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neuro\"/>
    </mc:Choice>
  </mc:AlternateContent>
  <xr:revisionPtr revIDLastSave="0" documentId="13_ncr:1_{403A217D-E06F-4D4D-917C-D142D17AD9A8}" xr6:coauthVersionLast="47" xr6:coauthVersionMax="47" xr10:uidLastSave="{00000000-0000-0000-0000-000000000000}"/>
  <workbookProtection workbookAlgorithmName="SHA-512" workbookHashValue="7evA1Tj8uLG4WDrjGsinrfXlB9rcUDRUuaoNc8N7Cw4eoXHL8v5WjV8C8+Hn94MfXtjfauiUwdWJIZ7yg/OWUA==" workbookSaltValue="JV02along79W5Hs0P7XJWA==" workbookSpinCount="100000" lockStructure="1"/>
  <bookViews>
    <workbookView xWindow="-120" yWindow="-120" windowWidth="29040" windowHeight="15840" tabRatio="776" xr2:uid="{00000000-000D-0000-FFFF-FFFF00000000}"/>
  </bookViews>
  <sheets>
    <sheet name="Basic Data" sheetId="1" r:id="rId1"/>
    <sheet name="List of ICD codes" sheetId="29" r:id="rId2"/>
    <sheet name="HilfstabelleB" sheetId="22" state="hidden" r:id="rId3"/>
    <sheet name="HilfstabelleSD" sheetId="8" state="hidden" r:id="rId4"/>
    <sheet name="Datenquelle" sheetId="16" state="hidden" r:id="rId5"/>
    <sheet name="Primärfalldefinition" sheetId="26" state="hidden" r:id="rId6"/>
    <sheet name="Studies" sheetId="30" r:id="rId7"/>
    <sheet name="HilfstabelleStudien" sheetId="31" state="hidden" r:id="rId8"/>
    <sheet name="Surgeons" sheetId="32" r:id="rId9"/>
    <sheet name="Indicator Sheet_(IS)" sheetId="18" r:id="rId10"/>
    <sheet name="Berechnung1" sheetId="11" state="hidden" r:id="rId11"/>
    <sheet name="Berechnung2" sheetId="12" state="hidden" r:id="rId12"/>
    <sheet name="HilfstabelleKB" sheetId="10" state="hidden" r:id="rId13"/>
    <sheet name="Datendefizite_KB" sheetId="3" state="hidden" r:id="rId14"/>
    <sheet name="Hilfstabelle Datendef_KB" sheetId="25" state="hidden" r:id="rId15"/>
    <sheet name="Matrix" sheetId="4" state="hidden" r:id="rId16"/>
    <sheet name="Datendefizite_Matrix" sheetId="5" state="hidden" r:id="rId17"/>
    <sheet name="HilfstabelleM" sheetId="9" state="hidden" r:id="rId18"/>
    <sheet name="HilfstabelleDM" sheetId="23" state="hidden" r:id="rId19"/>
    <sheet name="Berechnung3" sheetId="24" state="hidden" r:id="rId20"/>
  </sheets>
  <externalReferences>
    <externalReference r:id="rId21"/>
  </externalReferences>
  <definedNames>
    <definedName name="_xlnm._FilterDatabase" localSheetId="11" hidden="1">Berechnung2!#REF!</definedName>
    <definedName name="AngabeKKR">Datenquelle!$B$98:$B$103</definedName>
    <definedName name="C70.0" localSheetId="5">Primärfalldefinition!$B$14</definedName>
    <definedName name="C70.1" localSheetId="5">Primärfalldefinition!$B$23</definedName>
    <definedName name="C70.9" localSheetId="5">Primärfalldefinition!$B$27</definedName>
    <definedName name="C71.0" localSheetId="5">Primärfalldefinition!$B$33</definedName>
    <definedName name="C71.1" localSheetId="5">Primärfalldefinition!$B$53</definedName>
    <definedName name="C71.2" localSheetId="5">Primärfalldefinition!$B$55</definedName>
    <definedName name="C71.3" localSheetId="5">Primärfalldefinition!$B$57</definedName>
    <definedName name="C71.4" localSheetId="5">Primärfalldefinition!$B$59</definedName>
    <definedName name="C71.5" localSheetId="5">Primärfalldefinition!$B$61</definedName>
    <definedName name="C71.6" localSheetId="5">Primärfalldefinition!$B$69</definedName>
    <definedName name="C71.7" localSheetId="5">Primärfalldefinition!$B$73</definedName>
    <definedName name="C71.8" localSheetId="5">Primärfalldefinition!$B$84</definedName>
    <definedName name="C71.9" localSheetId="5">Primärfalldefinition!$B$87</definedName>
    <definedName name="C72.9" localSheetId="5">Primärfalldefinition!$B$112</definedName>
    <definedName name="Keine_Zusammenarbeit">Datenquelle!$B$90</definedName>
    <definedName name="KrebsregisterZusammenarbeit" localSheetId="1">Datenquelle!$B$88:$B$92</definedName>
    <definedName name="KrebsregisterZusammenarbeit">Datenquelle!$B$89:$B$93</definedName>
    <definedName name="myCategory">Datenquelle!$A$65:$S$65</definedName>
    <definedName name="myItem" localSheetId="7">OFFSET(HilfstabelleStudien!myItemList,0,0,COUNTA(HilfstabelleStudien!myItemList),1)</definedName>
    <definedName name="myItem" localSheetId="1">OFFSET([0]!myItemList,0,0,COUNTA([0]!myItemList),1)</definedName>
    <definedName name="myItem" localSheetId="5">OFFSET([0]!myItemList,0,0,COUNTA([0]!myItemList),1)</definedName>
    <definedName name="myItem">OFFSET(myItemList,0,0,COUNTA(myItemList),1)</definedName>
    <definedName name="myItemList" localSheetId="7">INDEX([1]Datenquelle!$A$66:$S$86,0,MATCH([1]Datenquelle!$E$98,[1]Datenquelle!$A$65:$S$65,0))</definedName>
    <definedName name="myItemList">INDEX(Datenquelle!$A$66:$S$86,0,MATCH(Datenquelle!$F$97,Datenquelle!$A$65:$S$65,0))</definedName>
    <definedName name="_xlnm.Print_Area" localSheetId="0">'Basic Data'!$A$1:$N$42</definedName>
    <definedName name="_xlnm.Print_Area" localSheetId="13">OFFSET(Datendefizite_KB!$B$1,0,0,SUMPRODUCT((Datendefizite_KB!$B$14:$B$23&lt;&gt;"")+0)+13,11)</definedName>
    <definedName name="_xlnm.Print_Area" localSheetId="16">Datendefizite_Matrix!$A$1:$I$17</definedName>
    <definedName name="_xlnm.Print_Area" localSheetId="9">'Indicator Sheet_(IS)'!$A$1:$R$61</definedName>
    <definedName name="_xlnm.Print_Area" localSheetId="1">'List of ICD codes'!$B$1:$G$175</definedName>
    <definedName name="_xlnm.Print_Area" localSheetId="15">Matrix!$A$1:$I$31</definedName>
    <definedName name="_xlnm.Print_Area" localSheetId="5">Primärfalldefinition!$B$1:$G$191</definedName>
    <definedName name="_xlnm.Print_Area" localSheetId="6">Studies!$A$1:$E$60</definedName>
    <definedName name="_xlnm.Print_Area" localSheetId="8">Surgeons!$A$1:$F$24</definedName>
    <definedName name="_xlnm.Print_Titles" localSheetId="13">Datendefizite_KB!$12:$13</definedName>
    <definedName name="_xlnm.Print_Titles" localSheetId="16">Datendefizite_Matrix!$15:$16</definedName>
    <definedName name="_xlnm.Print_Titles" localSheetId="9">'Indicator Sheet_(IS)'!$6:$7</definedName>
    <definedName name="_xlnm.Print_Titles" localSheetId="1">'List of ICD codes'!$7:$8</definedName>
    <definedName name="_xlnm.Print_Titles" localSheetId="5">Primärfalldefinition!$10:$11</definedName>
    <definedName name="Tumordokumentation">Datenquelle!$B$1:$B$53</definedName>
    <definedName name="Z_AD479C9E_06F7_4C03_8179_295428B49475_.wvu.PrintArea" localSheetId="0" hidden="1">'Basic Data'!$A$1:$N$40</definedName>
    <definedName name="Z_AD479C9E_06F7_4C03_8179_295428B49475_.wvu.PrintTitles" localSheetId="13" hidden="1">Datendefizite_KB!$12:$13</definedName>
    <definedName name="Z_AD479C9E_06F7_4C03_8179_295428B49475_.wvu.PrintTitles" localSheetId="16" hidden="1">Datendefizite_Matrix!$15:$16</definedName>
    <definedName name="Z_AD479C9E_06F7_4C03_8179_295428B49475_.wvu.PrintTitles" localSheetId="9" hidden="1">'Indicator Sheet_(IS)'!$6:$7</definedName>
    <definedName name="Z_DAA0C1F4_4D8F_4BD8_91F9_40281B589772_.wvu.PrintArea" localSheetId="0" hidden="1">'Basic Data'!$A$1:$N$40</definedName>
    <definedName name="Z_DAA0C1F4_4D8F_4BD8_91F9_40281B589772_.wvu.PrintTitles" localSheetId="13" hidden="1">Datendefizite_KB!$12:$13</definedName>
    <definedName name="Z_DAA0C1F4_4D8F_4BD8_91F9_40281B589772_.wvu.PrintTitles" localSheetId="16" hidden="1">Datendefizite_Matrix!$15:$16</definedName>
    <definedName name="Z_DAA0C1F4_4D8F_4BD8_91F9_40281B589772_.wvu.PrintTitles" localSheetId="9" hidden="1">'Indicator Sheet_(IS)'!$6:$7</definedName>
    <definedName name="Z_DAA0C1F4_4D8F_4BD8_91F9_40281B589772_.wvu.Rows" localSheetId="10" hidden="1">Berechnung1!$78:$100</definedName>
    <definedName name="Zentrum1" localSheetId="7">[1]Datenquelle!$A$101:$A$293</definedName>
    <definedName name="ZentrumRegNr">Datenquelle!$A$101:$A$101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9" l="1"/>
  <c r="A2" i="32"/>
  <c r="A2" i="30"/>
  <c r="E24" i="32"/>
  <c r="J60" i="30"/>
  <c r="I60" i="30"/>
  <c r="K60" i="30" s="1"/>
  <c r="J59" i="30"/>
  <c r="I59" i="30"/>
  <c r="K59" i="30" s="1"/>
  <c r="J58" i="30"/>
  <c r="K58" i="30" s="1"/>
  <c r="I58" i="30"/>
  <c r="K57" i="30"/>
  <c r="B48" i="31" s="1"/>
  <c r="J57" i="30"/>
  <c r="I57" i="30"/>
  <c r="J56" i="30"/>
  <c r="I56" i="30"/>
  <c r="K56" i="30" s="1"/>
  <c r="J55" i="30"/>
  <c r="I55" i="30"/>
  <c r="K55" i="30" s="1"/>
  <c r="J54" i="30"/>
  <c r="I54" i="30"/>
  <c r="K54" i="30" s="1"/>
  <c r="J53" i="30"/>
  <c r="I53" i="30"/>
  <c r="K53" i="30" s="1"/>
  <c r="J52" i="30"/>
  <c r="I52" i="30"/>
  <c r="K52" i="30" s="1"/>
  <c r="K51" i="30"/>
  <c r="B42" i="31" s="1"/>
  <c r="J51" i="30"/>
  <c r="I51" i="30"/>
  <c r="K50" i="30"/>
  <c r="E41" i="31" s="1"/>
  <c r="J50" i="30"/>
  <c r="I50" i="30"/>
  <c r="J49" i="30"/>
  <c r="I49" i="30"/>
  <c r="K49" i="30" s="1"/>
  <c r="J48" i="30"/>
  <c r="I48" i="30"/>
  <c r="K48" i="30" s="1"/>
  <c r="J47" i="30"/>
  <c r="I47" i="30"/>
  <c r="K47" i="30" s="1"/>
  <c r="J46" i="30"/>
  <c r="I46" i="30"/>
  <c r="K46" i="30" s="1"/>
  <c r="J45" i="30"/>
  <c r="I45" i="30"/>
  <c r="K45" i="30" s="1"/>
  <c r="J44" i="30"/>
  <c r="I44" i="30"/>
  <c r="K44" i="30" s="1"/>
  <c r="J43" i="30"/>
  <c r="I43" i="30"/>
  <c r="K43" i="30" s="1"/>
  <c r="J42" i="30"/>
  <c r="I42" i="30"/>
  <c r="K42" i="30" s="1"/>
  <c r="J41" i="30"/>
  <c r="I41" i="30"/>
  <c r="K41" i="30" s="1"/>
  <c r="J40" i="30"/>
  <c r="I40" i="30"/>
  <c r="K40" i="30" s="1"/>
  <c r="J39" i="30"/>
  <c r="I39" i="30"/>
  <c r="K39" i="30" s="1"/>
  <c r="J38" i="30"/>
  <c r="K38" i="30" s="1"/>
  <c r="I38" i="30"/>
  <c r="J37" i="30"/>
  <c r="K37" i="30" s="1"/>
  <c r="I37" i="30"/>
  <c r="J36" i="30"/>
  <c r="I36" i="30"/>
  <c r="K36" i="30" s="1"/>
  <c r="J35" i="30"/>
  <c r="I35" i="30"/>
  <c r="K35" i="30" s="1"/>
  <c r="J34" i="30"/>
  <c r="I34" i="30"/>
  <c r="K34" i="30" s="1"/>
  <c r="J33" i="30"/>
  <c r="I33" i="30"/>
  <c r="K33" i="30" s="1"/>
  <c r="J32" i="30"/>
  <c r="I32" i="30"/>
  <c r="K32" i="30" s="1"/>
  <c r="K31" i="30"/>
  <c r="B22" i="31" s="1"/>
  <c r="J31" i="30"/>
  <c r="I31" i="30"/>
  <c r="K30" i="30"/>
  <c r="E21" i="31" s="1"/>
  <c r="J30" i="30"/>
  <c r="I30" i="30"/>
  <c r="J29" i="30"/>
  <c r="I29" i="30"/>
  <c r="K29" i="30" s="1"/>
  <c r="J28" i="30"/>
  <c r="I28" i="30"/>
  <c r="K28" i="30" s="1"/>
  <c r="J27" i="30"/>
  <c r="I27" i="30"/>
  <c r="K27" i="30" s="1"/>
  <c r="J26" i="30"/>
  <c r="I26" i="30"/>
  <c r="K26" i="30" s="1"/>
  <c r="J25" i="30"/>
  <c r="I25" i="30"/>
  <c r="K25" i="30" s="1"/>
  <c r="J24" i="30"/>
  <c r="I24" i="30"/>
  <c r="K24" i="30" s="1"/>
  <c r="J23" i="30"/>
  <c r="I23" i="30"/>
  <c r="K23" i="30" s="1"/>
  <c r="J22" i="30"/>
  <c r="I22" i="30"/>
  <c r="K22" i="30" s="1"/>
  <c r="J21" i="30"/>
  <c r="I21" i="30"/>
  <c r="K21" i="30" s="1"/>
  <c r="J20" i="30"/>
  <c r="I20" i="30"/>
  <c r="K20" i="30" s="1"/>
  <c r="J19" i="30"/>
  <c r="I19" i="30"/>
  <c r="K19" i="30" s="1"/>
  <c r="J18" i="30"/>
  <c r="K18" i="30" s="1"/>
  <c r="I18" i="30"/>
  <c r="J17" i="30"/>
  <c r="K17" i="30" s="1"/>
  <c r="I17" i="30"/>
  <c r="J16" i="30"/>
  <c r="I16" i="30"/>
  <c r="K16" i="30" s="1"/>
  <c r="J15" i="30"/>
  <c r="I15" i="30"/>
  <c r="K15" i="30" s="1"/>
  <c r="J14" i="30"/>
  <c r="I14" i="30"/>
  <c r="K14" i="30" s="1"/>
  <c r="J13" i="30"/>
  <c r="I13" i="30"/>
  <c r="J12" i="30"/>
  <c r="I12" i="30"/>
  <c r="K12" i="30" s="1"/>
  <c r="J11" i="30"/>
  <c r="I11" i="30"/>
  <c r="A21" i="31" l="1"/>
  <c r="D21" i="31"/>
  <c r="B21" i="31"/>
  <c r="C21" i="31"/>
  <c r="C48" i="31"/>
  <c r="D48" i="31"/>
  <c r="E48" i="31"/>
  <c r="K13" i="30"/>
  <c r="B4" i="31" s="1"/>
  <c r="A41" i="31"/>
  <c r="B41" i="31"/>
  <c r="C41" i="31"/>
  <c r="D41" i="31"/>
  <c r="K11" i="30"/>
  <c r="A2" i="31" s="1"/>
  <c r="E51" i="31"/>
  <c r="D51" i="31"/>
  <c r="C51" i="31"/>
  <c r="B51" i="31"/>
  <c r="A51" i="31"/>
  <c r="E31" i="31"/>
  <c r="D31" i="31"/>
  <c r="C31" i="31"/>
  <c r="B31" i="31"/>
  <c r="A31" i="31"/>
  <c r="B32" i="31"/>
  <c r="A32" i="31"/>
  <c r="D32" i="31"/>
  <c r="E32" i="31"/>
  <c r="C32" i="31"/>
  <c r="E23" i="31"/>
  <c r="D23" i="31"/>
  <c r="C23" i="31"/>
  <c r="B23" i="31"/>
  <c r="A23" i="31"/>
  <c r="D5" i="31"/>
  <c r="C5" i="31"/>
  <c r="E5" i="31"/>
  <c r="B5" i="31"/>
  <c r="A5" i="31"/>
  <c r="E45" i="31"/>
  <c r="C45" i="31"/>
  <c r="B45" i="31"/>
  <c r="A45" i="31"/>
  <c r="D45" i="31"/>
  <c r="E50" i="31"/>
  <c r="A50" i="31"/>
  <c r="C50" i="31"/>
  <c r="B50" i="31"/>
  <c r="D50" i="31"/>
  <c r="E3" i="31"/>
  <c r="D3" i="31"/>
  <c r="C3" i="31"/>
  <c r="B3" i="31"/>
  <c r="A3" i="31"/>
  <c r="A14" i="31"/>
  <c r="E14" i="31"/>
  <c r="B14" i="31"/>
  <c r="D14" i="31"/>
  <c r="C14" i="31"/>
  <c r="B24" i="31"/>
  <c r="A24" i="31"/>
  <c r="E24" i="31"/>
  <c r="D24" i="31"/>
  <c r="C24" i="31"/>
  <c r="B16" i="31"/>
  <c r="A16" i="31"/>
  <c r="D16" i="31"/>
  <c r="C16" i="31"/>
  <c r="E16" i="31"/>
  <c r="A26" i="31"/>
  <c r="B26" i="31"/>
  <c r="E26" i="31"/>
  <c r="D26" i="31"/>
  <c r="C26" i="31"/>
  <c r="E27" i="31"/>
  <c r="D27" i="31"/>
  <c r="C27" i="31"/>
  <c r="B27" i="31"/>
  <c r="A27" i="31"/>
  <c r="E39" i="31"/>
  <c r="D39" i="31"/>
  <c r="C39" i="31"/>
  <c r="B39" i="31"/>
  <c r="A39" i="31"/>
  <c r="B12" i="31"/>
  <c r="A12" i="31"/>
  <c r="C12" i="31"/>
  <c r="E12" i="31"/>
  <c r="D12" i="31"/>
  <c r="B13" i="31"/>
  <c r="C13" i="31"/>
  <c r="D13" i="31"/>
  <c r="A13" i="31"/>
  <c r="E13" i="31"/>
  <c r="E33" i="31"/>
  <c r="D33" i="31"/>
  <c r="C33" i="31"/>
  <c r="B33" i="31"/>
  <c r="A33" i="31"/>
  <c r="E43" i="31"/>
  <c r="D43" i="31"/>
  <c r="C43" i="31"/>
  <c r="B43" i="31"/>
  <c r="A43" i="31"/>
  <c r="D25" i="31"/>
  <c r="C25" i="31"/>
  <c r="B25" i="31"/>
  <c r="E25" i="31"/>
  <c r="A25" i="31"/>
  <c r="E7" i="31"/>
  <c r="D7" i="31"/>
  <c r="C7" i="31"/>
  <c r="B7" i="31"/>
  <c r="A7" i="31"/>
  <c r="C46" i="31"/>
  <c r="D46" i="31"/>
  <c r="B46" i="31"/>
  <c r="A46" i="31"/>
  <c r="E46" i="31"/>
  <c r="E19" i="31"/>
  <c r="D19" i="31"/>
  <c r="C19" i="31"/>
  <c r="B19" i="31"/>
  <c r="A19" i="31"/>
  <c r="B29" i="31"/>
  <c r="E29" i="31"/>
  <c r="D29" i="31"/>
  <c r="C29" i="31"/>
  <c r="A29" i="31"/>
  <c r="A34" i="31"/>
  <c r="C34" i="31"/>
  <c r="D34" i="31"/>
  <c r="B34" i="31"/>
  <c r="E34" i="31"/>
  <c r="B44" i="31"/>
  <c r="A44" i="31"/>
  <c r="E44" i="31"/>
  <c r="D44" i="31"/>
  <c r="C44" i="31"/>
  <c r="D17" i="31"/>
  <c r="B17" i="31"/>
  <c r="E17" i="31"/>
  <c r="A17" i="31"/>
  <c r="C17" i="31"/>
  <c r="D18" i="31"/>
  <c r="C18" i="31"/>
  <c r="B18" i="31"/>
  <c r="A18" i="31"/>
  <c r="E18" i="31"/>
  <c r="B8" i="31"/>
  <c r="A8" i="31"/>
  <c r="E8" i="31"/>
  <c r="D8" i="31"/>
  <c r="C8" i="31"/>
  <c r="D38" i="31"/>
  <c r="B38" i="31"/>
  <c r="E38" i="31"/>
  <c r="C38" i="31"/>
  <c r="A38" i="31"/>
  <c r="B28" i="31"/>
  <c r="A28" i="31"/>
  <c r="E28" i="31"/>
  <c r="D28" i="31"/>
  <c r="C28" i="31"/>
  <c r="B20" i="31"/>
  <c r="A20" i="31"/>
  <c r="E20" i="31"/>
  <c r="D20" i="31"/>
  <c r="C20" i="31"/>
  <c r="E30" i="31"/>
  <c r="D30" i="31"/>
  <c r="C30" i="31"/>
  <c r="B30" i="31"/>
  <c r="A30" i="31"/>
  <c r="B40" i="31"/>
  <c r="A40" i="31"/>
  <c r="C40" i="31"/>
  <c r="E40" i="31"/>
  <c r="D40" i="31"/>
  <c r="A49" i="31"/>
  <c r="E49" i="31"/>
  <c r="D49" i="31"/>
  <c r="B49" i="31"/>
  <c r="C49" i="31"/>
  <c r="E15" i="31"/>
  <c r="D15" i="31"/>
  <c r="C15" i="31"/>
  <c r="B15" i="31"/>
  <c r="A15" i="31"/>
  <c r="C6" i="31"/>
  <c r="B6" i="31"/>
  <c r="A6" i="31"/>
  <c r="E6" i="31"/>
  <c r="D6" i="31"/>
  <c r="E35" i="31"/>
  <c r="D35" i="31"/>
  <c r="C35" i="31"/>
  <c r="B35" i="31"/>
  <c r="A35" i="31"/>
  <c r="B36" i="31"/>
  <c r="A36" i="31"/>
  <c r="C36" i="31"/>
  <c r="E36" i="31"/>
  <c r="D36" i="31"/>
  <c r="D37" i="31"/>
  <c r="C37" i="31"/>
  <c r="E37" i="31"/>
  <c r="B37" i="31"/>
  <c r="A37" i="31"/>
  <c r="E47" i="31"/>
  <c r="D47" i="31"/>
  <c r="C47" i="31"/>
  <c r="B47" i="31"/>
  <c r="A47" i="31"/>
  <c r="D9" i="31"/>
  <c r="B9" i="31"/>
  <c r="E9" i="31"/>
  <c r="C9" i="31"/>
  <c r="A9" i="31"/>
  <c r="D10" i="31"/>
  <c r="B10" i="31"/>
  <c r="E10" i="31"/>
  <c r="C10" i="31"/>
  <c r="A10" i="31"/>
  <c r="E11" i="31"/>
  <c r="D11" i="31"/>
  <c r="B11" i="31"/>
  <c r="C11" i="31"/>
  <c r="A11" i="31"/>
  <c r="A42" i="31"/>
  <c r="C42" i="31"/>
  <c r="D22" i="31"/>
  <c r="E42" i="31"/>
  <c r="D42" i="31"/>
  <c r="C22" i="31"/>
  <c r="E22" i="31"/>
  <c r="A22" i="31"/>
  <c r="A48" i="31"/>
  <c r="C4" i="31" l="1"/>
  <c r="D4" i="31"/>
  <c r="E4" i="31"/>
  <c r="A4" i="31"/>
  <c r="E5" i="30"/>
  <c r="Q29" i="18" s="1"/>
  <c r="D2" i="31"/>
  <c r="B2" i="31"/>
  <c r="E2" i="31"/>
  <c r="C2" i="31"/>
  <c r="N9" i="22"/>
  <c r="N10" i="22"/>
  <c r="N8" i="22"/>
  <c r="A10" i="22"/>
  <c r="A9" i="22"/>
  <c r="A8" i="22"/>
  <c r="B3" i="22"/>
  <c r="C3" i="22"/>
  <c r="D3" i="22"/>
  <c r="E3" i="22"/>
  <c r="F3" i="22"/>
  <c r="G3" i="22"/>
  <c r="H3" i="22"/>
  <c r="I3" i="22"/>
  <c r="J3" i="22"/>
  <c r="B4" i="22"/>
  <c r="C4" i="22"/>
  <c r="D4" i="22"/>
  <c r="E4" i="22"/>
  <c r="F4" i="22"/>
  <c r="G4" i="22"/>
  <c r="H4" i="22"/>
  <c r="I4" i="22"/>
  <c r="J4" i="22"/>
  <c r="B5" i="22"/>
  <c r="C5" i="22"/>
  <c r="D5" i="22"/>
  <c r="E5" i="22"/>
  <c r="F5" i="22"/>
  <c r="G5" i="22"/>
  <c r="H5" i="22"/>
  <c r="I5" i="22"/>
  <c r="J5" i="22"/>
  <c r="D2" i="22"/>
  <c r="E2" i="22"/>
  <c r="F2" i="22"/>
  <c r="G2" i="22"/>
  <c r="H2" i="22"/>
  <c r="I2" i="22"/>
  <c r="J2" i="22"/>
  <c r="C2" i="22"/>
  <c r="M1" i="22"/>
  <c r="L1" i="22"/>
  <c r="K1" i="22"/>
  <c r="J1" i="22"/>
  <c r="G1" i="22"/>
  <c r="D1" i="22"/>
  <c r="I1" i="22"/>
  <c r="H1" i="22"/>
  <c r="F1" i="22"/>
  <c r="E1" i="22"/>
  <c r="C1" i="22"/>
  <c r="B1" i="22"/>
  <c r="D31" i="1" l="1"/>
  <c r="C6" i="22" s="1"/>
  <c r="N30" i="1"/>
  <c r="M5" i="22" s="1"/>
  <c r="N29" i="1"/>
  <c r="M4" i="22" s="1"/>
  <c r="N28" i="1"/>
  <c r="M3" i="22" s="1"/>
  <c r="N27" i="1"/>
  <c r="M2" i="22" s="1"/>
  <c r="M30" i="1"/>
  <c r="L5" i="22" s="1"/>
  <c r="M29" i="1"/>
  <c r="L4" i="22" s="1"/>
  <c r="M28" i="1"/>
  <c r="L3" i="22" s="1"/>
  <c r="M27" i="1"/>
  <c r="L2" i="22" s="1"/>
  <c r="L30" i="1"/>
  <c r="K5" i="22" s="1"/>
  <c r="L29" i="1"/>
  <c r="K4" i="22" s="1"/>
  <c r="L28" i="1"/>
  <c r="K3" i="22" s="1"/>
  <c r="L27" i="1"/>
  <c r="K2" i="22" s="1"/>
  <c r="K31" i="1"/>
  <c r="J6" i="22" s="1"/>
  <c r="J31" i="1"/>
  <c r="I6" i="22" s="1"/>
  <c r="H31" i="1"/>
  <c r="G6" i="22" s="1"/>
  <c r="G31" i="1"/>
  <c r="F6" i="22" s="1"/>
  <c r="F31" i="1"/>
  <c r="E6" i="22" s="1"/>
  <c r="E31" i="1"/>
  <c r="D6" i="22" s="1"/>
  <c r="C31" i="1"/>
  <c r="E4" i="18"/>
  <c r="C32" i="1" l="1"/>
  <c r="L31" i="1"/>
  <c r="K6" i="22" s="1"/>
  <c r="F32" i="1"/>
  <c r="N31" i="1"/>
  <c r="M6" i="22" s="1"/>
  <c r="M31" i="1"/>
  <c r="L6" i="22" s="1"/>
  <c r="R14" i="18"/>
  <c r="M39" i="11" s="1"/>
  <c r="L32" i="1" l="1"/>
  <c r="K7" i="22" s="1"/>
  <c r="B2" i="18"/>
  <c r="B13" i="10" l="1"/>
  <c r="G25" i="10" l="1"/>
  <c r="G22" i="10"/>
  <c r="G16" i="10"/>
  <c r="G14" i="10"/>
  <c r="G13" i="10"/>
  <c r="F25" i="10"/>
  <c r="F22" i="10"/>
  <c r="F16" i="10"/>
  <c r="F14" i="10"/>
  <c r="F13" i="10"/>
  <c r="O72" i="11"/>
  <c r="O63" i="11"/>
  <c r="O45" i="11"/>
  <c r="H16" i="10" s="1"/>
  <c r="C25" i="10"/>
  <c r="B25" i="10"/>
  <c r="B16" i="10"/>
  <c r="B14" i="10"/>
  <c r="H25" i="10" l="1"/>
  <c r="H22" i="10"/>
  <c r="N39" i="11"/>
  <c r="R11" i="18"/>
  <c r="L39" i="11"/>
  <c r="O39" i="11"/>
  <c r="L36" i="11"/>
  <c r="O36" i="11"/>
  <c r="Q38" i="18"/>
  <c r="Q49" i="18"/>
  <c r="R47" i="18" s="1"/>
  <c r="M72" i="11" s="1"/>
  <c r="H14" i="10" l="1"/>
  <c r="H13" i="10"/>
  <c r="E14" i="10"/>
  <c r="M36" i="11"/>
  <c r="N36" i="11" s="1"/>
  <c r="B22" i="10"/>
  <c r="N72" i="11"/>
  <c r="E25" i="10" s="1"/>
  <c r="L72" i="11"/>
  <c r="D25" i="10"/>
  <c r="E13" i="10" l="1"/>
  <c r="A97" i="16"/>
  <c r="G97" i="16" l="1"/>
  <c r="M14" i="1" s="1"/>
  <c r="C97" i="16"/>
  <c r="C10" i="1" s="1"/>
  <c r="F97" i="16"/>
  <c r="B97" i="16"/>
  <c r="C8" i="1" s="1"/>
  <c r="H4" i="18" s="1"/>
  <c r="E97" i="16"/>
  <c r="D97" i="16"/>
  <c r="B2" i="26"/>
  <c r="B3" i="24" l="1"/>
  <c r="B2" i="24"/>
  <c r="R35" i="18" l="1"/>
  <c r="B2" i="22" l="1"/>
  <c r="A5" i="22"/>
  <c r="A4" i="22"/>
  <c r="A3" i="22"/>
  <c r="A2" i="22"/>
  <c r="I31" i="1"/>
  <c r="B6" i="22"/>
  <c r="G21" i="10"/>
  <c r="A8" i="25"/>
  <c r="O60" i="11"/>
  <c r="L60" i="11"/>
  <c r="F21" i="10"/>
  <c r="B21" i="10"/>
  <c r="B2" i="8"/>
  <c r="B1" i="8"/>
  <c r="M9" i="9"/>
  <c r="L9" i="9"/>
  <c r="E6" i="12"/>
  <c r="G12" i="4" s="1"/>
  <c r="D6" i="12"/>
  <c r="E13" i="5" s="1"/>
  <c r="C6" i="12"/>
  <c r="D13" i="5" s="1"/>
  <c r="S9" i="9"/>
  <c r="R9" i="9"/>
  <c r="R8" i="9"/>
  <c r="S8" i="9"/>
  <c r="O8" i="9"/>
  <c r="P9" i="9"/>
  <c r="O9" i="9"/>
  <c r="P8" i="9"/>
  <c r="L8" i="9"/>
  <c r="M8" i="9"/>
  <c r="C8" i="9"/>
  <c r="J9" i="9"/>
  <c r="I9" i="9"/>
  <c r="G9" i="9"/>
  <c r="F9" i="9"/>
  <c r="F8" i="9"/>
  <c r="D9" i="9"/>
  <c r="C9" i="9"/>
  <c r="J8" i="9"/>
  <c r="I8" i="9"/>
  <c r="G8" i="9"/>
  <c r="D8" i="9"/>
  <c r="B9" i="9"/>
  <c r="B8" i="9"/>
  <c r="B7" i="9"/>
  <c r="A7" i="9"/>
  <c r="R6" i="9"/>
  <c r="O6" i="9"/>
  <c r="L6" i="9"/>
  <c r="I6" i="9"/>
  <c r="F6" i="9"/>
  <c r="C6" i="9"/>
  <c r="L5" i="9"/>
  <c r="C5" i="9"/>
  <c r="A63" i="18"/>
  <c r="A64" i="18"/>
  <c r="E24" i="4"/>
  <c r="Q8" i="9" s="1"/>
  <c r="F24" i="4"/>
  <c r="T8" i="9" s="1"/>
  <c r="G24" i="4"/>
  <c r="N9" i="9" s="1"/>
  <c r="H24" i="4"/>
  <c r="Q9" i="9" s="1"/>
  <c r="I24" i="4"/>
  <c r="T9" i="9" s="1"/>
  <c r="D24" i="4"/>
  <c r="N8" i="9" s="1"/>
  <c r="G20" i="4"/>
  <c r="E9" i="9" s="1"/>
  <c r="H20" i="4"/>
  <c r="H9" i="9" s="1"/>
  <c r="I20" i="4"/>
  <c r="K9" i="9" s="1"/>
  <c r="E20" i="4"/>
  <c r="H8" i="9" s="1"/>
  <c r="F20" i="4"/>
  <c r="K8" i="9" s="1"/>
  <c r="D20" i="4"/>
  <c r="E8" i="9" s="1"/>
  <c r="G8" i="5"/>
  <c r="H8" i="4"/>
  <c r="K8" i="3"/>
  <c r="B3" i="9"/>
  <c r="B2" i="9"/>
  <c r="D7" i="8"/>
  <c r="C7" i="8"/>
  <c r="B7" i="8"/>
  <c r="G12" i="10"/>
  <c r="G15" i="10"/>
  <c r="G17" i="10"/>
  <c r="G18" i="10"/>
  <c r="G19" i="10"/>
  <c r="G20" i="10"/>
  <c r="G23" i="10"/>
  <c r="G24" i="10"/>
  <c r="F23" i="10"/>
  <c r="F24" i="10"/>
  <c r="F20" i="10"/>
  <c r="F19" i="10"/>
  <c r="F18" i="10"/>
  <c r="F17" i="10"/>
  <c r="F15" i="10"/>
  <c r="F12" i="10"/>
  <c r="B24" i="10"/>
  <c r="B23" i="10"/>
  <c r="B19" i="10"/>
  <c r="B18" i="10"/>
  <c r="B17" i="10"/>
  <c r="B15" i="10"/>
  <c r="B3" i="10"/>
  <c r="B2" i="10"/>
  <c r="O57" i="11"/>
  <c r="O66" i="11"/>
  <c r="H23" i="10" s="1"/>
  <c r="O69" i="11"/>
  <c r="O48" i="11"/>
  <c r="O51" i="11"/>
  <c r="O54" i="11"/>
  <c r="O42" i="11"/>
  <c r="O33" i="11"/>
  <c r="D25" i="11"/>
  <c r="D23" i="11"/>
  <c r="I47" i="12"/>
  <c r="F64" i="12"/>
  <c r="F63" i="12"/>
  <c r="F62" i="12"/>
  <c r="F61" i="12"/>
  <c r="F60" i="12"/>
  <c r="F59" i="12"/>
  <c r="F58" i="12"/>
  <c r="F57" i="12"/>
  <c r="F54" i="12"/>
  <c r="F53" i="12"/>
  <c r="F52" i="12"/>
  <c r="F51" i="12"/>
  <c r="F50" i="12"/>
  <c r="F49" i="12"/>
  <c r="F48" i="12"/>
  <c r="F47" i="12"/>
  <c r="I39" i="12"/>
  <c r="I40" i="12"/>
  <c r="I48" i="12"/>
  <c r="I49" i="12"/>
  <c r="I50" i="12"/>
  <c r="I51" i="12"/>
  <c r="I52" i="12"/>
  <c r="I53" i="12"/>
  <c r="I54" i="12"/>
  <c r="I57" i="12"/>
  <c r="I58" i="12"/>
  <c r="I59" i="12"/>
  <c r="I60" i="12"/>
  <c r="I61" i="12"/>
  <c r="I62" i="12"/>
  <c r="I63" i="12"/>
  <c r="I64" i="12"/>
  <c r="C8" i="4"/>
  <c r="C8" i="5"/>
  <c r="D8" i="3"/>
  <c r="H6" i="22" l="1"/>
  <c r="I32" i="1"/>
  <c r="H7" i="22" s="1"/>
  <c r="H24" i="10"/>
  <c r="H21" i="10"/>
  <c r="H20" i="10"/>
  <c r="H19" i="10"/>
  <c r="H18" i="10"/>
  <c r="H17" i="10"/>
  <c r="H15" i="10"/>
  <c r="H12" i="10"/>
  <c r="E12" i="4"/>
  <c r="F12" i="4"/>
  <c r="K8" i="25"/>
  <c r="H8" i="25"/>
  <c r="A7" i="8"/>
  <c r="M60" i="11"/>
  <c r="N60" i="11" s="1"/>
  <c r="B7" i="22"/>
  <c r="A30" i="12"/>
  <c r="B30" i="12" s="1"/>
  <c r="C6" i="5"/>
  <c r="L8" i="25"/>
  <c r="M8" i="25"/>
  <c r="F13" i="5"/>
  <c r="G8" i="25"/>
  <c r="C8" i="25"/>
  <c r="D8" i="25"/>
  <c r="J8" i="25"/>
  <c r="F8" i="25"/>
  <c r="I8" i="25"/>
  <c r="E8" i="25"/>
  <c r="Q42" i="18" l="1"/>
  <c r="E21" i="10"/>
  <c r="D6" i="3"/>
  <c r="B3" i="8"/>
  <c r="G14" i="4"/>
  <c r="A9" i="9" s="1"/>
  <c r="A3" i="24"/>
  <c r="H3" i="24" s="1"/>
  <c r="D14" i="4"/>
  <c r="A8" i="9" s="1"/>
  <c r="C6" i="4"/>
  <c r="A2" i="24"/>
  <c r="H2" i="24" s="1"/>
  <c r="E2" i="24" s="1"/>
  <c r="Q32" i="18"/>
  <c r="Q30" i="18"/>
  <c r="Q31" i="18" s="1"/>
  <c r="E7" i="22"/>
  <c r="C16" i="10" l="1"/>
  <c r="Q39" i="18"/>
  <c r="Q40" i="18" s="1"/>
  <c r="G3" i="24"/>
  <c r="E3" i="24"/>
  <c r="Q43" i="18"/>
  <c r="Q46" i="18"/>
  <c r="D24" i="10" s="1"/>
  <c r="R32" i="18"/>
  <c r="E15" i="12"/>
  <c r="F3" i="24"/>
  <c r="J3" i="24"/>
  <c r="F2" i="24"/>
  <c r="B15" i="12"/>
  <c r="C15" i="12" s="1"/>
  <c r="G15" i="12" s="1" a="1"/>
  <c r="G15" i="12" s="1"/>
  <c r="B17" i="5" s="1"/>
  <c r="G2" i="24"/>
  <c r="J2" i="24"/>
  <c r="D15" i="12"/>
  <c r="C19" i="10"/>
  <c r="C23" i="10"/>
  <c r="Q8" i="18"/>
  <c r="Q18" i="18"/>
  <c r="B20" i="10"/>
  <c r="L57" i="11"/>
  <c r="C24" i="10"/>
  <c r="O2" i="24" a="1"/>
  <c r="O3" i="24" a="1"/>
  <c r="L2" i="24" a="1"/>
  <c r="N3" i="24" a="1"/>
  <c r="L3" i="24" a="1"/>
  <c r="M2" i="24" a="1"/>
  <c r="R44" i="18" l="1"/>
  <c r="M69" i="11" s="1"/>
  <c r="Q22" i="18"/>
  <c r="D16" i="10" s="1"/>
  <c r="R29" i="18"/>
  <c r="A6" i="25" s="1"/>
  <c r="C22" i="10"/>
  <c r="Q24" i="18"/>
  <c r="Q27" i="18" s="1"/>
  <c r="Q28" i="18" s="1"/>
  <c r="L63" i="11"/>
  <c r="R38" i="18"/>
  <c r="M63" i="11" s="1"/>
  <c r="N63" i="11" s="1"/>
  <c r="D22" i="10"/>
  <c r="O3" i="24"/>
  <c r="C3" i="23" s="1"/>
  <c r="O2" i="24"/>
  <c r="C2" i="23" s="1"/>
  <c r="L66" i="11"/>
  <c r="R41" i="18"/>
  <c r="A9" i="25" s="1"/>
  <c r="L54" i="11"/>
  <c r="D19" i="10"/>
  <c r="D23" i="10"/>
  <c r="L69" i="11"/>
  <c r="Q19" i="18"/>
  <c r="R8" i="18"/>
  <c r="J4" i="24"/>
  <c r="F6" i="12" s="1"/>
  <c r="B6" i="12" s="1"/>
  <c r="B12" i="4" s="1"/>
  <c r="B11" i="4" s="1"/>
  <c r="L2" i="24"/>
  <c r="A2" i="23" s="1"/>
  <c r="H15" i="12" a="1"/>
  <c r="H15" i="12" s="1"/>
  <c r="C17" i="5" s="1"/>
  <c r="I15" i="12" a="1"/>
  <c r="I15" i="12" s="1"/>
  <c r="J15" i="12" s="1"/>
  <c r="N3" i="24"/>
  <c r="B3" i="23" s="1"/>
  <c r="M2" i="24"/>
  <c r="L3" i="24"/>
  <c r="A3" i="23" s="1"/>
  <c r="M57" i="11"/>
  <c r="N57" i="11" s="1"/>
  <c r="A7" i="25"/>
  <c r="H7" i="25" s="1"/>
  <c r="L33" i="11"/>
  <c r="B12" i="10"/>
  <c r="C15" i="10"/>
  <c r="N2" i="24" a="1"/>
  <c r="M3" i="24" a="1"/>
  <c r="A11" i="25" l="1"/>
  <c r="R20" i="18"/>
  <c r="M45" i="11" s="1"/>
  <c r="N45" i="11" s="1"/>
  <c r="E16" i="10" s="1"/>
  <c r="L45" i="11"/>
  <c r="A10" i="25"/>
  <c r="F10" i="25" s="1"/>
  <c r="E22" i="10"/>
  <c r="C18" i="10"/>
  <c r="Q25" i="18"/>
  <c r="C17" i="10"/>
  <c r="R17" i="18"/>
  <c r="A3" i="25" s="1"/>
  <c r="M3" i="24"/>
  <c r="N2" i="24"/>
  <c r="B2" i="23" s="1"/>
  <c r="M66" i="11"/>
  <c r="N66" i="11" s="1"/>
  <c r="M54" i="11"/>
  <c r="N54" i="11" s="1"/>
  <c r="H9" i="25"/>
  <c r="I9" i="25"/>
  <c r="H11" i="25"/>
  <c r="I11" i="25"/>
  <c r="I6" i="25"/>
  <c r="H6" i="25"/>
  <c r="N69" i="11"/>
  <c r="L42" i="11"/>
  <c r="D15" i="10"/>
  <c r="D18" i="10"/>
  <c r="E20" i="10"/>
  <c r="R26" i="18"/>
  <c r="M51" i="11" s="1"/>
  <c r="N51" i="11" s="1"/>
  <c r="L51" i="11"/>
  <c r="E6" i="25"/>
  <c r="C6" i="25"/>
  <c r="J6" i="25"/>
  <c r="L6" i="25"/>
  <c r="K6" i="25"/>
  <c r="F6" i="25"/>
  <c r="D6" i="25"/>
  <c r="G6" i="25"/>
  <c r="M6" i="25"/>
  <c r="K11" i="25"/>
  <c r="E11" i="25"/>
  <c r="M11" i="25"/>
  <c r="L11" i="25"/>
  <c r="J11" i="25"/>
  <c r="G11" i="25"/>
  <c r="D11" i="25"/>
  <c r="F11" i="25"/>
  <c r="C11" i="25"/>
  <c r="F9" i="25"/>
  <c r="J9" i="25"/>
  <c r="M9" i="25"/>
  <c r="D9" i="25"/>
  <c r="L9" i="25"/>
  <c r="G9" i="25"/>
  <c r="C9" i="25"/>
  <c r="E9" i="25"/>
  <c r="K9" i="25"/>
  <c r="H12" i="4"/>
  <c r="G13" i="5"/>
  <c r="B13" i="5"/>
  <c r="B12" i="5" s="1"/>
  <c r="I2" i="24"/>
  <c r="I3" i="24"/>
  <c r="F7" i="25"/>
  <c r="L7" i="25"/>
  <c r="C7" i="25"/>
  <c r="K7" i="25"/>
  <c r="E7" i="25"/>
  <c r="G7" i="25"/>
  <c r="M7" i="25"/>
  <c r="J7" i="25"/>
  <c r="I7" i="25"/>
  <c r="D7" i="25"/>
  <c r="A2" i="25"/>
  <c r="H2" i="25" s="1"/>
  <c r="M33" i="11"/>
  <c r="N33" i="11" s="1"/>
  <c r="P3" i="24" a="1"/>
  <c r="L48" i="11" l="1"/>
  <c r="R23" i="18"/>
  <c r="M48" i="11" s="1"/>
  <c r="N48" i="11" s="1"/>
  <c r="I10" i="25"/>
  <c r="L10" i="25"/>
  <c r="G10" i="25"/>
  <c r="H10" i="25"/>
  <c r="D10" i="25"/>
  <c r="E10" i="25"/>
  <c r="C10" i="25"/>
  <c r="J10" i="25"/>
  <c r="K10" i="25"/>
  <c r="M10" i="25"/>
  <c r="D17" i="10"/>
  <c r="M42" i="11"/>
  <c r="N42" i="11" s="1"/>
  <c r="E15" i="10" s="1"/>
  <c r="E24" i="10"/>
  <c r="E19" i="10"/>
  <c r="E23" i="10"/>
  <c r="I3" i="25"/>
  <c r="H3" i="25"/>
  <c r="A5" i="25"/>
  <c r="J5" i="25" s="1"/>
  <c r="E18" i="10"/>
  <c r="E12" i="10"/>
  <c r="J3" i="25"/>
  <c r="K3" i="25"/>
  <c r="F3" i="25"/>
  <c r="C3" i="25"/>
  <c r="E3" i="25"/>
  <c r="M3" i="25"/>
  <c r="D3" i="25"/>
  <c r="L3" i="25"/>
  <c r="G3" i="25"/>
  <c r="P3" i="24"/>
  <c r="D3" i="23" s="1"/>
  <c r="M2" i="25"/>
  <c r="E2" i="25"/>
  <c r="C2" i="25"/>
  <c r="K2" i="25"/>
  <c r="F2" i="25"/>
  <c r="I2" i="25"/>
  <c r="J2" i="25"/>
  <c r="D2" i="25"/>
  <c r="L2" i="25"/>
  <c r="G2" i="25"/>
  <c r="P2" i="24" a="1"/>
  <c r="F5" i="11" l="1"/>
  <c r="F8" i="11" s="1"/>
  <c r="E5" i="11"/>
  <c r="E9" i="11" s="1"/>
  <c r="A4" i="25"/>
  <c r="M4" i="25" s="1"/>
  <c r="G5" i="11"/>
  <c r="G8" i="11" s="1"/>
  <c r="C5" i="11"/>
  <c r="D5" i="11"/>
  <c r="D8" i="11" s="1"/>
  <c r="H5" i="11"/>
  <c r="H8" i="11" s="1"/>
  <c r="D5" i="25"/>
  <c r="L5" i="25"/>
  <c r="M5" i="25"/>
  <c r="P2" i="24"/>
  <c r="D2" i="23" s="1"/>
  <c r="E5" i="25"/>
  <c r="C5" i="25"/>
  <c r="K5" i="25"/>
  <c r="G5" i="25"/>
  <c r="F5" i="25"/>
  <c r="I5" i="25"/>
  <c r="H5" i="25"/>
  <c r="E17" i="10"/>
  <c r="Y7" i="25" a="1"/>
  <c r="C8" i="11" l="1"/>
  <c r="G52" i="18" s="1"/>
  <c r="I5" i="11"/>
  <c r="G55" i="18"/>
  <c r="J4" i="25"/>
  <c r="L4" i="25"/>
  <c r="E4" i="25"/>
  <c r="I4" i="25"/>
  <c r="E8" i="11"/>
  <c r="F4" i="25"/>
  <c r="D4" i="25"/>
  <c r="C4" i="25"/>
  <c r="E6" i="11"/>
  <c r="H54" i="18" s="1"/>
  <c r="H4" i="25"/>
  <c r="G6" i="11"/>
  <c r="G7" i="11" s="1"/>
  <c r="G4" i="25"/>
  <c r="K4" i="25"/>
  <c r="G9" i="11"/>
  <c r="E10" i="11"/>
  <c r="D9" i="11"/>
  <c r="K8" i="11"/>
  <c r="K5" i="11"/>
  <c r="D6" i="11"/>
  <c r="G56" i="18"/>
  <c r="Y7" i="25"/>
  <c r="L19" i="3" s="1"/>
  <c r="Q5" i="25" a="1"/>
  <c r="V10" i="25" a="1"/>
  <c r="V2" i="25" a="1"/>
  <c r="O10" i="25" a="1"/>
  <c r="V11" i="25" a="1"/>
  <c r="Y4" i="25" a="1"/>
  <c r="W11" i="25" a="1"/>
  <c r="Y8" i="25" a="1"/>
  <c r="Q8" i="25" a="1"/>
  <c r="U11" i="25" a="1"/>
  <c r="X3" i="25" a="1"/>
  <c r="W2" i="25" a="1"/>
  <c r="U6" i="25" a="1"/>
  <c r="W9" i="25" a="1"/>
  <c r="X4" i="25" a="1"/>
  <c r="R10" i="25" a="1"/>
  <c r="T5" i="25" a="1"/>
  <c r="V7" i="25" a="1"/>
  <c r="R6" i="25" a="1"/>
  <c r="W8" i="25" a="1"/>
  <c r="R4" i="25" a="1"/>
  <c r="U10" i="25" a="1"/>
  <c r="W6" i="25" a="1"/>
  <c r="V8" i="25" a="1"/>
  <c r="T8" i="25" a="1"/>
  <c r="O7" i="25" a="1"/>
  <c r="R5" i="25" a="1"/>
  <c r="T6" i="25" a="1"/>
  <c r="U5" i="25" a="1"/>
  <c r="Q10" i="25" a="1"/>
  <c r="S7" i="25" a="1"/>
  <c r="R11" i="25" a="1"/>
  <c r="T10" i="25" a="1"/>
  <c r="P4" i="25" a="1"/>
  <c r="Y11" i="25" a="1"/>
  <c r="T9" i="25" a="1"/>
  <c r="Q7" i="25" a="1"/>
  <c r="Q6" i="25" a="1"/>
  <c r="T7" i="25" a="1"/>
  <c r="P3" i="25" a="1"/>
  <c r="Q4" i="25" a="1"/>
  <c r="Y5" i="25" a="1"/>
  <c r="V5" i="25" a="1"/>
  <c r="Y9" i="25" a="1"/>
  <c r="X11" i="25" a="1"/>
  <c r="W3" i="25" a="1"/>
  <c r="P5" i="25" a="1"/>
  <c r="P7" i="25" a="1"/>
  <c r="X9" i="25" a="1"/>
  <c r="R7" i="25" a="1"/>
  <c r="O9" i="25" a="1"/>
  <c r="X6" i="25" a="1"/>
  <c r="T2" i="25" a="1"/>
  <c r="U8" i="25" a="1"/>
  <c r="X8" i="25" a="1"/>
  <c r="O6" i="25" a="1"/>
  <c r="Q2" i="25" a="1"/>
  <c r="Y10" i="25" a="1"/>
  <c r="R9" i="25" a="1"/>
  <c r="Q11" i="25" a="1"/>
  <c r="T4" i="25" a="1"/>
  <c r="Q3" i="25" a="1"/>
  <c r="X7" i="25" a="1"/>
  <c r="O5" i="25" a="1"/>
  <c r="P6" i="25" a="1"/>
  <c r="O2" i="25" a="1"/>
  <c r="V6" i="25" a="1"/>
  <c r="P9" i="25" a="1"/>
  <c r="V9" i="25" a="1"/>
  <c r="X10" i="25" a="1"/>
  <c r="S6" i="25" a="1"/>
  <c r="U7" i="25" a="1"/>
  <c r="Y6" i="25" a="1"/>
  <c r="R2" i="25" a="1"/>
  <c r="R8" i="25" a="1"/>
  <c r="Q9" i="25" a="1"/>
  <c r="W5" i="25" a="1"/>
  <c r="Y3" i="25" a="1"/>
  <c r="Y2" i="25" a="1"/>
  <c r="R3" i="25" a="1"/>
  <c r="V3" i="25" a="1"/>
  <c r="X2" i="25" a="1"/>
  <c r="W7" i="25" a="1"/>
  <c r="P8" i="25" a="1"/>
  <c r="S10" i="25" a="1"/>
  <c r="U3" i="25" a="1"/>
  <c r="T11" i="25" a="1"/>
  <c r="W4" i="25" a="1"/>
  <c r="U2" i="25" a="1"/>
  <c r="W10" i="25" a="1"/>
  <c r="S9" i="25" a="1"/>
  <c r="U4" i="25" a="1"/>
  <c r="U9" i="25" a="1"/>
  <c r="X5" i="25" a="1"/>
  <c r="V4" i="25" a="1"/>
  <c r="T3" i="25" a="1"/>
  <c r="G10" i="11" l="1"/>
  <c r="I10" i="11" s="1"/>
  <c r="X8" i="25"/>
  <c r="K20" i="3" s="1"/>
  <c r="V7" i="25"/>
  <c r="I19" i="3" s="1"/>
  <c r="U8" i="25"/>
  <c r="H20" i="3" s="1"/>
  <c r="Q2" i="25"/>
  <c r="D14" i="3" s="1"/>
  <c r="P4" i="25"/>
  <c r="C16" i="3" s="1"/>
  <c r="T10" i="25"/>
  <c r="G22" i="3" s="1"/>
  <c r="R9" i="25"/>
  <c r="E21" i="3" s="1"/>
  <c r="S9" i="25"/>
  <c r="F21" i="3" s="1"/>
  <c r="W10" i="25"/>
  <c r="J22" i="3" s="1"/>
  <c r="H55" i="18"/>
  <c r="I9" i="11"/>
  <c r="G53" i="18"/>
  <c r="H52" i="18"/>
  <c r="I6" i="11"/>
  <c r="E7" i="11"/>
  <c r="I7" i="11" s="1"/>
  <c r="V8" i="25"/>
  <c r="I20" i="3" s="1"/>
  <c r="X9" i="25"/>
  <c r="K21" i="3" s="1"/>
  <c r="P6" i="25"/>
  <c r="C18" i="3" s="1"/>
  <c r="U7" i="25"/>
  <c r="H19" i="3" s="1"/>
  <c r="S10" i="25"/>
  <c r="F22" i="3" s="1"/>
  <c r="O10" i="25"/>
  <c r="B22" i="3" s="1"/>
  <c r="O6" i="25"/>
  <c r="B18" i="3" s="1"/>
  <c r="W7" i="25"/>
  <c r="J19" i="3" s="1"/>
  <c r="U2" i="25"/>
  <c r="H14" i="3" s="1"/>
  <c r="X6" i="25"/>
  <c r="K18" i="3" s="1"/>
  <c r="Q10" i="25"/>
  <c r="D22" i="3" s="1"/>
  <c r="X10" i="25"/>
  <c r="K22" i="3" s="1"/>
  <c r="V4" i="25"/>
  <c r="I16" i="3" s="1"/>
  <c r="U10" i="25"/>
  <c r="H22" i="3" s="1"/>
  <c r="R4" i="25"/>
  <c r="E16" i="3" s="1"/>
  <c r="V11" i="25"/>
  <c r="I23" i="3" s="1"/>
  <c r="T8" i="25"/>
  <c r="G20" i="3" s="1"/>
  <c r="U3" i="25"/>
  <c r="H15" i="3" s="1"/>
  <c r="Y10" i="25"/>
  <c r="L22" i="3" s="1"/>
  <c r="X11" i="25"/>
  <c r="K23" i="3" s="1"/>
  <c r="V2" i="25"/>
  <c r="I14" i="3" s="1"/>
  <c r="V5" i="25"/>
  <c r="I17" i="3" s="1"/>
  <c r="U5" i="25"/>
  <c r="H17" i="3" s="1"/>
  <c r="V3" i="25"/>
  <c r="I15" i="3" s="1"/>
  <c r="R2" i="25"/>
  <c r="E14" i="3" s="1"/>
  <c r="X2" i="25"/>
  <c r="K14" i="3" s="1"/>
  <c r="W11" i="25"/>
  <c r="J23" i="3" s="1"/>
  <c r="U11" i="25"/>
  <c r="H23" i="3" s="1"/>
  <c r="V6" i="25"/>
  <c r="I18" i="3" s="1"/>
  <c r="V9" i="25"/>
  <c r="I21" i="3" s="1"/>
  <c r="V10" i="25"/>
  <c r="I22" i="3" s="1"/>
  <c r="R10" i="25"/>
  <c r="E22" i="3" s="1"/>
  <c r="R5" i="25"/>
  <c r="E17" i="3" s="1"/>
  <c r="U6" i="25"/>
  <c r="H18" i="3" s="1"/>
  <c r="U9" i="25"/>
  <c r="H21" i="3" s="1"/>
  <c r="T3" i="25"/>
  <c r="G15" i="3" s="1"/>
  <c r="O2" i="25"/>
  <c r="B14" i="3" s="1"/>
  <c r="N11" i="3" s="1" a="1"/>
  <c r="N11" i="3" s="1"/>
  <c r="K13" i="3" s="1"/>
  <c r="O7" i="25"/>
  <c r="B19" i="3" s="1"/>
  <c r="X4" i="25"/>
  <c r="K16" i="3" s="1"/>
  <c r="X3" i="25"/>
  <c r="K15" i="3" s="1"/>
  <c r="W4" i="25"/>
  <c r="J16" i="3" s="1"/>
  <c r="O5" i="25"/>
  <c r="B17" i="3" s="1"/>
  <c r="X7" i="25"/>
  <c r="K19" i="3" s="1"/>
  <c r="Y5" i="25"/>
  <c r="L17" i="3" s="1"/>
  <c r="U4" i="25"/>
  <c r="H16" i="3" s="1"/>
  <c r="X5" i="25"/>
  <c r="K17" i="3" s="1"/>
  <c r="Y2" i="25"/>
  <c r="L14" i="3" s="1"/>
  <c r="O9" i="25"/>
  <c r="B21" i="3" s="1"/>
  <c r="W6" i="25"/>
  <c r="J18" i="3" s="1"/>
  <c r="Q6" i="25"/>
  <c r="D18" i="3" s="1"/>
  <c r="R7" i="25"/>
  <c r="E19" i="3" s="1"/>
  <c r="R3" i="25"/>
  <c r="E15" i="3" s="1"/>
  <c r="P5" i="25"/>
  <c r="C17" i="3" s="1"/>
  <c r="R11" i="25"/>
  <c r="E23" i="3" s="1"/>
  <c r="R6" i="25"/>
  <c r="E18" i="3" s="1"/>
  <c r="Y8" i="25"/>
  <c r="L20" i="3" s="1"/>
  <c r="R8" i="25"/>
  <c r="E20" i="3" s="1"/>
  <c r="T11" i="25"/>
  <c r="G23" i="3" s="1"/>
  <c r="P7" i="25"/>
  <c r="C19" i="3" s="1"/>
  <c r="Y11" i="25"/>
  <c r="L23" i="3" s="1"/>
  <c r="S6" i="25"/>
  <c r="F18" i="3" s="1"/>
  <c r="Q7" i="25"/>
  <c r="D19" i="3" s="1"/>
  <c r="W3" i="25"/>
  <c r="J15" i="3" s="1"/>
  <c r="T5" i="25"/>
  <c r="G17" i="3" s="1"/>
  <c r="S7" i="25"/>
  <c r="F19" i="3" s="1"/>
  <c r="Q9" i="25"/>
  <c r="D21" i="3" s="1"/>
  <c r="W5" i="25"/>
  <c r="J17" i="3" s="1"/>
  <c r="P9" i="25"/>
  <c r="C21" i="3" s="1"/>
  <c r="Y9" i="25"/>
  <c r="L21" i="3" s="1"/>
  <c r="T2" i="25"/>
  <c r="G14" i="3" s="1"/>
  <c r="Q8" i="25"/>
  <c r="D20" i="3" s="1"/>
  <c r="W9" i="25"/>
  <c r="J21" i="3" s="1"/>
  <c r="T6" i="25"/>
  <c r="G18" i="3" s="1"/>
  <c r="Y3" i="25"/>
  <c r="L15" i="3" s="1"/>
  <c r="W2" i="25"/>
  <c r="J14" i="3" s="1"/>
  <c r="W8" i="25"/>
  <c r="J20" i="3" s="1"/>
  <c r="T9" i="25"/>
  <c r="G21" i="3" s="1"/>
  <c r="Q5" i="25"/>
  <c r="D17" i="3" s="1"/>
  <c r="Y6" i="25"/>
  <c r="L18" i="3" s="1"/>
  <c r="Y4" i="25"/>
  <c r="L16" i="3" s="1"/>
  <c r="P8" i="25"/>
  <c r="C20" i="3" s="1"/>
  <c r="Q11" i="25"/>
  <c r="D23" i="3" s="1"/>
  <c r="T7" i="25"/>
  <c r="G19" i="3" s="1"/>
  <c r="Q4" i="25"/>
  <c r="D16" i="3" s="1"/>
  <c r="Q3" i="25"/>
  <c r="D15" i="3" s="1"/>
  <c r="T4" i="25"/>
  <c r="G16" i="3" s="1"/>
  <c r="P3" i="25"/>
  <c r="C15" i="3" s="1"/>
  <c r="S8" i="25" a="1"/>
  <c r="P11" i="25" a="1"/>
  <c r="O4" i="25" a="1"/>
  <c r="P2" i="25" a="1"/>
  <c r="S3" i="25" a="1"/>
  <c r="P10" i="25" a="1"/>
  <c r="S2" i="25" a="1"/>
  <c r="S11" i="25" a="1"/>
  <c r="S4" i="25" a="1"/>
  <c r="S5" i="25" a="1"/>
  <c r="O8" i="25" a="1"/>
  <c r="O3" i="25" a="1"/>
  <c r="O11" i="25" a="1"/>
  <c r="P2" i="25" l="1"/>
  <c r="C14" i="3" s="1"/>
  <c r="O4" i="25"/>
  <c r="B16" i="3" s="1"/>
  <c r="P10" i="25"/>
  <c r="C22" i="3" s="1"/>
  <c r="S2" i="25"/>
  <c r="F14" i="3" s="1"/>
  <c r="O3" i="25"/>
  <c r="B15" i="3" s="1"/>
  <c r="O11" i="25"/>
  <c r="B23" i="3" s="1"/>
  <c r="S4" i="25"/>
  <c r="F16" i="3" s="1"/>
  <c r="S5" i="25"/>
  <c r="F17" i="3" s="1"/>
  <c r="S11" i="25"/>
  <c r="F23" i="3" s="1"/>
  <c r="S3" i="25"/>
  <c r="F15" i="3" s="1"/>
  <c r="S8" i="25"/>
  <c r="F20" i="3" s="1"/>
  <c r="P11" i="25"/>
  <c r="C23" i="3" s="1"/>
  <c r="O8" i="25"/>
  <c r="B20" i="3" s="1"/>
  <c r="I54" i="18"/>
  <c r="J12" i="3"/>
  <c r="D13" i="3"/>
  <c r="I13" i="3"/>
  <c r="H13" i="3"/>
  <c r="G13" i="3"/>
  <c r="D12" i="3"/>
  <c r="B12" i="3"/>
  <c r="E13" i="3"/>
  <c r="C11" i="3"/>
  <c r="L13" i="3"/>
  <c r="C10" i="3"/>
  <c r="G12" i="3"/>
  <c r="C12" i="3"/>
  <c r="F13" i="3"/>
  <c r="K12" i="3"/>
  <c r="C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9"/>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B54B2D94-D1B5-4B7E-BF79-E56258E3D63C}">
      <text>
        <r>
          <rPr>
            <sz val="9"/>
            <color indexed="81"/>
            <rFont val="Arial"/>
            <family val="2"/>
          </rPr>
          <t>Institute code for settlement with the social insurance institutions (9-digit number sequence: 26XXXXXXX).</t>
        </r>
      </text>
    </comment>
    <comment ref="M12" authorId="0" shapeId="0" xr:uid="{00000000-0006-0000-0000-000004000000}">
      <text>
        <r>
          <rPr>
            <sz val="9"/>
            <color indexed="81"/>
            <rFont val="Arial"/>
            <family val="2"/>
          </rPr>
          <t>dd.mm.yyyy
Carry-over to other spreadsheets is automatic.</t>
        </r>
      </text>
    </comment>
    <comment ref="C14" authorId="1" shapeId="0" xr:uid="{C6293232-8D3C-486C-AB0C-DB29A50DB550}">
      <text>
        <r>
          <rPr>
            <sz val="9"/>
            <color indexed="81"/>
            <rFont val="Arial"/>
            <family val="2"/>
          </rPr>
          <t>Identifier assigned by the Institute for the Hospital Remuneration System (InEK) (9-digit number sequence: 77XXXXXXX).</t>
        </r>
      </text>
    </comment>
    <comment ref="M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H21"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L31" authorId="0" shapeId="0" xr:uid="{00000000-0006-0000-0000-000007000000}">
      <text>
        <r>
          <rPr>
            <sz val="9"/>
            <color indexed="81"/>
            <rFont val="Arial"/>
            <family val="2"/>
          </rPr>
          <t>IN number: 6a 
Denominator IN: 6c, 7</t>
        </r>
      </text>
    </comment>
    <comment ref="F32" authorId="0" shapeId="0" xr:uid="{00000000-0006-0000-0000-000008000000}">
      <text>
        <r>
          <rPr>
            <sz val="9"/>
            <color indexed="81"/>
            <rFont val="Arial"/>
            <family val="2"/>
          </rPr>
          <t>Denominator IN: 5</t>
        </r>
      </text>
    </comment>
    <comment ref="L32" authorId="0" shapeId="0" xr:uid="{00000000-0006-0000-0000-000009000000}">
      <text>
        <r>
          <rPr>
            <sz val="9"/>
            <color indexed="81"/>
            <rFont val="Arial"/>
            <family val="2"/>
          </rPr>
          <t>IN number: 1a
Denominator IN: 2a
Part of denominator: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E151052D-ADB4-48C6-8197-85EB7A9D316A}">
      <text>
        <r>
          <rPr>
            <sz val="9"/>
            <color indexed="81"/>
            <rFont val="Arial"/>
            <family val="2"/>
          </rPr>
          <t>Numerator IN 5</t>
        </r>
      </text>
    </comment>
    <comment ref="A9" authorId="0" shapeId="0" xr:uid="{19A0E6BD-C79F-41A5-9F3C-274F783A1CF2}">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0B6D0545-BAFD-441A-BB4B-699552E409A0}">
      <text>
        <r>
          <rPr>
            <sz val="9"/>
            <color indexed="81"/>
            <rFont val="Arial"/>
            <family val="2"/>
          </rPr>
          <t>Optional, see section 1.7.4</t>
        </r>
      </text>
    </comment>
    <comment ref="E10" authorId="0" shapeId="0" xr:uid="{2450E319-DA30-44BB-BEDB-24387DB9DD3E}">
      <text>
        <r>
          <rPr>
            <sz val="9"/>
            <color indexed="81"/>
            <rFont val="Arial"/>
            <family val="2"/>
          </rPr>
          <t>Optional, see section 1.7.4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CF5809D7-CADE-4DC8-B7AB-422211B7C7CD}">
      <text>
        <r>
          <rPr>
            <sz val="9"/>
            <color indexed="81"/>
            <rFont val="Arial"/>
            <family val="2"/>
          </rPr>
          <t>Relevant for multi-site centres or in the event that a surgeon is regularly active as a surgeon at several clinical sites/centre(surgical expertise must be differentiated per clinical site/ centre)</t>
        </r>
      </text>
    </comment>
    <comment ref="D6" authorId="0" shapeId="0" xr:uid="{E93EEF8E-DD62-49BA-ADB7-4C07339FE048}">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4" authorId="0" shapeId="0" xr:uid="{A9CB51B9-274C-48FD-89DB-BA08818A58CD}">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OnkoZert - Florina Dudu</author>
    <author>Florina</author>
  </authors>
  <commentList>
    <comment ref="E4" authorId="0" shapeId="0" xr:uid="{D52B4942-F2C4-40B9-A636-00EF03A1FCFC}">
      <text>
        <r>
          <rPr>
            <sz val="9"/>
            <color indexed="81"/>
            <rFont val="Arial"/>
            <family val="2"/>
          </rPr>
          <t>Carry-over from spreadsheet Basic data</t>
        </r>
        <r>
          <rPr>
            <sz val="9"/>
            <color indexed="81"/>
            <rFont val="Tahoma"/>
            <family val="2"/>
          </rPr>
          <t xml:space="preserve">
</t>
        </r>
      </text>
    </comment>
    <comment ref="H4" authorId="0" shapeId="0" xr:uid="{0CFCCB3C-DC70-44A8-B60D-C54101980940}">
      <text>
        <r>
          <rPr>
            <sz val="9"/>
            <color indexed="81"/>
            <rFont val="Arial"/>
            <family val="2"/>
          </rPr>
          <t xml:space="preserve">Carry-over from spreadsheet Basic data
</t>
        </r>
      </text>
    </comment>
    <comment ref="B6" authorId="1" shapeId="0" xr:uid="{00000000-0006-0000-0500-000004000000}">
      <text>
        <r>
          <rPr>
            <sz val="9"/>
            <color indexed="81"/>
            <rFont val="Arial"/>
            <family val="2"/>
          </rPr>
          <t>IN = Indicator</t>
        </r>
      </text>
    </comment>
    <comment ref="D6" authorId="1" shapeId="0" xr:uid="{00000000-0006-0000-0500-000005000000}">
      <text>
        <r>
          <rPr>
            <sz val="9"/>
            <color indexed="81"/>
            <rFont val="Arial"/>
            <family val="2"/>
          </rPr>
          <t>CR = Catalogue of Requirements
GL QI = Guideline derived quality indicator</t>
        </r>
      </text>
    </comment>
    <comment ref="E6" authorId="2" shapeId="0" xr:uid="{B86CF99D-A73F-4C31-980C-FFAB8E5A84D0}">
      <text>
        <r>
          <rPr>
            <sz val="9"/>
            <color indexed="81"/>
            <rFont val="Arial"/>
            <family val="2"/>
          </rPr>
          <t>For further explanations see FAQ.</t>
        </r>
      </text>
    </comment>
    <comment ref="P6" authorId="1" shapeId="0" xr:uid="{00000000-0006-0000-0500-000006000000}">
      <text>
        <r>
          <rPr>
            <sz val="9"/>
            <color indexed="81"/>
            <rFont val="Arial"/>
            <family val="2"/>
          </rPr>
          <t>Please first fully complete the spreadsheet Basic Data and then complete the grey fields current values.</t>
        </r>
      </text>
    </comment>
    <comment ref="S7" authorId="1" shapeId="0" xr:uid="{00000000-0006-0000-0500-000007000000}">
      <text>
        <r>
          <rPr>
            <sz val="9"/>
            <color indexed="81"/>
            <rFont val="Arial"/>
            <family val="2"/>
          </rPr>
          <t>If cell is grey, please give reasons.</t>
        </r>
      </text>
    </comment>
    <comment ref="Q8" authorId="1" shapeId="0" xr:uid="{00000000-0006-0000-0500-000008000000}">
      <text>
        <r>
          <rPr>
            <sz val="9"/>
            <color indexed="81"/>
            <rFont val="Arial"/>
            <family val="2"/>
          </rPr>
          <t>Carry-over from spreadsheet Basic data
Cell L32</t>
        </r>
      </text>
    </comment>
    <comment ref="Q17" authorId="2" shapeId="0" xr:uid="{2A94D1D3-534C-48B3-A403-A1FF24ECBD01}">
      <text>
        <r>
          <rPr>
            <sz val="9"/>
            <color indexed="81"/>
            <rFont val="Arial"/>
            <family val="2"/>
          </rPr>
          <t>„Intervention” for this indicator refers to diagnostic (biopsy, etc.) or therapeutic measures (e.g. surgery, radiation and systemic therapies (e.g. chemotherapy, dexamethasone)) or observational or palliative concepts (such as Wait &amp; Scan, Best Supportive Care).</t>
        </r>
      </text>
    </comment>
    <comment ref="Q18" authorId="1" shapeId="0" xr:uid="{00000000-0006-0000-0500-000009000000}">
      <text>
        <r>
          <rPr>
            <sz val="9"/>
            <color indexed="81"/>
            <rFont val="Arial"/>
            <family val="2"/>
          </rPr>
          <t>Carry-over from spreadsheet Basic data Cell L32</t>
        </r>
      </text>
    </comment>
    <comment ref="M20" authorId="2" shapeId="0" xr:uid="{8D80D696-EFE7-4970-9C9A-3B3FB1AE7F5D}">
      <text>
        <r>
          <rPr>
            <sz val="9"/>
            <color indexed="81"/>
            <rFont val="Arial"/>
            <family val="2"/>
          </rPr>
          <t>At least 95% of the primary cases treated for the first time at the Neuro-Oncology Centre must be presented in the tumour board, either before a decision is made about intervention or, for emergencies, at the latest after the neuropathological/ molecular diagnostic findings are available.</t>
        </r>
      </text>
    </comment>
    <comment ref="E23" authorId="2" shapeId="0" xr:uid="{00000000-0006-0000-0500-00000B000000}">
      <text>
        <r>
          <rPr>
            <sz val="9"/>
            <color indexed="81"/>
            <rFont val="Arial"/>
            <family val="2"/>
          </rPr>
          <t>Screening instruments can be found in the S3 guideline Psychooncological Diagnosis, Counselling and Treatment of Adult Cancer Patients.</t>
        </r>
      </text>
    </comment>
    <comment ref="H23" authorId="2" shapeId="0" xr:uid="{00000000-0006-0000-05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4" authorId="3" shapeId="0" xr:uid="{00000000-0006-0000-0500-00000D000000}">
      <text>
        <r>
          <rPr>
            <sz val="9"/>
            <color indexed="81"/>
            <rFont val="Arial"/>
            <family val="2"/>
          </rPr>
          <t>Carry-over from the IN 1a and IN 1b</t>
        </r>
      </text>
    </comment>
    <comment ref="Q27" authorId="1" shapeId="0" xr:uid="{00000000-0006-0000-0500-00000E000000}">
      <text>
        <r>
          <rPr>
            <sz val="9"/>
            <color indexed="81"/>
            <rFont val="Arial"/>
            <family val="2"/>
          </rPr>
          <t>Carry-over from the denominator of IN 3</t>
        </r>
      </text>
    </comment>
    <comment ref="Q29" authorId="1" shapeId="0" xr:uid="{00000000-0006-0000-0500-00000F000000}">
      <text>
        <r>
          <rPr>
            <sz val="9"/>
            <color indexed="81"/>
            <rFont val="Arial"/>
            <family val="2"/>
          </rPr>
          <t>The numerator is not a subset of the denominator.
Carry-over from spreadsheet Studies Cell E5</t>
        </r>
      </text>
    </comment>
    <comment ref="Q30" authorId="1" shapeId="0" xr:uid="{00000000-0006-0000-0500-000010000000}">
      <text>
        <r>
          <rPr>
            <sz val="9"/>
            <color indexed="81"/>
            <rFont val="Arial"/>
            <family val="2"/>
          </rPr>
          <t>Carry-over from spreadsheet Basic data Cell F32</t>
        </r>
      </text>
    </comment>
    <comment ref="Q32" authorId="1" shapeId="0" xr:uid="{00000000-0006-0000-0500-000011000000}">
      <text>
        <r>
          <rPr>
            <sz val="9"/>
            <color indexed="81"/>
            <rFont val="Arial"/>
            <family val="2"/>
          </rPr>
          <t>Carry-over from spreadsheet Basic data Cell L31</t>
        </r>
      </text>
    </comment>
    <comment ref="Q38" authorId="3" shapeId="0" xr:uid="{00000000-0006-0000-0500-000012000000}">
      <text>
        <r>
          <rPr>
            <sz val="9"/>
            <color indexed="81"/>
            <rFont val="Arial"/>
            <family val="2"/>
          </rPr>
          <t>Carry-over from the IN 6b</t>
        </r>
      </text>
    </comment>
    <comment ref="Q39" authorId="3" shapeId="0" xr:uid="{00000000-0006-0000-0500-000013000000}">
      <text>
        <r>
          <rPr>
            <sz val="9"/>
            <color indexed="81"/>
            <rFont val="Arial"/>
            <family val="2"/>
          </rPr>
          <t>Carry-over from the IN 6a</t>
        </r>
      </text>
    </comment>
    <comment ref="Q42" authorId="1" shapeId="0" xr:uid="{00000000-0006-0000-0500-000014000000}">
      <text>
        <r>
          <rPr>
            <sz val="9"/>
            <color indexed="81"/>
            <rFont val="Arial"/>
            <family val="2"/>
          </rPr>
          <t>Carry-over from spreadsheet Basic data Cell L31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H8" authorId="0" shapeId="0" xr:uid="{00000000-0006-0000-0B00-000003000000}">
      <text>
        <r>
          <rPr>
            <sz val="9"/>
            <color indexed="81"/>
            <rFont val="Arial"/>
            <family val="2"/>
          </rPr>
          <t xml:space="preserve">Übertrag erfolgt aus Tabellenblatt Basisdaten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<sst xmlns="http://schemas.openxmlformats.org/spreadsheetml/2006/main" count="1885" uniqueCount="1349">
  <si>
    <t>Nr.</t>
  </si>
  <si>
    <t>Zähler</t>
  </si>
  <si>
    <t>Sollvorgabe</t>
  </si>
  <si>
    <t>Nenner</t>
  </si>
  <si>
    <t>%</t>
  </si>
  <si>
    <t>Primärfälle</t>
  </si>
  <si>
    <t>Anzahl</t>
  </si>
  <si>
    <t>Sollvorgabe nicht erfüllt</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</si>
  <si>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</si>
  <si>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</si>
  <si>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</si>
  <si>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</si>
  <si>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</si>
  <si>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</si>
  <si>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</si>
  <si>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</si>
  <si>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</si>
  <si>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</si>
  <si>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</si>
  <si>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</si>
  <si>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</si>
  <si>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</si>
  <si>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</si>
  <si>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</si>
  <si>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</si>
  <si>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</si>
  <si>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</si>
  <si>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</si>
  <si>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</si>
  <si>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</si>
  <si>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</si>
  <si>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</si>
  <si>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</si>
  <si>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</si>
  <si>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</si>
  <si>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</si>
  <si>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</si>
  <si>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</si>
  <si>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</si>
  <si>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</si>
  <si>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</si>
  <si>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</si>
  <si>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</si>
  <si>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</si>
  <si>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</si>
  <si>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</si>
  <si>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</si>
  <si>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</si>
  <si>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</si>
  <si>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</si>
  <si>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</si>
  <si>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</si>
  <si>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</si>
  <si>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</si>
  <si>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</si>
  <si>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</si>
  <si>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</si>
  <si>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</si>
  <si>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</si>
  <si>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</si>
  <si>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</si>
  <si>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</si>
  <si>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</si>
  <si>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</si>
  <si>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</si>
  <si>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</si>
  <si>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</si>
  <si>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</si>
  <si>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KRAZTUR</t>
  </si>
  <si>
    <t>Kennzahlenbogen</t>
  </si>
  <si>
    <t>Erstelldatum</t>
  </si>
  <si>
    <t>Plausibilität unklar</t>
  </si>
  <si>
    <t xml:space="preserve">Reg.-Nr. </t>
  </si>
  <si>
    <t>Erstzertifizierung</t>
  </si>
  <si>
    <t>Basisdaten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</si>
  <si>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</si>
  <si>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</si>
  <si>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</si>
  <si>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</si>
  <si>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</si>
  <si>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</si>
  <si>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</si>
  <si>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</si>
  <si>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</si>
  <si>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</si>
  <si>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</si>
  <si>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</si>
  <si>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</si>
  <si>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</si>
  <si>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</si>
  <si>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</si>
  <si>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</si>
  <si>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</si>
  <si>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</si>
  <si>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</si>
  <si>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</si>
  <si>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</si>
  <si>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</si>
  <si>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</si>
  <si>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</si>
  <si>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</si>
  <si>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</si>
  <si>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</si>
  <si>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</si>
  <si>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</si>
  <si>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</si>
  <si>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</si>
  <si>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</si>
  <si>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</si>
  <si>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</si>
  <si>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</si>
  <si>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</si>
  <si>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</si>
  <si>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</si>
  <si>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</si>
  <si>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</si>
  <si>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</si>
  <si>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</si>
  <si>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</si>
  <si>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</si>
  <si>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</si>
  <si>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</si>
  <si>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</si>
  <si>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</si>
  <si>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</si>
  <si>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</si>
  <si>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</si>
  <si>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</si>
  <si>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</si>
  <si>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</si>
  <si>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</si>
  <si>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</si>
  <si>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</si>
  <si>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</si>
  <si>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</si>
  <si>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4</t>
  </si>
  <si>
    <t>5</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</si>
  <si>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</si>
  <si>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</si>
  <si>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</si>
  <si>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</si>
  <si>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</si>
  <si>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</si>
  <si>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</si>
  <si>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</si>
  <si>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</si>
  <si>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</si>
  <si>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</si>
  <si>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</si>
  <si>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</si>
  <si>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</si>
  <si>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</si>
  <si>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</si>
  <si>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</si>
  <si>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</si>
  <si>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</si>
  <si>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</si>
  <si>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Texte Matrix Datenquali</t>
  </si>
  <si>
    <t>Fehlermeldungen Matrix</t>
  </si>
  <si>
    <t>Ganze Zahl zwischen 0 und 5000 eingeben.</t>
  </si>
  <si>
    <t>zu wenig Primärfälle angegeben</t>
  </si>
  <si>
    <t>DFS auffällig hoch</t>
  </si>
  <si>
    <t>OAS auffällig hoch</t>
  </si>
  <si>
    <t>Tumordoku. liegt größtenteils beim Krebsregister</t>
  </si>
  <si>
    <t>Operative Primärfälle</t>
  </si>
  <si>
    <t>Keine Zusammenarbeit</t>
  </si>
  <si>
    <t>Geringe / punktuelle Zusammenarbeit</t>
  </si>
  <si>
    <t>Intensive / regelmäßige Zusammenarbeit</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</si>
  <si>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</si>
  <si>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</si>
  <si>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</si>
  <si>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</si>
  <si>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</si>
  <si>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</si>
  <si>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</si>
  <si>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</si>
  <si>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</si>
  <si>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</si>
  <si>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</si>
  <si>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</si>
  <si>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</si>
  <si>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</si>
  <si>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</si>
  <si>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</si>
  <si>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</si>
  <si>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</si>
  <si>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</si>
  <si>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</si>
  <si>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</si>
  <si>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</si>
  <si>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</si>
  <si>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</si>
  <si>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</si>
  <si>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</si>
  <si>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</si>
  <si>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</si>
  <si>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</si>
  <si>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</si>
  <si>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</si>
  <si>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</si>
  <si>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</si>
  <si>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</si>
  <si>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</si>
  <si>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</si>
  <si>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</si>
  <si>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</si>
  <si>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</si>
  <si>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</si>
  <si>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</si>
  <si>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</si>
  <si>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</si>
  <si>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</si>
  <si>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</si>
  <si>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</si>
  <si>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</si>
  <si>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</si>
  <si>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</si>
  <si>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</si>
  <si>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</si>
  <si>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</si>
  <si>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</si>
  <si>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</si>
  <si>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</si>
  <si>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</si>
  <si>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</si>
  <si>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</si>
  <si>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</si>
  <si>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</si>
  <si>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 Analyseprotokoll Datendefizite Neuroonkologie</t>
  </si>
  <si>
    <t>Matrix - Ergebnisqualität Neuroonkologie</t>
  </si>
  <si>
    <t>Matrix - Analyseprotokoll Datendefizite Neuroonkologie</t>
  </si>
  <si>
    <t>Kalenderjahr</t>
  </si>
  <si>
    <t>Erläuterung hinsichtlich Datendefizit
Begründung / Ursachenanalyse / Aktionen</t>
  </si>
  <si>
    <t>1.2.1</t>
  </si>
  <si>
    <t>1.7.4</t>
  </si>
  <si>
    <t>5.2.11</t>
  </si>
  <si>
    <t>Begründung / Ursache</t>
  </si>
  <si>
    <t>Eingeleitete / geplante Aktionen</t>
  </si>
  <si>
    <t>relevante Kalenderjahre nicht /unvollständig bearbeitet</t>
  </si>
  <si>
    <t>Bedingung Wert</t>
  </si>
  <si>
    <t>nicht relevant</t>
  </si>
  <si>
    <t>Nicht ausgefüllte Zellen von relevanten Nachsorgejahren</t>
  </si>
  <si>
    <t>leere Zellen</t>
  </si>
  <si>
    <t>Alle relevanten Nachsorgejahre sind zu bearbeiten, abhängig vom Datum der Erstzertifizierung</t>
  </si>
  <si>
    <t>Zeile 14</t>
  </si>
  <si>
    <t>Zeile/ Zelle</t>
  </si>
  <si>
    <t xml:space="preserve">Glioblastom </t>
  </si>
  <si>
    <t xml:space="preserve">Astrozytom </t>
  </si>
  <si>
    <t>WHO Grad 3</t>
  </si>
  <si>
    <t>WHO Grad 4</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</si>
  <si>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</si>
  <si>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</si>
  <si>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</si>
  <si>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</si>
  <si>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</si>
  <si>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</si>
  <si>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</si>
  <si>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</si>
  <si>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</si>
  <si>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</si>
  <si>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</si>
  <si>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</si>
  <si>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</si>
  <si>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</si>
  <si>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</si>
  <si>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</si>
  <si>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</si>
  <si>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</si>
  <si>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 xml:space="preserve">Oligodendrogliale Tm </t>
  </si>
  <si>
    <t>Ansprechpartner</t>
  </si>
  <si>
    <t>Allgemeine Feststellungen</t>
  </si>
  <si>
    <t>Allgemeine Hinweise</t>
  </si>
  <si>
    <t>Allgemeine Abweichungen</t>
  </si>
  <si>
    <t>Bewertung Ausschuss</t>
  </si>
  <si>
    <t>Anmerkung OnkoZert</t>
  </si>
  <si>
    <t>Feststellung</t>
  </si>
  <si>
    <t>Hinweis</t>
  </si>
  <si>
    <t>Abweichung</t>
  </si>
  <si>
    <t>DFS - Glioblastom - Zähler</t>
  </si>
  <si>
    <t>DFS - Glioblastom - Nenner</t>
  </si>
  <si>
    <t>DFS - Glioblastom - %</t>
  </si>
  <si>
    <t>DFS - Astrozytom - Zähler</t>
  </si>
  <si>
    <t>DFS - Astrozytom - Nenner</t>
  </si>
  <si>
    <t>DFS - Astrozytom - %</t>
  </si>
  <si>
    <t>DFS Oligodendrogliale - Zähler</t>
  </si>
  <si>
    <t>DFS Oligodendrogliale - Nenner</t>
  </si>
  <si>
    <t>DFS Oligodendrogliale - %</t>
  </si>
  <si>
    <t>OAS - Glioblastom - Zähler</t>
  </si>
  <si>
    <t>OAS - Glioblastom - Nenner</t>
  </si>
  <si>
    <t>OAS - Glioblastom - %</t>
  </si>
  <si>
    <t>OAS - Astrozytom - Zähler</t>
  </si>
  <si>
    <t>OAS - Astrozytom - Nenner</t>
  </si>
  <si>
    <t>OAS - Astrozytom - %</t>
  </si>
  <si>
    <t>OAS Oligodendrogliale - Zähler</t>
  </si>
  <si>
    <t>OAS Oligodendrogliale - Nenner</t>
  </si>
  <si>
    <t>OAS Oligodendrogliale - %</t>
  </si>
  <si>
    <t>Datenverifizierung_ID</t>
  </si>
  <si>
    <t>ID_intern</t>
  </si>
  <si>
    <t>Erläuterung hinsichtlich Datendefizit</t>
  </si>
  <si>
    <t>Datum EZ</t>
  </si>
  <si>
    <t>Unvollständig
relevante Nachsorgejahre nicht/unvollständig bearbeitet
ID: a</t>
  </si>
  <si>
    <t>Heartsoft Tumordatenbank</t>
  </si>
  <si>
    <t>QuaDoSta</t>
  </si>
  <si>
    <t>Österreich</t>
  </si>
  <si>
    <t>Tumorzentrum Ostsachsen</t>
  </si>
  <si>
    <t>Tumorzentrum Weser-Ems</t>
  </si>
  <si>
    <t>Kennzahldefinition</t>
  </si>
  <si>
    <t>Für Übertragung in Datendefizite_KB:</t>
  </si>
  <si>
    <t>Alle KN leer:</t>
  </si>
  <si>
    <t>ixserv.4</t>
  </si>
  <si>
    <t>Unvollständige Jahre</t>
  </si>
  <si>
    <t xml:space="preserve">      Erstelldatum</t>
  </si>
  <si>
    <r>
      <rPr>
        <b/>
        <u/>
        <sz val="8"/>
        <color indexed="8"/>
        <rFont val="Arial"/>
        <family val="2"/>
      </rPr>
      <t xml:space="preserve">
Bearbeitungshinweise:</t>
    </r>
    <r>
      <rPr>
        <sz val="8"/>
        <color indexed="8"/>
        <rFont val="Arial"/>
        <family val="2"/>
      </rPr>
      <t xml:space="preserve">
Für Neuroonkologische 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14) =&gt; Sämtliche „hellgrau“ hinterlegte Felder sollten vollständig bearbeitet werden; dies gilt auch für Nullwerte (=0).
            c) Zahlen müssen manuell eingegeben werden, diese dürfen nicht kopiert werden.
            d) Es sollte Microsoft Office Excel 2007, besser 2010, verwendet werden, ansonsten kommt es zu einem erheblichen Qualitätsverlust.</t>
    </r>
  </si>
  <si>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</si>
  <si>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</si>
  <si>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</si>
  <si>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</si>
  <si>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</si>
  <si>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</si>
  <si>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</si>
  <si>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</si>
  <si>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</si>
  <si>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</si>
  <si>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</si>
  <si>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</si>
  <si>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</si>
  <si>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</si>
  <si>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</si>
  <si>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</si>
  <si>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</si>
  <si>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Datum Erstzertifizierung</t>
  </si>
  <si>
    <t>Krebsregister Schweiz</t>
  </si>
  <si>
    <t>Krebsregister Österreich</t>
  </si>
  <si>
    <t>MaDoS</t>
  </si>
  <si>
    <t>6b</t>
  </si>
  <si>
    <t>Krebsregister Italien</t>
  </si>
  <si>
    <t>Primärfälle in Neuroonkologischen Zentren</t>
  </si>
  <si>
    <t>ICD-O Topographie</t>
  </si>
  <si>
    <t>ICD-O Morphologie</t>
  </si>
  <si>
    <t>C70 Meningen</t>
  </si>
  <si>
    <t>C70.0 Hirnhäute</t>
  </si>
  <si>
    <t>9421/1</t>
  </si>
  <si>
    <t>WHO grade I</t>
  </si>
  <si>
    <t>Arachnoidea encephali</t>
  </si>
  <si>
    <t>9425/3</t>
  </si>
  <si>
    <t>WHO grade II</t>
  </si>
  <si>
    <t>Dura mater encephali</t>
  </si>
  <si>
    <t>9384/1</t>
  </si>
  <si>
    <t>Falx cerebelli</t>
  </si>
  <si>
    <t>9424/3</t>
  </si>
  <si>
    <t>Falx cerebri</t>
  </si>
  <si>
    <t>9400/3</t>
  </si>
  <si>
    <t>Falx o.n.A.</t>
  </si>
  <si>
    <t>Pia mater encephali</t>
  </si>
  <si>
    <t>9411/3</t>
  </si>
  <si>
    <t>Tentorium cerebelli</t>
  </si>
  <si>
    <t>Tentorium o.n.A.</t>
  </si>
  <si>
    <t>9401/3</t>
  </si>
  <si>
    <t>WHO grade III</t>
  </si>
  <si>
    <t>C70.1 Rückenmarkhäute</t>
  </si>
  <si>
    <t>9440/3</t>
  </si>
  <si>
    <t>WHO grade IV</t>
  </si>
  <si>
    <t>Arachnoidea spinalis</t>
  </si>
  <si>
    <t>9441/3</t>
  </si>
  <si>
    <t>Dura mater spinalis</t>
  </si>
  <si>
    <t>9442/3</t>
  </si>
  <si>
    <t>Gliosarcoma</t>
  </si>
  <si>
    <t>Pia mater spinalis</t>
  </si>
  <si>
    <t>C70.9 Meningen o.n.A.</t>
  </si>
  <si>
    <t>Arachnoidea o.n.A.</t>
  </si>
  <si>
    <t>9450/3</t>
  </si>
  <si>
    <t>Dura mater o.n.A.</t>
  </si>
  <si>
    <t>9451/3</t>
  </si>
  <si>
    <t>Dura o.n.A.</t>
  </si>
  <si>
    <t>Pia mater o.n.A.</t>
  </si>
  <si>
    <t>9382/3</t>
  </si>
  <si>
    <t>C71 Gehirn</t>
  </si>
  <si>
    <t>C71.0 Cerebrum</t>
  </si>
  <si>
    <t>Ependymal Tumors</t>
  </si>
  <si>
    <t>Basalganglien</t>
  </si>
  <si>
    <t>9383/1</t>
  </si>
  <si>
    <t>Subependymoma</t>
  </si>
  <si>
    <t>Capsula interna</t>
  </si>
  <si>
    <t>9394/1</t>
  </si>
  <si>
    <t>Myxopapillary Ependymoma</t>
  </si>
  <si>
    <t>Corpus striatum</t>
  </si>
  <si>
    <t>9391/3</t>
  </si>
  <si>
    <t>Ependymoma</t>
  </si>
  <si>
    <t>Cortex cerebri</t>
  </si>
  <si>
    <t>Gehirn, supratentoriell o.n.A.</t>
  </si>
  <si>
    <t>9393/3</t>
  </si>
  <si>
    <t>Papillary</t>
  </si>
  <si>
    <t>Globus pallidus</t>
  </si>
  <si>
    <t>Clear Cell</t>
  </si>
  <si>
    <t>Pallidum</t>
  </si>
  <si>
    <t>Tanycytic</t>
  </si>
  <si>
    <t>Großhirn</t>
  </si>
  <si>
    <t>9392/3</t>
  </si>
  <si>
    <t>Großhirnhemisphäre</t>
  </si>
  <si>
    <t>Hypothalamus</t>
  </si>
  <si>
    <t>9390/0</t>
  </si>
  <si>
    <t>Insel</t>
  </si>
  <si>
    <t>9390/1</t>
  </si>
  <si>
    <t>Operculum</t>
  </si>
  <si>
    <t>9390/3</t>
  </si>
  <si>
    <t>Pallium</t>
  </si>
  <si>
    <t>Putamen</t>
  </si>
  <si>
    <t>9430/3</t>
  </si>
  <si>
    <t>Astroblastoma</t>
  </si>
  <si>
    <t>Reil-Insel</t>
  </si>
  <si>
    <t>9444/1</t>
  </si>
  <si>
    <t>Rhinencephalon</t>
  </si>
  <si>
    <t>9431/1</t>
  </si>
  <si>
    <t>Thalamus</t>
  </si>
  <si>
    <t>Weiße Substanz des Großhirns</t>
  </si>
  <si>
    <t>Zentrale weiße Substanz</t>
  </si>
  <si>
    <t>C71.1 Frontallappen</t>
  </si>
  <si>
    <t>9493/0</t>
  </si>
  <si>
    <t>Polus frontalis</t>
  </si>
  <si>
    <t>9412/1</t>
  </si>
  <si>
    <t>C71.2 Temporallappen</t>
  </si>
  <si>
    <t>9413/0</t>
  </si>
  <si>
    <t>Hippokampus</t>
  </si>
  <si>
    <t>9492/0</t>
  </si>
  <si>
    <t>Gangliocytoma</t>
  </si>
  <si>
    <t>Unkus</t>
  </si>
  <si>
    <t>9505/1</t>
  </si>
  <si>
    <t>Ganglioglioma</t>
  </si>
  <si>
    <t>C71.3 Parietallappen</t>
  </si>
  <si>
    <t>9505/3</t>
  </si>
  <si>
    <t>C71.4 Okzipitallappen</t>
  </si>
  <si>
    <t>9506/1</t>
  </si>
  <si>
    <t>Polus occipitalis</t>
  </si>
  <si>
    <t>C71.5 Ventrikel o.n.A.</t>
  </si>
  <si>
    <t>Dritter Ventrikel o.n.A.</t>
  </si>
  <si>
    <t>9509/1</t>
  </si>
  <si>
    <t>Ependym</t>
  </si>
  <si>
    <t>Hirnventrikel</t>
  </si>
  <si>
    <t>Paraganglioma</t>
  </si>
  <si>
    <t>Plexus chorioideus, dritter Ventrikel</t>
  </si>
  <si>
    <t>Tumors of the Pineal Region</t>
  </si>
  <si>
    <t>Plexus chorioideus o.n.A.</t>
  </si>
  <si>
    <t>9361/1</t>
  </si>
  <si>
    <t>Pineocytoma</t>
  </si>
  <si>
    <t>Plexus chorioideus, Seitenventrikel</t>
  </si>
  <si>
    <t>9362/3</t>
  </si>
  <si>
    <t>WHO grade II, III</t>
  </si>
  <si>
    <t>Seitenventrikel o.n.A.</t>
  </si>
  <si>
    <t>Pineoblastoma</t>
  </si>
  <si>
    <t>C71.6 Kleinhirn o.n.A.</t>
  </si>
  <si>
    <t>9395/3</t>
  </si>
  <si>
    <t>Cerebellum</t>
  </si>
  <si>
    <t>Embryonal Tumors</t>
  </si>
  <si>
    <t>Kleinhirnbrückenwinkel</t>
  </si>
  <si>
    <t>9470/3</t>
  </si>
  <si>
    <t>Wurm (Kleinhirn)</t>
  </si>
  <si>
    <t>9471/3</t>
  </si>
  <si>
    <t>C71.7 Hirnstamm</t>
  </si>
  <si>
    <t>Infratentorielle Hirnanteile o.n.A.</t>
  </si>
  <si>
    <t>9474/3</t>
  </si>
  <si>
    <t>Medulla oblongata</t>
  </si>
  <si>
    <t>Mittelhirn</t>
  </si>
  <si>
    <t>9473/3</t>
  </si>
  <si>
    <t>Olive</t>
  </si>
  <si>
    <t>9500/3</t>
  </si>
  <si>
    <t>Pedunculus cerbri</t>
  </si>
  <si>
    <t>9490/3</t>
  </si>
  <si>
    <t>Ammonshorn</t>
  </si>
  <si>
    <t>9501/3</t>
  </si>
  <si>
    <t>Medulloepithelioma</t>
  </si>
  <si>
    <t>Plexus chorioideus, vierter Ventrikel</t>
  </si>
  <si>
    <t>Pons</t>
  </si>
  <si>
    <t>9508/3</t>
  </si>
  <si>
    <t>Pyramide</t>
  </si>
  <si>
    <t>Vierter Ventrikel o.n.A.</t>
  </si>
  <si>
    <t>9560/0</t>
  </si>
  <si>
    <t>Schwannoma (Neurilemoma, Neurinoma)</t>
  </si>
  <si>
    <t>C71.8 Gehirn, mehrere Teilbereiche überlappend</t>
  </si>
  <si>
    <t>Corpus callosum</t>
  </si>
  <si>
    <t>Tapetum</t>
  </si>
  <si>
    <t>C71.9 Gehirn o.n.A.</t>
  </si>
  <si>
    <t>9540/0</t>
  </si>
  <si>
    <t>Neurofibroma</t>
  </si>
  <si>
    <t>Hintere Schädelgrube</t>
  </si>
  <si>
    <t>9550/0</t>
  </si>
  <si>
    <t>Intrakranieller Sitz</t>
  </si>
  <si>
    <t>Perineurioma</t>
  </si>
  <si>
    <t>Mittlere Schädelgrube</t>
  </si>
  <si>
    <t>9571/0</t>
  </si>
  <si>
    <t>Schädelgrube o.n.A.</t>
  </si>
  <si>
    <t>Suprasellär</t>
  </si>
  <si>
    <t>Malignant Peripheral Nerve Sheath Tumor (MPNST)</t>
  </si>
  <si>
    <t>WHO grade II, III, IV</t>
  </si>
  <si>
    <t>C72 RM, Hirnnerven u. sonstige Teile d. ZNS</t>
  </si>
  <si>
    <t>9540/3</t>
  </si>
  <si>
    <t>Epithelioid MPNST</t>
  </si>
  <si>
    <t>C72.2 N. olfactorius</t>
  </si>
  <si>
    <t>C72.3 N. opticus</t>
  </si>
  <si>
    <t>Chiasma opticum</t>
  </si>
  <si>
    <t>Tractus opticus</t>
  </si>
  <si>
    <t>C72.4 N. acusticus</t>
  </si>
  <si>
    <t>C72.5 Hirnnerven o.n.A.</t>
  </si>
  <si>
    <t>9530/0</t>
  </si>
  <si>
    <t>N. abducens</t>
  </si>
  <si>
    <t>9531/0</t>
  </si>
  <si>
    <t>N. accessorius o.n.A.</t>
  </si>
  <si>
    <t>9532/0</t>
  </si>
  <si>
    <t>N. facialis</t>
  </si>
  <si>
    <t>9537/0</t>
  </si>
  <si>
    <t>N. glossopharyngeus</t>
  </si>
  <si>
    <t>9533/0</t>
  </si>
  <si>
    <t>N. hypoglossus</t>
  </si>
  <si>
    <t>9534/0</t>
  </si>
  <si>
    <t>N. oculomotorius</t>
  </si>
  <si>
    <t>N. trigeminus</t>
  </si>
  <si>
    <t>N. trochlearis</t>
  </si>
  <si>
    <t>N. vagus</t>
  </si>
  <si>
    <t>C72.8 Gehirn u. andere Teile d. ZNS, mehrere Teilbereiche überlappend</t>
  </si>
  <si>
    <t>9538/1</t>
  </si>
  <si>
    <t>9539/1</t>
  </si>
  <si>
    <t>9538/3</t>
  </si>
  <si>
    <t>C72.9 Nervensystem</t>
  </si>
  <si>
    <t>Epidural</t>
  </si>
  <si>
    <t>9530/3</t>
  </si>
  <si>
    <t>Extradural</t>
  </si>
  <si>
    <t>Parasellär</t>
  </si>
  <si>
    <t>8850/0</t>
  </si>
  <si>
    <t>Lipoma</t>
  </si>
  <si>
    <t>Zentralnervensystem</t>
  </si>
  <si>
    <t>8861/0</t>
  </si>
  <si>
    <t>Angiolipoma</t>
  </si>
  <si>
    <t>8880/0</t>
  </si>
  <si>
    <t>Hibernoma</t>
  </si>
  <si>
    <t>8850/3</t>
  </si>
  <si>
    <t>Liposarcoma</t>
  </si>
  <si>
    <t>8815/0</t>
  </si>
  <si>
    <t>8810/3</t>
  </si>
  <si>
    <t>Fibrosarcoma</t>
  </si>
  <si>
    <t>8890/0</t>
  </si>
  <si>
    <t>Leiomyoma</t>
  </si>
  <si>
    <t>8890/3</t>
  </si>
  <si>
    <t>Leiomyosarcoma</t>
  </si>
  <si>
    <t>8900/0</t>
  </si>
  <si>
    <t>Rhabdomyoma</t>
  </si>
  <si>
    <t>8900/3</t>
  </si>
  <si>
    <t>Rhabdomyosarcoma</t>
  </si>
  <si>
    <t>9220/0</t>
  </si>
  <si>
    <t>Chondroma</t>
  </si>
  <si>
    <t>9220/3</t>
  </si>
  <si>
    <t>Chondrosarcoma</t>
  </si>
  <si>
    <t>9180/0</t>
  </si>
  <si>
    <t>Osteoma</t>
  </si>
  <si>
    <t>9180/3</t>
  </si>
  <si>
    <t>Osteosarcoma</t>
  </si>
  <si>
    <t>9210/0</t>
  </si>
  <si>
    <t>Osteochondroma</t>
  </si>
  <si>
    <t>9120/0</t>
  </si>
  <si>
    <t>Haemangioma</t>
  </si>
  <si>
    <t>9120/3</t>
  </si>
  <si>
    <t>Angiosarcoma</t>
  </si>
  <si>
    <t>9140/3</t>
  </si>
  <si>
    <t>9364/3</t>
  </si>
  <si>
    <t>8728/0</t>
  </si>
  <si>
    <t>8728/1</t>
  </si>
  <si>
    <t>8720/3</t>
  </si>
  <si>
    <t>8728/3</t>
  </si>
  <si>
    <t>9161/1</t>
  </si>
  <si>
    <t>Haemangioblastoma</t>
  </si>
  <si>
    <t>9064/3</t>
  </si>
  <si>
    <t>Germinoma</t>
  </si>
  <si>
    <t>9070/3</t>
  </si>
  <si>
    <t>Embryonal Carcinoma</t>
  </si>
  <si>
    <t>9071/3</t>
  </si>
  <si>
    <t>9100/3</t>
  </si>
  <si>
    <t>Choriocarcinoma</t>
  </si>
  <si>
    <t>9080/1</t>
  </si>
  <si>
    <t>Teratoma</t>
  </si>
  <si>
    <t>9080/0</t>
  </si>
  <si>
    <t>9080/3</t>
  </si>
  <si>
    <t>9084/3</t>
  </si>
  <si>
    <t>9085/3</t>
  </si>
  <si>
    <t>9350/1</t>
  </si>
  <si>
    <t>Craniopharyngioma</t>
  </si>
  <si>
    <t>9351/1</t>
  </si>
  <si>
    <t>9352/1</t>
  </si>
  <si>
    <t>9582/0</t>
  </si>
  <si>
    <t>9432/1</t>
  </si>
  <si>
    <t>Pituicytoma</t>
  </si>
  <si>
    <t>8272/0</t>
  </si>
  <si>
    <t>8271/0</t>
  </si>
  <si>
    <t>8272/3</t>
  </si>
  <si>
    <t>Pituitary carcinoma</t>
  </si>
  <si>
    <t>Chordoma</t>
  </si>
  <si>
    <t>9370/3</t>
  </si>
  <si>
    <t>9371/3</t>
  </si>
  <si>
    <t>Chordoma, chondroid</t>
  </si>
  <si>
    <t>9372/3</t>
  </si>
  <si>
    <t>Chordoma, dedifferentiated</t>
  </si>
  <si>
    <t>Hinw.: Neoplasien des Nervensystems, deren Ursprung keiner der Kategorien C70 bis C72.5 zugeordnet werden kann</t>
  </si>
  <si>
    <t xml:space="preserve">C75 Sonstige endokrine Drüsen und verwandte Strukturen </t>
  </si>
  <si>
    <t>Fossa hypophysialis</t>
  </si>
  <si>
    <t>Rathke-Tasche</t>
  </si>
  <si>
    <t>Sella turcica</t>
  </si>
  <si>
    <t>C75.2 Ductus craniopharyngealis</t>
  </si>
  <si>
    <t>C75.3 Glandula pinealis</t>
  </si>
  <si>
    <r>
      <t xml:space="preserve">C75.1 Hirnanhangsdrüsen
             </t>
    </r>
    <r>
      <rPr>
        <sz val="9"/>
        <color indexed="8"/>
        <rFont val="Arial"/>
        <family val="2"/>
      </rPr>
      <t xml:space="preserve"> Hypophysär 
              Hypophyse</t>
    </r>
  </si>
  <si>
    <t>UCC-TDS (Tumorzentrum Dresden)</t>
  </si>
  <si>
    <t>Krebsregister gemäß KFRG noch nicht benannt</t>
  </si>
  <si>
    <t>OncoBox</t>
  </si>
  <si>
    <t>C72.0 Rückenmark</t>
  </si>
  <si>
    <t>Gesamt1</t>
  </si>
  <si>
    <t>Gesamt2</t>
  </si>
  <si>
    <t>8693/1</t>
  </si>
  <si>
    <t>9560/1</t>
  </si>
  <si>
    <t>9133/3</t>
  </si>
  <si>
    <t>8290/0</t>
  </si>
  <si>
    <t>Zusammenarbeit mit KFRG-Krebsregister</t>
  </si>
  <si>
    <t>Diagnostizierte Primärfälle 2013</t>
  </si>
  <si>
    <r>
      <t xml:space="preserve">Diagnostizierte Primärfälle </t>
    </r>
    <r>
      <rPr>
        <b/>
        <sz val="9"/>
        <color indexed="8"/>
        <rFont val="Arial"/>
        <family val="2"/>
      </rPr>
      <t>2014</t>
    </r>
  </si>
  <si>
    <t>MADOS 4</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</si>
  <si>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aus der beigefügten Liste entsprechen.</t>
    </r>
  </si>
  <si>
    <t>Diffuse astrocytic and oligodendroglial tumours</t>
  </si>
  <si>
    <t>9385/3</t>
  </si>
  <si>
    <t>Diffuse midline glioma, H3 K27M-mutant</t>
  </si>
  <si>
    <t>Diffuse astrocytoma, IDH-mutant/  Diffuse astrocytoma, IDH-wildtype/  Diffuse astrocytoma, NOS</t>
  </si>
  <si>
    <t xml:space="preserve">
WHO grade II</t>
  </si>
  <si>
    <t>Gemistocytic astrocytoma, IDH-mutant</t>
  </si>
  <si>
    <t>Anaplastic astrocytoma, IDH-mutant/ 
Anaplastic astrocytoma, IDH-wildtype/ 
Anaplastic astrocytoma, NOS</t>
  </si>
  <si>
    <t xml:space="preserve">
WHO grade III</t>
  </si>
  <si>
    <t>Glioblastoma, IDH-wildtype/
Epithelioid glioblastoma/
Glioblastoma, NOS</t>
  </si>
  <si>
    <t xml:space="preserve">
WHO grade IV</t>
  </si>
  <si>
    <t>Giant cell glioblastoma</t>
  </si>
  <si>
    <t>9445/3</t>
  </si>
  <si>
    <t>Glioblastoma, IDH-mutant</t>
  </si>
  <si>
    <t>Oligodendroglioma, IDH-mutant and 1p/19q-codeleted/ 
Oligodendroglioma, NOS</t>
  </si>
  <si>
    <t>Anaplastic oligodendroglioma, IDH-mutant and 1p/19q-codeleted/ 
Anaplastic oligodendroglioma, NOS</t>
  </si>
  <si>
    <t>Oligoastrocytoma, NOS</t>
  </si>
  <si>
    <t>Anaplastic oligoastrocytoma, NOS</t>
  </si>
  <si>
    <t>Other astrocytic tumours</t>
  </si>
  <si>
    <t>Pilocytic astrocytoma</t>
  </si>
  <si>
    <t>Pilomyxoid astrocytoma</t>
  </si>
  <si>
    <t>Subependymal giant cell astrocytoma</t>
  </si>
  <si>
    <t>Pleomorphic xanthoastrocytoma</t>
  </si>
  <si>
    <t>Anaplastic pleomorphic 
xanthoastrocytoma</t>
  </si>
  <si>
    <t xml:space="preserve">
WHO grade III</t>
  </si>
  <si>
    <t>9396/3</t>
  </si>
  <si>
    <t>Ependymoma, RELA fusion-positive</t>
  </si>
  <si>
    <t>WHO grade II or III</t>
  </si>
  <si>
    <t>Anaplastic ependymoma</t>
  </si>
  <si>
    <t>Other gliomas</t>
  </si>
  <si>
    <t>Chordoid glioma of the third ventricle</t>
  </si>
  <si>
    <t>Angiocentric glioma</t>
  </si>
  <si>
    <t>Choroid plexus tumours</t>
  </si>
  <si>
    <t>Choroid plexus papilloma</t>
  </si>
  <si>
    <t>Atypical choroid plexus papilloma</t>
  </si>
  <si>
    <t>Choroid plexus carcinoma</t>
  </si>
  <si>
    <t>Neuronal and mixed neuronal-glial Tumors</t>
  </si>
  <si>
    <t>Dysplastic cerebellar gangliocytoma (Lhermitte-Duclos disease)</t>
  </si>
  <si>
    <t>Desmoplastic infantile astrocytoma/ganglioglioma</t>
  </si>
  <si>
    <t>Dysembryoplastic neuroepithelial tumour</t>
  </si>
  <si>
    <t>Anaplastic ganglioglioma</t>
  </si>
  <si>
    <t>Central neurocytoma</t>
  </si>
  <si>
    <t>Extraventricular neurocytoma</t>
  </si>
  <si>
    <t>Cerebellar liponeurocytoma</t>
  </si>
  <si>
    <t>Papillary glioneuronal tumour</t>
  </si>
  <si>
    <t>Rosette-forming glioneuronal tumour of the fourth ventricle</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</si>
  <si>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</si>
  <si>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</si>
  <si>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</si>
  <si>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</si>
  <si>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</si>
  <si>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</si>
  <si>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</si>
  <si>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</si>
  <si>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</si>
  <si>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non-WNT/non-SHH (Group 3/ Group 4)</t>
  </si>
  <si>
    <t>Medulloblastoma, classic/ 
Medulloblastoma, NOS</t>
  </si>
  <si>
    <t xml:space="preserve">
WHO grade IV</t>
  </si>
  <si>
    <t>Medulloblastoma, desmoplastic/nodular</t>
  </si>
  <si>
    <t>Medulloblastoma with extensive nodularity</t>
  </si>
  <si>
    <t xml:space="preserve">Medulloblastoma, large cell/anaplastic </t>
  </si>
  <si>
    <t>9478/3</t>
  </si>
  <si>
    <t>Embryonal tumour with multilayered rosettes, C19MC-altered/ 
Embryonal tumour with multilayered rosettes, NOS</t>
  </si>
  <si>
    <t>CNS neuroblastoma</t>
  </si>
  <si>
    <t>CNS ganglioneuroblastoma</t>
  </si>
  <si>
    <t>CNS embryonal tumour, NOS</t>
  </si>
  <si>
    <t>Atypical teratoid/rhabdoid tumour</t>
  </si>
  <si>
    <t>CNS embroynal tumour with rhabdoid features</t>
  </si>
  <si>
    <t>Tumors of cranial and paraspinal nerves</t>
  </si>
  <si>
    <t>Cellular schwannoma</t>
  </si>
  <si>
    <t>Plexiform schwannoma</t>
  </si>
  <si>
    <t>Melanotic schwannoma</t>
  </si>
  <si>
    <t>Atypical neurofibroma</t>
  </si>
  <si>
    <t>Plexiform neurofibroma</t>
  </si>
  <si>
    <t>Hybrid nerve sheath tumours</t>
  </si>
  <si>
    <t>MPNST with perineurial differentiation</t>
  </si>
  <si>
    <t>Meningiomas</t>
  </si>
  <si>
    <t>Meningothelial meningioma</t>
  </si>
  <si>
    <t>Fibrous  meningioma</t>
  </si>
  <si>
    <t>Transitional  meningioma</t>
  </si>
  <si>
    <t>Psammomatous  meningioma</t>
  </si>
  <si>
    <t>Angiomatous  meningioma</t>
  </si>
  <si>
    <t>Microcystic  meningioma</t>
  </si>
  <si>
    <t>Secretory  meningioma</t>
  </si>
  <si>
    <t>Lymphoplasmacyte-rich  meningioma</t>
  </si>
  <si>
    <t>Metaplastic  meningioma</t>
  </si>
  <si>
    <t>Chordoid meningioma</t>
  </si>
  <si>
    <t>Clear Cell  meningioma</t>
  </si>
  <si>
    <t>Atypical  meningioma</t>
  </si>
  <si>
    <t>Papillary  meningioma</t>
  </si>
  <si>
    <t>Rhabdoid  meningioma</t>
  </si>
  <si>
    <t>Anaplastic (Malignant)  meningioma</t>
  </si>
  <si>
    <t>Mesenchymal, non-meningothelial Tumours</t>
  </si>
  <si>
    <t>8802/3</t>
  </si>
  <si>
    <t>Undifferentiated pleomorphic sarcoma/ Malignant fibrous histiocytoma</t>
  </si>
  <si>
    <t>Solitary fibrous tumour/ haemangiopericytoma</t>
  </si>
  <si>
    <t>Grade 1</t>
  </si>
  <si>
    <t>8815/1</t>
  </si>
  <si>
    <t>Grade 2</t>
  </si>
  <si>
    <t>8815/3</t>
  </si>
  <si>
    <t>Grade 3</t>
  </si>
  <si>
    <t>8821/1</t>
  </si>
  <si>
    <t>Desmoid-type fibromatosis</t>
  </si>
  <si>
    <t>8825/0</t>
  </si>
  <si>
    <t>Myofibroblastoma</t>
  </si>
  <si>
    <t>8825/1</t>
  </si>
  <si>
    <t>Inflammatory myofibroblastic tumour</t>
  </si>
  <si>
    <t>8830/0</t>
  </si>
  <si>
    <t>Benign fibrous Histiocytoma</t>
  </si>
  <si>
    <t>Epithelioid haemangioendothelioma</t>
  </si>
  <si>
    <t>Kaposi sarcoma</t>
  </si>
  <si>
    <t>Ewing sarcoma / PNET</t>
  </si>
  <si>
    <t>Melanocytic Tumours</t>
  </si>
  <si>
    <t>Meningeal melanocytosis</t>
  </si>
  <si>
    <t>Meningeal melanocytoma</t>
  </si>
  <si>
    <t>Meningeal melanoma</t>
  </si>
  <si>
    <t>Meningeal melanomatosis</t>
  </si>
  <si>
    <t>Lymphomas</t>
  </si>
  <si>
    <t>9680/3</t>
  </si>
  <si>
    <t>Diffuse large B-cell lymphoma of the CNS</t>
  </si>
  <si>
    <t>9766/1</t>
  </si>
  <si>
    <t>Lymphomatoid granulomatosis</t>
  </si>
  <si>
    <t>Immunodeficiency-associated CNS lymphomas</t>
  </si>
  <si>
    <t xml:space="preserve">AIDS-related diffuse large B-cell lymphoma </t>
  </si>
  <si>
    <t>EBV-positive  diffuse large B-cell lymphoma, NOS</t>
  </si>
  <si>
    <t>9712/3</t>
  </si>
  <si>
    <t>Intravascular large B-cell lymphoma</t>
  </si>
  <si>
    <t>Low-grade B-cell lymphomas of the CNS</t>
  </si>
  <si>
    <t>T-cell and NK/T-cell lymphomas of the CNS</t>
  </si>
  <si>
    <t>9714/3</t>
  </si>
  <si>
    <t>Anaplastic large cell lymphoma, ALK-positive</t>
  </si>
  <si>
    <t>9702/3</t>
  </si>
  <si>
    <t>Anaplastic large cell lymphoma, ALK-negative</t>
  </si>
  <si>
    <t>9699/3</t>
  </si>
  <si>
    <t>MALT-Lymphoma of the Dura</t>
  </si>
  <si>
    <t>Histiocytic Tumours</t>
  </si>
  <si>
    <t>9751/3</t>
  </si>
  <si>
    <t>Langerhans cell histiocytosis</t>
  </si>
  <si>
    <t>9750/1</t>
  </si>
  <si>
    <t>Erdheim-Chester disease</t>
  </si>
  <si>
    <t>Rosai-Dorfman disease</t>
  </si>
  <si>
    <t>Juvenile xanthogranuloma</t>
  </si>
  <si>
    <t>9755/3</t>
  </si>
  <si>
    <t>Histiocytic sarcoma</t>
  </si>
  <si>
    <t>Germ Cell Tumours</t>
  </si>
  <si>
    <t>Yolk Sac Tumour</t>
  </si>
  <si>
    <t>Mature teratoma</t>
  </si>
  <si>
    <t>Immature teratoma</t>
  </si>
  <si>
    <t>Teratoma with malignant transformation</t>
  </si>
  <si>
    <t>Mixed germ cell tumour</t>
  </si>
  <si>
    <t>Tumours of the sellar region</t>
  </si>
  <si>
    <t>Adamantinomatous craniopharyngioma</t>
  </si>
  <si>
    <t>Papillary  craniopharyngioma</t>
  </si>
  <si>
    <t>Granular cell tumour of the sellar region</t>
  </si>
  <si>
    <t xml:space="preserve">Spindle cell oncocytoma </t>
  </si>
  <si>
    <t>Pituitary adenoma
Somatotroph adenoma
Thyrotroph adenoma
Corticotroph adenoma
Gonadotroph adenoma
Null cell adenoma
Plurihormonal and double adenomas</t>
  </si>
  <si>
    <t>Lactotroph adenoma</t>
  </si>
  <si>
    <t>8273/3</t>
  </si>
  <si>
    <t>Pituitary blastoma</t>
  </si>
  <si>
    <t>Chordoma NOS</t>
  </si>
  <si>
    <t>Adjumed</t>
  </si>
  <si>
    <t>CaOnkoDok (Eigenentwicklung)</t>
  </si>
  <si>
    <t>Clinic WinData</t>
  </si>
  <si>
    <t>Eigenentwicklung auf Basis medico (Cerner)</t>
  </si>
  <si>
    <t>KoReDos</t>
  </si>
  <si>
    <t>ODSeasy / ODSeasyNet</t>
  </si>
  <si>
    <t>Tumorregister München (TRM)</t>
  </si>
  <si>
    <t>9509/1*</t>
  </si>
  <si>
    <t>Verschlüsselung gemäß der jeweils vorherrschende Differenzierung (zB Neurinom, Neurofibrom oder Perineuriom)*</t>
  </si>
  <si>
    <t>Verschlüsselung gemäß WHO-Klassifikation für Lymphome*</t>
  </si>
  <si>
    <t>9680/3*</t>
  </si>
  <si>
    <t>9750/1*</t>
  </si>
  <si>
    <r>
      <t xml:space="preserve">Die ICD-O Morphologie Liste wurde für das Auditjahr 2019  (Änderungen gegenüber Auditjahr 2018) komplett überarbeitet. 
</t>
    </r>
    <r>
      <rPr>
        <sz val="9"/>
        <color rgb="FF00B050"/>
        <rFont val="Arial"/>
        <family val="2"/>
      </rPr>
      <t>*Für diese Morphologie existiert kein eigener, spezifischer ICD-O-Code. Der hier angegebene Code bzw. Kodierungsvorschlag kann hilfsweise zur Verschlüsselung der Morphologie verwendet werden.</t>
    </r>
  </si>
  <si>
    <r>
      <rPr>
        <b/>
        <sz val="13"/>
        <color indexed="8"/>
        <rFont val="Arial"/>
        <family val="2"/>
      </rPr>
      <t>Basic data Neuro-oncology</t>
    </r>
  </si>
  <si>
    <r>
      <rPr>
        <sz val="9"/>
        <rFont val="Arial"/>
        <family val="2"/>
      </rPr>
      <t xml:space="preserve">Reg. No. </t>
    </r>
  </si>
  <si>
    <r>
      <rPr>
        <sz val="9"/>
        <rFont val="Arial"/>
        <family val="2"/>
      </rPr>
      <t>Centre</t>
    </r>
  </si>
  <si>
    <r>
      <rPr>
        <sz val="9"/>
        <rFont val="Arial"/>
        <family val="2"/>
      </rPr>
      <t>Location</t>
    </r>
  </si>
  <si>
    <r>
      <rPr>
        <sz val="9"/>
        <color indexed="8"/>
        <rFont val="Arial"/>
        <family val="2"/>
      </rPr>
      <t>Contact</t>
    </r>
  </si>
  <si>
    <t>Not listed</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</si>
  <si>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</si>
  <si>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</si>
  <si>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</si>
  <si>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</si>
  <si>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</si>
  <si>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</si>
  <si>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</si>
  <si>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</si>
  <si>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</si>
  <si>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</si>
  <si>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</si>
  <si>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</si>
  <si>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</si>
  <si>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</si>
  <si>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</si>
  <si>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</si>
  <si>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</si>
  <si>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</si>
  <si>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</si>
  <si>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</si>
  <si>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</si>
  <si>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</si>
  <si>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</si>
  <si>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</si>
  <si>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</si>
  <si>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</si>
  <si>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</si>
  <si>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</si>
  <si>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</si>
  <si>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</si>
  <si>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</si>
  <si>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</si>
  <si>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</si>
  <si>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</si>
  <si>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</si>
  <si>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</si>
  <si>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</si>
  <si>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</si>
  <si>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</si>
  <si>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</si>
  <si>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</si>
  <si>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</si>
  <si>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</si>
  <si>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</si>
  <si>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</si>
  <si>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</si>
  <si>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</si>
  <si>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</si>
  <si>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</si>
  <si>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</si>
  <si>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</si>
  <si>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</si>
  <si>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</si>
  <si>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</si>
  <si>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</si>
  <si>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</si>
  <si>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</si>
  <si>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</si>
  <si>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</si>
  <si>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</si>
  <si>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</si>
  <si>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</si>
  <si>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</si>
  <si>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</si>
  <si>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</si>
  <si>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</si>
  <si>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</si>
  <si>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</si>
  <si>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</si>
  <si>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</si>
  <si>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</si>
  <si>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</si>
  <si>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</si>
  <si>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</si>
  <si>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</si>
  <si>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</si>
  <si>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</si>
  <si>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</si>
  <si>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</si>
  <si>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</si>
  <si>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</si>
  <si>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</si>
  <si>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</si>
  <si>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</si>
  <si>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</si>
  <si>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</si>
  <si>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</si>
  <si>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</si>
  <si>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</si>
  <si>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</si>
  <si>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</si>
  <si>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</si>
  <si>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</si>
  <si>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</si>
  <si>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</si>
  <si>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</si>
  <si>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</si>
  <si>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</si>
  <si>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</si>
  <si>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</si>
  <si>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</si>
  <si>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</si>
  <si>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</si>
  <si>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</si>
  <si>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</si>
  <si>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</si>
  <si>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</si>
  <si>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</si>
  <si>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</si>
  <si>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</si>
  <si>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</si>
  <si>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</si>
  <si>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</si>
  <si>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</si>
  <si>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</si>
  <si>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</si>
  <si>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</si>
  <si>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</si>
  <si>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</si>
  <si>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</si>
  <si>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</si>
  <si>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</si>
  <si>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</si>
  <si>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</si>
  <si>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</si>
  <si>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</si>
  <si>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</si>
  <si>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</si>
  <si>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</si>
  <si>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</si>
  <si>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</si>
  <si>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</si>
  <si>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</si>
  <si>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</si>
  <si>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</si>
  <si>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</si>
  <si>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</si>
  <si>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</si>
  <si>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</si>
  <si>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</si>
  <si>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</si>
  <si>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</si>
  <si>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</si>
  <si>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</si>
  <si>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</si>
  <si>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</si>
  <si>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</si>
  <si>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</si>
  <si>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</si>
  <si>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</si>
  <si>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</si>
  <si>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</si>
  <si>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</si>
  <si>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</si>
  <si>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</si>
  <si>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</si>
  <si>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</si>
  <si>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</si>
  <si>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</si>
  <si>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</si>
  <si>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</si>
  <si>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</si>
  <si>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</si>
  <si>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</si>
  <si>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</si>
  <si>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</si>
  <si>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</si>
  <si>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</si>
  <si>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</si>
  <si>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</si>
  <si>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</si>
  <si>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</si>
  <si>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</si>
  <si>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</si>
  <si>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</si>
  <si>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</si>
  <si>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</si>
  <si>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</si>
  <si>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</si>
  <si>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</si>
  <si>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</si>
  <si>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</si>
  <si>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</si>
  <si>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</si>
  <si>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</si>
  <si>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</si>
  <si>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</si>
  <si>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</si>
  <si>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</si>
  <si>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</si>
  <si>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</si>
  <si>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</si>
  <si>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</si>
  <si>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</si>
  <si>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</si>
  <si>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</si>
  <si>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</si>
  <si>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</si>
  <si>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r>
      <rPr>
        <sz val="9"/>
        <color indexed="8"/>
        <rFont val="Arial"/>
        <family val="2"/>
      </rPr>
      <t>XML OncoBox</t>
    </r>
  </si>
  <si>
    <r>
      <rPr>
        <sz val="9"/>
        <rFont val="Arial"/>
        <family val="2"/>
      </rPr>
      <t>Federal state / Country</t>
    </r>
  </si>
  <si>
    <r>
      <rPr>
        <sz val="9"/>
        <rFont val="Arial"/>
        <family val="2"/>
      </rPr>
      <t>Tumour documentation system</t>
    </r>
  </si>
  <si>
    <r>
      <rPr>
        <sz val="9"/>
        <rFont val="Arial"/>
        <family val="2"/>
      </rPr>
      <t>Not yet available</t>
    </r>
  </si>
  <si>
    <r>
      <rPr>
        <b/>
        <sz val="8"/>
        <color indexed="8"/>
        <rFont val="Arial"/>
        <family val="2"/>
      </rPr>
      <t>ICD-O-3</t>
    </r>
    <r>
      <rPr>
        <sz val="8"/>
        <color indexed="8"/>
        <rFont val="Arial"/>
        <family val="2"/>
      </rPr>
      <t xml:space="preserve">
</t>
    </r>
    <r>
      <rPr>
        <b/>
        <sz val="8"/>
        <color indexed="8"/>
        <rFont val="Arial"/>
        <family val="2"/>
      </rPr>
      <t>topography</t>
    </r>
  </si>
  <si>
    <r>
      <rPr>
        <sz val="8"/>
        <rFont val="Arial"/>
        <family val="2"/>
      </rPr>
      <t>C70</t>
    </r>
  </si>
  <si>
    <r>
      <rPr>
        <sz val="8"/>
        <rFont val="Arial"/>
        <family val="2"/>
      </rPr>
      <t>C71</t>
    </r>
  </si>
  <si>
    <r>
      <rPr>
        <sz val="8"/>
        <rFont val="Arial"/>
        <family val="2"/>
      </rPr>
      <t>C72</t>
    </r>
  </si>
  <si>
    <r>
      <rPr>
        <sz val="8"/>
        <rFont val="Arial"/>
        <family val="2"/>
      </rPr>
      <t>C75</t>
    </r>
  </si>
  <si>
    <r>
      <rPr>
        <sz val="8"/>
        <rFont val="Arial"/>
        <family val="2"/>
      </rPr>
      <t>Total</t>
    </r>
  </si>
  <si>
    <r>
      <rPr>
        <b/>
        <sz val="8"/>
        <color indexed="8"/>
        <rFont val="Arial"/>
        <family val="2"/>
      </rPr>
      <t>ICD-O-3 morphology</t>
    </r>
  </si>
  <si>
    <r>
      <rPr>
        <b/>
        <sz val="8"/>
        <color indexed="8"/>
        <rFont val="Arial"/>
        <family val="2"/>
      </rPr>
      <t>Total</t>
    </r>
  </si>
  <si>
    <r>
      <rPr>
        <b/>
        <sz val="8"/>
        <color indexed="8"/>
        <rFont val="Arial"/>
        <family val="2"/>
      </rPr>
      <t>Benign</t>
    </r>
    <r>
      <rPr>
        <sz val="8"/>
        <color indexed="8"/>
        <rFont val="Arial"/>
        <family val="2"/>
      </rPr>
      <t xml:space="preserve">
</t>
    </r>
    <r>
      <rPr>
        <b/>
        <sz val="8"/>
        <color indexed="8"/>
        <rFont val="Arial"/>
        <family val="2"/>
      </rPr>
      <t>(Code: _ _ _ _ /0)</t>
    </r>
  </si>
  <si>
    <r>
      <rPr>
        <b/>
        <sz val="8"/>
        <color indexed="8"/>
        <rFont val="Arial"/>
        <family val="2"/>
      </rPr>
      <t>Malignant</t>
    </r>
    <r>
      <rPr>
        <sz val="8"/>
        <color indexed="8"/>
        <rFont val="Arial"/>
        <family val="2"/>
      </rPr>
      <t xml:space="preserve">
</t>
    </r>
    <r>
      <rPr>
        <b/>
        <sz val="8"/>
        <color indexed="8"/>
        <rFont val="Arial"/>
        <family val="2"/>
      </rPr>
      <t>(Code:_ _ _ _/3)</t>
    </r>
  </si>
  <si>
    <r>
      <rPr>
        <b/>
        <sz val="8"/>
        <color indexed="8"/>
        <rFont val="Arial"/>
        <family val="2"/>
      </rPr>
      <t>Unclear behaviour</t>
    </r>
    <r>
      <rPr>
        <sz val="8"/>
        <color indexed="8"/>
        <rFont val="Arial"/>
        <family val="2"/>
      </rPr>
      <t xml:space="preserve">
</t>
    </r>
    <r>
      <rPr>
        <b/>
        <sz val="8"/>
        <color indexed="8"/>
        <rFont val="Arial"/>
        <family val="2"/>
      </rPr>
      <t>(Code:_ _ _ _/1)</t>
    </r>
  </si>
  <si>
    <r>
      <rPr>
        <b/>
        <sz val="8"/>
        <color indexed="8"/>
        <rFont val="Arial"/>
        <family val="2"/>
      </rPr>
      <t>Surgical primary cases</t>
    </r>
  </si>
  <si>
    <t>Target value not met</t>
  </si>
  <si>
    <t>Incorrect</t>
  </si>
  <si>
    <t>Incomplete</t>
  </si>
  <si>
    <t>Processing quality</t>
  </si>
  <si>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</si>
  <si>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</si>
  <si>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</si>
  <si>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</si>
  <si>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</si>
  <si>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Plausi unclear</t>
    </r>
  </si>
  <si>
    <r>
      <rPr>
        <b/>
        <sz val="8"/>
        <color indexed="8"/>
        <rFont val="Arial Narrow"/>
        <family val="2"/>
      </rPr>
      <t>Target value</t>
    </r>
  </si>
  <si>
    <t>Data Quality</t>
  </si>
  <si>
    <r>
      <rPr>
        <b/>
        <sz val="9"/>
        <color indexed="8"/>
        <rFont val="Arial"/>
        <family val="2"/>
      </rPr>
      <t>Verification Centre</t>
    </r>
  </si>
  <si>
    <t>OK</t>
  </si>
  <si>
    <t>OK (Plausibility unclear)</t>
  </si>
  <si>
    <t>Sum</t>
  </si>
  <si>
    <t>optional - OK</t>
  </si>
  <si>
    <t>optional - OK (Plausibility unclear)</t>
  </si>
  <si>
    <t>optional - Target value not met</t>
  </si>
  <si>
    <t>optional - incomplete</t>
  </si>
  <si>
    <t>optional - incorrect</t>
  </si>
  <si>
    <t>Date recorded</t>
  </si>
  <si>
    <r>
      <rPr>
        <sz val="8"/>
        <color indexed="8"/>
        <rFont val="Arial Narrow"/>
        <family val="2"/>
      </rPr>
      <t xml:space="preserve">≥ 100 </t>
    </r>
  </si>
  <si>
    <r>
      <rPr>
        <sz val="8"/>
        <color indexed="8"/>
        <rFont val="Arial Narrow"/>
        <family val="2"/>
      </rPr>
      <t>≥ 5%</t>
    </r>
  </si>
  <si>
    <r>
      <rPr>
        <sz val="8"/>
        <color indexed="8"/>
        <rFont val="Arial Narrow"/>
        <family val="2"/>
      </rPr>
      <t>≥ 60</t>
    </r>
  </si>
  <si>
    <t>No target value</t>
  </si>
  <si>
    <t>Number</t>
  </si>
  <si>
    <r>
      <rPr>
        <sz val="8"/>
        <color indexed="8"/>
        <rFont val="Arial"/>
        <family val="2"/>
      </rPr>
      <t>Numerator</t>
    </r>
  </si>
  <si>
    <r>
      <rPr>
        <sz val="8"/>
        <color indexed="8"/>
        <rFont val="Arial"/>
        <family val="2"/>
      </rPr>
      <t>Denominator</t>
    </r>
  </si>
  <si>
    <r>
      <rPr>
        <sz val="8"/>
        <color indexed="8"/>
        <rFont val="Arial"/>
        <family val="2"/>
      </rPr>
      <t>%</t>
    </r>
  </si>
  <si>
    <r>
      <rPr>
        <sz val="8"/>
        <color indexed="8"/>
        <rFont val="Arial"/>
        <family val="2"/>
      </rPr>
      <t>Number</t>
    </r>
  </si>
  <si>
    <t>Date first certification</t>
  </si>
  <si>
    <t>Indicator year</t>
  </si>
  <si>
    <t>Current value</t>
  </si>
  <si>
    <t>Primary cases</t>
  </si>
  <si>
    <t>See target value</t>
  </si>
  <si>
    <t>Primary cases 
Definition in line with 1.2.1</t>
  </si>
  <si>
    <t>Patients of the denominator who received counselling by social services in an inpatient or outpatient setting</t>
  </si>
  <si>
    <t>Inclusion of as many patients as possible in studies</t>
  </si>
  <si>
    <t>All patients (malignant and benign)
who were included in a study with an ethical vote</t>
  </si>
  <si>
    <t xml:space="preserve">Malignant primary cases </t>
  </si>
  <si>
    <t>Surgical primary cases</t>
  </si>
  <si>
    <t>Surgical primary cases  
Definition in line with 5.2.3a</t>
  </si>
  <si>
    <t>Biopsy</t>
  </si>
  <si>
    <t>Revision surgeries</t>
  </si>
  <si>
    <t>Surgical primary cases  
(= indicator 6a)</t>
  </si>
  <si>
    <t>Auditjahr 2020 / Kennzahlenjahr 2019</t>
  </si>
  <si>
    <r>
      <t>Anlage EB Version</t>
    </r>
    <r>
      <rPr>
        <sz val="9"/>
        <color indexed="10"/>
        <rFont val="Arial"/>
        <family val="2"/>
      </rPr>
      <t xml:space="preserve"> </t>
    </r>
    <r>
      <rPr>
        <sz val="9"/>
        <color indexed="8"/>
        <rFont val="Arial"/>
        <family val="2"/>
      </rPr>
      <t xml:space="preserve">D2.1 (Auditjahr 2020 / Kennzahlenjahr 2019)  </t>
    </r>
  </si>
  <si>
    <r>
      <rPr>
        <b/>
        <u/>
        <sz val="8"/>
        <rFont val="Arial"/>
        <family val="2"/>
      </rPr>
      <t xml:space="preserve">Processing remarks:
</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t>
    </r>
  </si>
  <si>
    <r>
      <t>Reasons / Cause</t>
    </r>
    <r>
      <rPr>
        <sz val="9"/>
        <color indexed="8"/>
        <rFont val="Arial"/>
        <family val="2"/>
      </rPr>
      <t xml:space="preserve">
</t>
    </r>
    <r>
      <rPr>
        <sz val="9"/>
        <color theme="1"/>
        <rFont val="Arial"/>
        <family val="2"/>
      </rPr>
      <t>(min. 30 characters / max. 500 characters)</t>
    </r>
  </si>
  <si>
    <r>
      <t>Action taken/planned</t>
    </r>
    <r>
      <rPr>
        <sz val="9"/>
        <color indexed="8"/>
        <rFont val="Arial"/>
        <family val="2"/>
      </rPr>
      <t xml:space="preserve">
</t>
    </r>
    <r>
      <rPr>
        <sz val="9"/>
        <color theme="1"/>
        <rFont val="Arial"/>
        <family val="2"/>
      </rPr>
      <t>(if reasons are plausible, no action is required)</t>
    </r>
  </si>
  <si>
    <t>Primary cases of the denominator with revision surgeries as a consequence of post-surgical complications within 30d of surgery</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</si>
  <si>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</si>
  <si>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Neuro-oncology</t>
  </si>
  <si>
    <t>CR/ GL</t>
  </si>
  <si>
    <t>1a</t>
  </si>
  <si>
    <t>1b</t>
  </si>
  <si>
    <t>Patients with recurrence/progress</t>
  </si>
  <si>
    <t>1c</t>
  </si>
  <si>
    <t>Cerebral metastasis</t>
  </si>
  <si>
    <t>Registration of patients with cerebral metastasis who were treated in the NOC in the indicator year</t>
  </si>
  <si>
    <t>2a</t>
  </si>
  <si>
    <t>2b</t>
  </si>
  <si>
    <r>
      <t xml:space="preserve">Primary cases 
(= Indicator </t>
    </r>
    <r>
      <rPr>
        <sz val="8"/>
        <rFont val="Arial"/>
        <family val="2"/>
        <charset val="238"/>
      </rPr>
      <t>1a)</t>
    </r>
  </si>
  <si>
    <t>&lt; 50%</t>
  </si>
  <si>
    <t>&lt; 10%</t>
  </si>
  <si>
    <t>Biopsy/resection ratio</t>
  </si>
  <si>
    <t>Recording the ratio between biopsies and operations (definitions according to EB 5.2.3a/b) for primary cases</t>
  </si>
  <si>
    <t>Biopsies
(= Indicator 6b)</t>
  </si>
  <si>
    <t>Operative primary cases (= Indicator 6a)</t>
  </si>
  <si>
    <t>&gt; 25%</t>
  </si>
  <si>
    <t>6c</t>
  </si>
  <si>
    <t>5.2.3
a/b</t>
  </si>
  <si>
    <t>Numerator</t>
  </si>
  <si>
    <t>Denominator</t>
  </si>
  <si>
    <t>Rate of post-operative revision surgeries as low as possible</t>
  </si>
  <si>
    <t>&lt; 60%</t>
  </si>
  <si>
    <t>optional - Exception (Plausibility unclear)</t>
  </si>
  <si>
    <t>Exception (Plausibility unclear)</t>
  </si>
  <si>
    <t>Summe Plausibilität unklar</t>
  </si>
  <si>
    <t>Note:</t>
  </si>
  <si>
    <t xml:space="preserve">For reasons of easy readability, the term “patient” expressly covers all gender attributions (female, male, other). </t>
  </si>
  <si>
    <t>Plausible</t>
  </si>
  <si>
    <t>9</t>
  </si>
  <si>
    <r>
      <rPr>
        <b/>
        <u/>
        <sz val="8"/>
        <color indexed="8"/>
        <rFont val="Arial"/>
        <family val="2"/>
      </rPr>
      <t>Processing remarks:</t>
    </r>
    <r>
      <rPr>
        <sz val="8"/>
        <color indexed="8"/>
        <rFont val="Arial"/>
        <family val="2"/>
      </rPr>
      <t xml:space="preserve">
The respective entry or change "number / numerator / denominator" (dotted fields) is only possible in the spreadsheet "Basic data", carry-over is automatic.
The numerator is always a subset of the denominator (exception: Indicator 5 - Share study patients).</t>
    </r>
  </si>
  <si>
    <t>Data quality indicators</t>
  </si>
  <si>
    <t>Plausibility unclear</t>
  </si>
  <si>
    <t>SHGHoncoDoc</t>
  </si>
  <si>
    <t xml:space="preserve">                OK</t>
  </si>
  <si>
    <t xml:space="preserve">               Target value not met</t>
  </si>
  <si>
    <t xml:space="preserve">               Erroneous</t>
  </si>
  <si>
    <t>Patients with cerebral metastasis who were treated in the NOC (tumour-specific diagnostic and/or therapy)</t>
  </si>
  <si>
    <t>Psycho-oncological distress screening</t>
  </si>
  <si>
    <t>Adequate rate of psycho-oncological distress screening</t>
  </si>
  <si>
    <t>Patients of the denominator who received psycho-oncological distress screening</t>
  </si>
  <si>
    <t>Primary cases 
(= Indicator 1a) and patients with recurrence / progress (= Indicator 1b)</t>
  </si>
  <si>
    <t>≥ 95%</t>
  </si>
  <si>
    <t>≥ 65%</t>
  </si>
  <si>
    <t>Adequate rate of counselling by social services</t>
  </si>
  <si>
    <t>≤ 10%</t>
  </si>
  <si>
    <t>Symptom assessment  via MIDOS or IPOS</t>
  </si>
  <si>
    <t>As often as possible symtom assessment via MIDOS or IPOS for patients with brain tumours</t>
  </si>
  <si>
    <t>Patients of the numerator with symptom assessment  via MIDOS or IPOS</t>
  </si>
  <si>
    <t>Primary cases 
and patients with recurrence / progression with ICD-O topography C71 and ICD-O morphology /3</t>
  </si>
  <si>
    <r>
      <t>Primary cases 
(= Indicator 1</t>
    </r>
    <r>
      <rPr>
        <sz val="8"/>
        <rFont val="Arial"/>
        <family val="2"/>
        <charset val="238"/>
      </rPr>
      <t>a</t>
    </r>
    <r>
      <rPr>
        <sz val="8"/>
        <rFont val="Arial"/>
        <family val="2"/>
      </rPr>
      <t xml:space="preserve">) + patients with recurrence / progress </t>
    </r>
    <r>
      <rPr>
        <sz val="8"/>
        <rFont val="Arial"/>
        <family val="2"/>
        <charset val="238"/>
      </rPr>
      <t>(= Indicator 1b)</t>
    </r>
  </si>
  <si>
    <t>applicable</t>
  </si>
  <si>
    <t>not applicable</t>
  </si>
  <si>
    <t>Classification</t>
  </si>
  <si>
    <r>
      <t xml:space="preserve">Operative expertise - number of biopsies (counting the procedures per calendar year) </t>
    </r>
    <r>
      <rPr>
        <vertAlign val="superscript"/>
        <sz val="8"/>
        <rFont val="Arial"/>
        <family val="2"/>
      </rPr>
      <t>3)</t>
    </r>
  </si>
  <si>
    <r>
      <t xml:space="preserve">Operative expertise - number of resections (counting the procedures per calendar year) </t>
    </r>
    <r>
      <rPr>
        <vertAlign val="superscript"/>
        <sz val="8"/>
        <rFont val="Arial"/>
        <family val="2"/>
      </rPr>
      <t>4)</t>
    </r>
  </si>
  <si>
    <r>
      <t xml:space="preserve">Surgical primary cases </t>
    </r>
    <r>
      <rPr>
        <b/>
        <vertAlign val="superscript"/>
        <sz val="8"/>
        <color rgb="FF000000"/>
        <rFont val="Arial"/>
        <family val="2"/>
      </rPr>
      <t>2)</t>
    </r>
  </si>
  <si>
    <t>Primary cases in neuro-oncology centres</t>
  </si>
  <si>
    <t>Gliomas, glioneuronal tumours and neuronal tumours</t>
  </si>
  <si>
    <t>C70.0 Meninges</t>
  </si>
  <si>
    <t>Adult-type diffuse gliomas</t>
  </si>
  <si>
    <t>C70.1 Spinal cord membranes</t>
  </si>
  <si>
    <t>Astrocytoma, IDH-mutant, CNS WHO grade 2</t>
  </si>
  <si>
    <t>C70.9 Meninges without further details</t>
  </si>
  <si>
    <t>Astrocytoma, IDH-mutant, CNS WHO grade 3</t>
  </si>
  <si>
    <t>Astrocytoma, IDH-mutant, CNS WHO grade 4</t>
  </si>
  <si>
    <t>Oligodendroglioma, IDH-mutant and 1p/19q-codeleted, CNS WHO grade 2</t>
  </si>
  <si>
    <t>C71.1 Frontal lobe</t>
  </si>
  <si>
    <t xml:space="preserve">Oligodendroglioma, IDH-mutant and 1p/19q-codeleted, CNS WHO grade 3 </t>
  </si>
  <si>
    <t>C71.2 Temporal lobe</t>
  </si>
  <si>
    <t>Glioblastoma, IDH-wildtype</t>
  </si>
  <si>
    <t>C71.3 Parietal lobe</t>
  </si>
  <si>
    <t>Paediatric-type diffuse low-grade gliomas</t>
  </si>
  <si>
    <t>C71.4 Occipital lobe</t>
  </si>
  <si>
    <t>Diffuse astrocytoma, MYB- or MYBL1-altered</t>
  </si>
  <si>
    <t>C71.5 Ventricle without further details</t>
  </si>
  <si>
    <t>C71.6 Cerebellum without further details</t>
  </si>
  <si>
    <t>Polymorphous low-grade neuroepithelial tumour of the young†</t>
  </si>
  <si>
    <t>C71.7 Brain stem</t>
  </si>
  <si>
    <t>Diffuse low-grade glioma, MAPK pathway–altered†</t>
  </si>
  <si>
    <t>C71.8 Brain, several sub-areas overlapping</t>
  </si>
  <si>
    <t>Paediatric-type diffuse high-grade gliomas</t>
  </si>
  <si>
    <t>C71.9 Brain without further details</t>
  </si>
  <si>
    <t>Diffuse midline glioma, H3 K27M-altered</t>
  </si>
  <si>
    <t>C72 Spinal cord, cranial nerves and other parts of the CNS</t>
  </si>
  <si>
    <t>Diffuse hemispheric glioma, H3 G34–mutant</t>
  </si>
  <si>
    <t>C72.0 Spinal cord</t>
  </si>
  <si>
    <t>Diffuse paediatric-type high-grade glioma, H3-wildtype and IDH-wildtype</t>
  </si>
  <si>
    <t>Infant-type hemispheric glioma</t>
  </si>
  <si>
    <t>Circumscribed astrocytic gliomas</t>
  </si>
  <si>
    <t>C72.5 Cranial nerves without further details</t>
  </si>
  <si>
    <t>9421/3</t>
  </si>
  <si>
    <t>High-grade astrocytoma with piloid features</t>
  </si>
  <si>
    <t>C72.8 Brain and other parts of the CNS, overlapping several parts</t>
  </si>
  <si>
    <t>Note: Neoplasms of the nervous system whose origin cannot be assigned to any of the categories C70 to C72.5</t>
  </si>
  <si>
    <t>Chordoid glioma</t>
  </si>
  <si>
    <t xml:space="preserve">C75 Other endocrine glands and related structures </t>
  </si>
  <si>
    <t>Astroblastoma, MN1-altered</t>
  </si>
  <si>
    <t xml:space="preserve">C75.1 Pituitary glands     </t>
  </si>
  <si>
    <t>Supratentorial ependymoma, NOS</t>
  </si>
  <si>
    <t>Posterior fossa ependymoma, NOS</t>
  </si>
  <si>
    <t>Spinal ependymoma, NOS</t>
  </si>
  <si>
    <t>Supratentorial ependymoma, ZFTA fusion–positive</t>
  </si>
  <si>
    <t>Supratentorial ependymoma, YAP1 fusion–positive</t>
  </si>
  <si>
    <t>Posterior fossa group A (PFA) ependymoma</t>
  </si>
  <si>
    <t>Spinal ependymoma, MYCN-amplified</t>
  </si>
  <si>
    <t>Posterior fossa group B (PFB) ependymoma</t>
  </si>
  <si>
    <t>Glioneuronal and neuronal tumours</t>
  </si>
  <si>
    <t>Desmoplastic infantile astrocytoma</t>
  </si>
  <si>
    <t>Desmoplastic infantile ganglioglioma</t>
  </si>
  <si>
    <t>n/a</t>
  </si>
  <si>
    <t>Diffuse glioneuronal tumour with oligodendroglioma-like features and nuclear clusters (provisional entity)</t>
  </si>
  <si>
    <t>Rosette-forming glioneuronal tumour</t>
  </si>
  <si>
    <t>Myxoid glioneuronal tumour</t>
  </si>
  <si>
    <t>9509/3</t>
  </si>
  <si>
    <t>9509/0</t>
  </si>
  <si>
    <t>Multinodular and vacuolating neuronal tumour</t>
  </si>
  <si>
    <t>Pineal tumours</t>
  </si>
  <si>
    <t>Desmoplastic myxoid tumour of the pineal region, SMARCB1-mutant (provisional entity)</t>
  </si>
  <si>
    <t>Medulloblastomas, molecularly defined</t>
  </si>
  <si>
    <t xml:space="preserve">Medulloblastoma, non-WNT/non-SHH </t>
  </si>
  <si>
    <t>Medulloblastomas, histologically defined</t>
  </si>
  <si>
    <t>Medulloblastoma, histologically defined</t>
  </si>
  <si>
    <t>Desmoplastic nodular medulloblastoma</t>
  </si>
  <si>
    <t>Large cell medulloblastoma
Anaplastic medulloblastoma</t>
  </si>
  <si>
    <t>Other CNS embryonal tumours</t>
  </si>
  <si>
    <t>Cribriform neuroepithelial tumour (provisional entity)</t>
  </si>
  <si>
    <t>Embryonal tumour with multilayered rosettes</t>
  </si>
  <si>
    <t>CNS neuroblastoma, FOXR2-activated</t>
  </si>
  <si>
    <t>CNS tumour with BCOR internal tandem duplication</t>
  </si>
  <si>
    <t>CNS embryonal tumour, NEC/NOS</t>
  </si>
  <si>
    <t>Cranial and paraspinal nerve tumours</t>
  </si>
  <si>
    <t>Schwannoma</t>
  </si>
  <si>
    <t>9563/0</t>
  </si>
  <si>
    <t>Hybrid nerve sheath tumour</t>
  </si>
  <si>
    <t>Malignant melanotic nerve sheath tumour</t>
  </si>
  <si>
    <t>Malignant peripheral nerve sheath tumour</t>
  </si>
  <si>
    <t>8693/3</t>
  </si>
  <si>
    <t>Cauda equina neuroendocrine tumour (previously paraganglioma)</t>
  </si>
  <si>
    <t>Meningioma</t>
  </si>
  <si>
    <t>Meningiomatosis</t>
  </si>
  <si>
    <t>Meningioma, malignant</t>
  </si>
  <si>
    <t>Mesenchymal, non-meningothelial tumours involving the CNS</t>
  </si>
  <si>
    <t>Fibroblastic and myofibroblastic tumours</t>
  </si>
  <si>
    <t>Solitary fibrous tumour</t>
  </si>
  <si>
    <t>Chondrogenic tumours</t>
  </si>
  <si>
    <t>9240/3</t>
  </si>
  <si>
    <t>Mesenchymal chondrosarcoma</t>
  </si>
  <si>
    <t>9243/3</t>
  </si>
  <si>
    <t>Dedifferentiated chondrosarcoma</t>
  </si>
  <si>
    <t>Vascular tumours</t>
  </si>
  <si>
    <t>9121/0</t>
  </si>
  <si>
    <t>Cavernous haemangioma</t>
  </si>
  <si>
    <t>9131/0</t>
  </si>
  <si>
    <t>Capillary haemangioma</t>
  </si>
  <si>
    <t>9123/0</t>
  </si>
  <si>
    <t>Arteriovenous malformation</t>
  </si>
  <si>
    <t>Skeletal muscle tumours</t>
  </si>
  <si>
    <t>8910/3</t>
  </si>
  <si>
    <t>Embryonal rhabdomyosarcoma</t>
  </si>
  <si>
    <t>8920/3</t>
  </si>
  <si>
    <t>Alveolar rhabdomyosarcoma</t>
  </si>
  <si>
    <t>8901/3</t>
  </si>
  <si>
    <t>Rhabdomyosarcoma, pleomorphic-type</t>
  </si>
  <si>
    <t>8912/3</t>
  </si>
  <si>
    <t>Spindle cell rhabdomyosarcoma</t>
  </si>
  <si>
    <t>Tumours of uncertain differentiation</t>
  </si>
  <si>
    <t>Intracranial mesenchymal tumour, FET::CREB fusion-positive (provisional entity)</t>
  </si>
  <si>
    <t>9367/3</t>
  </si>
  <si>
    <t>CIC-rearranged sarcoma</t>
  </si>
  <si>
    <t>9480/3</t>
  </si>
  <si>
    <t>Primary intracranial sarcoma, DICER1-mutant</t>
  </si>
  <si>
    <t>Ewing sarcoma</t>
  </si>
  <si>
    <t>Notochordal tumours</t>
  </si>
  <si>
    <t>Diffuse meningeal melanocytic neoplasms</t>
  </si>
  <si>
    <t>Circumscribed meningeal melanocytic neoplasms</t>
  </si>
  <si>
    <t>Haematolymphoid tumours involving the CNS</t>
  </si>
  <si>
    <t>CNS lymphomas</t>
  </si>
  <si>
    <t>Primary diffuse large B-cell lymphoma of the CNS</t>
  </si>
  <si>
    <t>Lymphomatoid granulomatosis, grade 1</t>
  </si>
  <si>
    <t>Lymphomatoid granulomatosis, grade 2</t>
  </si>
  <si>
    <t>9766/3</t>
  </si>
  <si>
    <t>Lymphomatoid granulomatosis, grade 3</t>
  </si>
  <si>
    <t>Miscellaneous rare lymphomas in the CNS</t>
  </si>
  <si>
    <t>Anaplastic large cell lymphoma, ALK positive</t>
  </si>
  <si>
    <t>9715/3</t>
  </si>
  <si>
    <t>Anaplastiv large cell lymphoma, ALK negative</t>
  </si>
  <si>
    <t>T-cell lymphoma</t>
  </si>
  <si>
    <t>9719/3</t>
  </si>
  <si>
    <t>NK/T-cell lymphoma</t>
  </si>
  <si>
    <t>MALT-Lymphoma of the dura</t>
  </si>
  <si>
    <t>9671/3</t>
  </si>
  <si>
    <t>Lymphoplasmacytic lymphoma</t>
  </si>
  <si>
    <t>9690/3</t>
  </si>
  <si>
    <t>Follicular lymphoma</t>
  </si>
  <si>
    <t>9749/3</t>
  </si>
  <si>
    <t>Erdheim–Chester disease</t>
  </si>
  <si>
    <t>Rosai–Dorfman disease</t>
  </si>
  <si>
    <t>9749/1</t>
  </si>
  <si>
    <t>9751/1</t>
  </si>
  <si>
    <t>Germ cell tumours</t>
  </si>
  <si>
    <t>Embryonal carcinoma</t>
  </si>
  <si>
    <t>Yolk sac tumour</t>
  </si>
  <si>
    <t>Teratoma with somatic-type malignancy</t>
  </si>
  <si>
    <t>Centre</t>
  </si>
  <si>
    <t xml:space="preserve">
3
</t>
  </si>
  <si>
    <t xml:space="preserve">Social service counselling </t>
  </si>
  <si>
    <t>Patients enrolled in a study</t>
  </si>
  <si>
    <t>Clinical sites number</t>
  </si>
  <si>
    <t xml:space="preserve">Institution identification </t>
  </si>
  <si>
    <t>(II) number</t>
  </si>
  <si>
    <t>Marvin</t>
  </si>
  <si>
    <t>Non-interventional/ non-operative primary cases
(e.g. wait-and-see)</t>
  </si>
  <si>
    <r>
      <t xml:space="preserve">Interventional/ non-surgical primary cases </t>
    </r>
    <r>
      <rPr>
        <b/>
        <vertAlign val="superscript"/>
        <sz val="8"/>
        <color rgb="FF000000"/>
        <rFont val="Arial"/>
        <family val="2"/>
      </rPr>
      <t>1)</t>
    </r>
  </si>
  <si>
    <t>1) Interventional/ non-surgical primary cases = all anti-tumour treatment options that are not surgical
2) Primary case (according to CoR  1.2.1 as well as ICD-O topography code AND ICD-O morphology code from the list Primary case definition) + 
    OPS code (according to CoR 5.2.3a)) in the calendar year
3) Biopsies with the OPS code (according to CoR 5.2.3b)) in the calendar year, independent of the primary case status.
4) Resections with the OPS code (according to CoR 5.2.3a)) in the calendar year, irrespective of the primary case status.</t>
  </si>
  <si>
    <t>The Catalogue of Requirements is based on the TNM classification of malignant tumours, 8th edition 2017, classification ICD-O-3 (DIMDI) (topography) WHO classification 2021 (morphology)  and the OPS classification OPS 2024 (DIMDI).</t>
  </si>
  <si>
    <t>*OPS-Code  5-015.1 correspondance to OPS  Incision (trepanation), excision and destruction of the skull, brain and meninges: excision and destruction of diseased intracranial tissue: Intracerebral tumour tissue that is not brain tissue.
**OPS-Code 5-016.0 correspondance to OPS Incision (trepanation), excision and destruction of the skull, brain and meninges: excision and destruction of diseased tissue of the skull bones.</t>
  </si>
  <si>
    <t xml:space="preserve">                 Of these, surgical expertise – number of resections of cerebral metastases (the number of procedures per calendar year is counted) 
                 ICD-10: C.79.3 and C79.4 in conjunction with OPS 5-015.1* and 5-016.0**</t>
  </si>
  <si>
    <t>Gesamt3</t>
  </si>
  <si>
    <t>C72.1 Cauda equina</t>
  </si>
  <si>
    <r>
      <t xml:space="preserve">Tm that correspond to an ICD-O topography code </t>
    </r>
    <r>
      <rPr>
        <b/>
        <sz val="9"/>
        <rFont val="Arial"/>
        <family val="2"/>
      </rPr>
      <t>AND</t>
    </r>
    <r>
      <rPr>
        <sz val="9"/>
        <rFont val="Arial"/>
        <family val="2"/>
      </rPr>
      <t xml:space="preserve"> an ICD-O morphology code (WHO classification of CNS tumours 2021) from the attached list can be counted as primary cases.
*Please refer to the explanatory FAQ for the coding of meningiomas.</t>
    </r>
  </si>
  <si>
    <t>C72.9 Nervous system not further specified</t>
  </si>
  <si>
    <t>Meningioma *</t>
  </si>
  <si>
    <t xml:space="preserve">9530/0 *  </t>
  </si>
  <si>
    <t>9530/1 *</t>
  </si>
  <si>
    <t>9530/3 *</t>
  </si>
  <si>
    <t>Pituitary adenoma without further specification</t>
  </si>
  <si>
    <t>Pituitary carcinoma without further specification</t>
  </si>
  <si>
    <t>Interdisciplinary tumour board (TB)</t>
  </si>
  <si>
    <t>Presentation of as many primary case patents as possible at the tumour board</t>
  </si>
  <si>
    <t>Elective primary cases that were presented at the tumour board before intervention (= including biopsy, BSC)</t>
  </si>
  <si>
    <t>Primary cases with histological/molecular pathological findings that were presented (again, if necessary) at the tumour board</t>
  </si>
  <si>
    <t>Biopsie of primary cases
Definition in line with 5.2.3b</t>
  </si>
  <si>
    <t>7</t>
  </si>
  <si>
    <t>Gliomas:
Recommendation of combination therapy in tumour board</t>
  </si>
  <si>
    <t>Combination therapy with radiotherapy and chemotherapy should be recommended as the primary treatment for patients with gliomas as often as possible</t>
  </si>
  <si>
    <t>Primary cases of the denominator for which a combination of radio- and chemotherapy was recommended for the primary treatment in the tumour board.</t>
  </si>
  <si>
    <t>Primary cases of glioma discussed in the tumour board</t>
  </si>
  <si>
    <t>8
Optional indication</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</si>
  <si>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</si>
  <si>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</si>
  <si>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</si>
  <si>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</si>
  <si>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</si>
  <si>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</si>
  <si>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</si>
  <si>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</si>
  <si>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</si>
  <si>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</si>
  <si>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</si>
  <si>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</si>
  <si>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</si>
  <si>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</si>
  <si>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</si>
  <si>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</si>
  <si>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</si>
  <si>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</si>
  <si>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</si>
  <si>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</si>
  <si>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u/>
        <sz val="8"/>
        <color theme="1"/>
        <rFont val="Arial"/>
        <family val="2"/>
      </rPr>
      <t>Please note:</t>
    </r>
    <r>
      <rPr>
        <sz val="8"/>
        <color theme="1"/>
        <rFont val="Arial"/>
        <family val="2"/>
      </rPr>
      <t xml:space="preserve"> If the surgeons did not perform any operations during the period under review, enter ‘0’.</t>
    </r>
  </si>
  <si>
    <t>Title, Surname, First Name</t>
  </si>
  <si>
    <t>Status of surgeon</t>
  </si>
  <si>
    <t>Clinical sites/ centre</t>
  </si>
  <si>
    <t>Time period from ... to in the indicator year</t>
  </si>
  <si>
    <t>Reason/ cause</t>
  </si>
  <si>
    <t>Designated surgeon</t>
  </si>
  <si>
    <t>Non-designated surgeon</t>
  </si>
  <si>
    <t xml:space="preserve">        Summe:</t>
  </si>
  <si>
    <r>
      <t>Please note:</t>
    </r>
    <r>
      <rPr>
        <sz val="8"/>
        <color theme="1"/>
        <rFont val="Arial"/>
        <family val="2"/>
      </rPr>
      <t xml:space="preserve"> Study patients can be counted for two centres, provided that the sending centre itself is conducting at least one study for patients of the Neuro-Oncology Centre. If this counting method is chosen (optional), the centre must show how many patients in studies are included in the centre itself, sent to other centres/hospitals for study participation and taken from other centres/hospitals for study participation.</t>
    </r>
  </si>
  <si>
    <t>Table of surgeons (qualification according to CR  5.2.4)</t>
  </si>
  <si>
    <t>Number of open neuro-oncological surgeries ≥ 25
(according to CR 5.2.4)</t>
  </si>
  <si>
    <t>NOZ-I-001</t>
  </si>
  <si>
    <t>Neuro-Oncology Centre Curitiba</t>
  </si>
  <si>
    <t>Instituto de Neurologia de Curitiba (Hospital INC)</t>
  </si>
  <si>
    <t>Brasilien</t>
  </si>
  <si>
    <t>Aktiv</t>
  </si>
  <si>
    <t>Aktualisiert: 13.01.2025</t>
  </si>
  <si>
    <t>Stand: 15.10.2024</t>
  </si>
  <si>
    <t>Unknown</t>
  </si>
  <si>
    <t xml:space="preserve">Annex CR Version H1.2  (Audit year 2025 / Indicator year 2024)  </t>
  </si>
  <si>
    <t>In audit year 2025, the ICD-O topography and the morphology codes of the WHO classification of 
CNS tumours 2021 can be used for the primary case definition.</t>
  </si>
  <si>
    <t>who were included in a study in other centres/ clinics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</si>
</sst>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71"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b/>
      <sz val="7"/>
      <color indexed="8"/>
      <name val="Arial"/>
      <family val="2"/>
    </font>
    <font>
      <sz val="9"/>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8"/>
      <color indexed="8"/>
      <name val="Times New Roman"/>
      <family val="1"/>
    </font>
    <font>
      <b/>
      <u/>
      <sz val="8"/>
      <color indexed="8"/>
      <name val="Arial"/>
      <family val="2"/>
    </font>
    <font>
      <b/>
      <sz val="7"/>
      <color indexed="10"/>
      <name val="Arial"/>
      <family val="2"/>
    </font>
    <font>
      <b/>
      <sz val="16"/>
      <color indexed="8"/>
      <name val="Arial"/>
      <family val="2"/>
    </font>
    <font>
      <sz val="9"/>
      <color indexed="10"/>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11"/>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b/>
      <sz val="9"/>
      <color theme="1"/>
      <name val="Arial"/>
      <family val="2"/>
    </font>
    <font>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sz val="8"/>
      <color rgb="FFFF0000"/>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name val="Arial"/>
      <family val="2"/>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9"/>
      <color rgb="FF00B050"/>
      <name val="Arial"/>
      <family val="2"/>
    </font>
    <font>
      <sz val="8"/>
      <name val="Arial"/>
      <family val="2"/>
      <charset val="238"/>
    </font>
    <font>
      <sz val="11"/>
      <name val="Calibri"/>
      <family val="2"/>
      <scheme val="minor"/>
    </font>
    <font>
      <sz val="9"/>
      <color theme="1" tint="0.499984740745262"/>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
      <vertAlign val="superscript"/>
      <sz val="8"/>
      <name val="Arial"/>
      <family val="2"/>
    </font>
    <font>
      <b/>
      <vertAlign val="superscript"/>
      <sz val="8"/>
      <color rgb="FF000000"/>
      <name val="Arial"/>
      <family val="2"/>
    </font>
    <font>
      <i/>
      <sz val="9"/>
      <name val="Arial"/>
      <family val="2"/>
    </font>
    <font>
      <b/>
      <strike/>
      <sz val="9"/>
      <name val="Arial"/>
      <family val="2"/>
    </font>
    <font>
      <i/>
      <strike/>
      <sz val="9"/>
      <name val="Arial"/>
      <family val="2"/>
    </font>
    <font>
      <b/>
      <sz val="11"/>
      <name val="Arial"/>
      <family val="2"/>
    </font>
    <font>
      <b/>
      <u/>
      <sz val="8"/>
      <color rgb="FF000000"/>
      <name val="Arial"/>
      <family val="2"/>
    </font>
    <font>
      <sz val="8"/>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
      <u/>
      <sz val="8"/>
      <color theme="1"/>
      <name val="Arial"/>
      <family val="2"/>
    </font>
    <font>
      <b/>
      <sz val="12"/>
      <name val="Arial"/>
      <family val="2"/>
    </font>
  </fonts>
  <fills count="91">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42"/>
        <bgColor indexed="64"/>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63"/>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249977111117893"/>
        <bgColor indexed="64"/>
      </patternFill>
    </fill>
    <fill>
      <patternFill patternType="solid">
        <fgColor rgb="FFDCE6F1"/>
        <bgColor indexed="9"/>
      </patternFill>
    </fill>
    <fill>
      <patternFill patternType="solid">
        <fgColor rgb="FFDCE6F1"/>
        <bgColor indexed="64"/>
      </patternFill>
    </fill>
  </fills>
  <borders count="8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217">
    <xf numFmtId="0" fontId="0" fillId="0" borderId="0"/>
    <xf numFmtId="0" fontId="78" fillId="46" borderId="0" applyNumberFormat="0" applyBorder="0" applyAlignment="0" applyProtection="0"/>
    <xf numFmtId="0" fontId="78" fillId="2"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8" fillId="47" borderId="0" applyNumberFormat="0" applyBorder="0" applyAlignment="0" applyProtection="0"/>
    <xf numFmtId="0" fontId="78" fillId="5"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8" fillId="48" borderId="0" applyNumberFormat="0" applyBorder="0" applyAlignment="0" applyProtection="0"/>
    <xf numFmtId="0" fontId="78" fillId="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8" fillId="49" borderId="0" applyNumberFormat="0" applyBorder="0" applyAlignment="0" applyProtection="0"/>
    <xf numFmtId="0" fontId="78" fillId="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8" fillId="54" borderId="0" applyNumberFormat="0" applyBorder="0" applyAlignment="0" applyProtection="0"/>
    <xf numFmtId="0" fontId="78" fillId="1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9" fillId="5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9" fillId="6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79" fillId="61" borderId="0" applyNumberFormat="0" applyBorder="0" applyAlignment="0" applyProtection="0"/>
    <xf numFmtId="0" fontId="79" fillId="1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9" fillId="63" borderId="0" applyNumberFormat="0" applyBorder="0" applyAlignment="0" applyProtection="0"/>
    <xf numFmtId="0" fontId="79" fillId="2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9" fillId="64" borderId="0" applyNumberFormat="0" applyBorder="0" applyAlignment="0" applyProtection="0"/>
    <xf numFmtId="0" fontId="36" fillId="21"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36" fillId="22" borderId="0" applyNumberFormat="0" applyBorder="0" applyAlignment="0" applyProtection="0"/>
    <xf numFmtId="0" fontId="79" fillId="23" borderId="0" applyNumberFormat="0" applyBorder="0" applyAlignment="0" applyProtection="0"/>
    <xf numFmtId="0" fontId="79" fillId="22" borderId="0" applyNumberFormat="0" applyBorder="0" applyAlignment="0" applyProtection="0"/>
    <xf numFmtId="0" fontId="36" fillId="24" borderId="0" applyNumberFormat="0" applyBorder="0" applyAlignment="0" applyProtection="0"/>
    <xf numFmtId="0" fontId="79" fillId="67" borderId="0" applyNumberFormat="0" applyBorder="0" applyAlignment="0" applyProtection="0"/>
    <xf numFmtId="0" fontId="36" fillId="18"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25" borderId="0" applyNumberFormat="0" applyBorder="0" applyAlignment="0" applyProtection="0"/>
    <xf numFmtId="0" fontId="79"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80" fillId="70" borderId="71" applyNumberFormat="0" applyAlignment="0" applyProtection="0"/>
    <xf numFmtId="0" fontId="80" fillId="15" borderId="71" applyNumberFormat="0" applyAlignment="0" applyProtection="0"/>
    <xf numFmtId="0" fontId="80" fillId="15" borderId="71" applyNumberFormat="0" applyAlignment="0" applyProtection="0"/>
    <xf numFmtId="0" fontId="60" fillId="15" borderId="2" applyNumberFormat="0" applyAlignment="0" applyProtection="0"/>
    <xf numFmtId="0" fontId="12" fillId="15" borderId="2" applyNumberFormat="0" applyAlignment="0" applyProtection="0"/>
    <xf numFmtId="0" fontId="80" fillId="70" borderId="71" applyNumberFormat="0" applyAlignment="0" applyProtection="0"/>
    <xf numFmtId="0" fontId="80" fillId="70" borderId="71" applyNumberFormat="0" applyAlignment="0" applyProtection="0"/>
    <xf numFmtId="0" fontId="80" fillId="10" borderId="71" applyNumberFormat="0" applyAlignment="0" applyProtection="0"/>
    <xf numFmtId="0" fontId="60" fillId="10" borderId="2" applyNumberFormat="0" applyAlignment="0" applyProtection="0"/>
    <xf numFmtId="0" fontId="12" fillId="10" borderId="2" applyNumberFormat="0" applyAlignment="0" applyProtection="0"/>
    <xf numFmtId="0" fontId="80" fillId="15" borderId="71" applyNumberFormat="0" applyAlignment="0" applyProtection="0"/>
    <xf numFmtId="0" fontId="60" fillId="10" borderId="2" applyNumberFormat="0" applyAlignment="0" applyProtection="0"/>
    <xf numFmtId="0" fontId="12" fillId="10" borderId="2" applyNumberFormat="0" applyAlignment="0" applyProtection="0"/>
    <xf numFmtId="0" fontId="80" fillId="15" borderId="71" applyNumberFormat="0" applyAlignment="0" applyProtection="0"/>
    <xf numFmtId="0" fontId="80" fillId="15" borderId="71" applyNumberFormat="0" applyAlignment="0" applyProtection="0"/>
    <xf numFmtId="0" fontId="60" fillId="15" borderId="2" applyNumberFormat="0" applyAlignment="0" applyProtection="0"/>
    <xf numFmtId="0" fontId="12"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80" fillId="15" borderId="71" applyNumberFormat="0" applyAlignment="0" applyProtection="0"/>
    <xf numFmtId="0" fontId="37" fillId="15" borderId="1" applyNumberFormat="0" applyAlignment="0" applyProtection="0"/>
    <xf numFmtId="0" fontId="60" fillId="15" borderId="2" applyNumberFormat="0" applyAlignment="0" applyProtection="0"/>
    <xf numFmtId="0" fontId="80" fillId="15" borderId="71" applyNumberFormat="0" applyAlignment="0" applyProtection="0"/>
    <xf numFmtId="0" fontId="12" fillId="15" borderId="2" applyNumberFormat="0" applyAlignment="0" applyProtection="0"/>
    <xf numFmtId="0" fontId="80" fillId="15" borderId="71" applyNumberFormat="0" applyAlignment="0" applyProtection="0"/>
    <xf numFmtId="0" fontId="80" fillId="15" borderId="71" applyNumberFormat="0" applyAlignment="0" applyProtection="0"/>
    <xf numFmtId="0" fontId="37" fillId="15" borderId="1" applyNumberFormat="0" applyAlignment="0" applyProtection="0"/>
    <xf numFmtId="0" fontId="49" fillId="5" borderId="0" applyNumberFormat="0" applyBorder="0" applyAlignment="0" applyProtection="0"/>
    <xf numFmtId="0" fontId="49" fillId="5" borderId="0" applyNumberFormat="0" applyBorder="0" applyAlignment="0" applyProtection="0"/>
    <xf numFmtId="0" fontId="82" fillId="70" borderId="72" applyNumberFormat="0" applyAlignment="0" applyProtection="0"/>
    <xf numFmtId="0" fontId="82" fillId="15" borderId="72" applyNumberFormat="0" applyAlignment="0" applyProtection="0"/>
    <xf numFmtId="0" fontId="82" fillId="70" borderId="72" applyNumberFormat="0" applyAlignment="0" applyProtection="0"/>
    <xf numFmtId="0" fontId="82" fillId="70" borderId="72" applyNumberFormat="0" applyAlignment="0" applyProtection="0"/>
    <xf numFmtId="0" fontId="82" fillId="10" borderId="72" applyNumberFormat="0" applyAlignment="0" applyProtection="0"/>
    <xf numFmtId="0" fontId="82" fillId="10" borderId="72" applyNumberFormat="0" applyAlignment="0" applyProtection="0"/>
    <xf numFmtId="0" fontId="82" fillId="10" borderId="72" applyNumberFormat="0" applyAlignment="0" applyProtection="0"/>
    <xf numFmtId="0" fontId="82" fillId="15" borderId="72"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2" fillId="15" borderId="72" applyNumberFormat="0" applyAlignment="0" applyProtection="0"/>
    <xf numFmtId="0" fontId="38" fillId="15" borderId="3" applyNumberFormat="0" applyAlignment="0" applyProtection="0"/>
    <xf numFmtId="0" fontId="82" fillId="15" borderId="72"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51" fillId="26" borderId="5" applyNumberFormat="0" applyAlignment="0" applyProtection="0"/>
    <xf numFmtId="0" fontId="83" fillId="72" borderId="4" applyNumberFormat="0" applyAlignment="0" applyProtection="0"/>
    <xf numFmtId="0" fontId="83" fillId="72" borderId="73" applyNumberFormat="0" applyAlignment="0" applyProtection="0"/>
    <xf numFmtId="0" fontId="83" fillId="72" borderId="73" applyNumberFormat="0" applyAlignment="0" applyProtection="0"/>
    <xf numFmtId="0" fontId="83" fillId="72" borderId="4" applyNumberFormat="0" applyAlignment="0" applyProtection="0"/>
    <xf numFmtId="0" fontId="83" fillId="72" borderId="5" applyNumberFormat="0" applyAlignment="0" applyProtection="0"/>
    <xf numFmtId="0" fontId="84" fillId="73" borderId="72"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85" fillId="0" borderId="74"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74" applyNumberFormat="0" applyFill="0" applyAlignment="0" applyProtection="0"/>
    <xf numFmtId="0" fontId="85" fillId="0" borderId="74"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7" borderId="0" applyNumberFormat="0" applyBorder="0" applyAlignment="0" applyProtection="0"/>
    <xf numFmtId="0" fontId="48" fillId="7"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8" fillId="0" borderId="75"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61" fillId="0" borderId="8" applyNumberFormat="0" applyFill="0" applyAlignment="0" applyProtection="0"/>
    <xf numFmtId="0" fontId="43" fillId="0" borderId="9" applyNumberFormat="0" applyFill="0" applyAlignment="0" applyProtection="0"/>
    <xf numFmtId="0" fontId="89" fillId="0" borderId="76" applyNumberFormat="0" applyFill="0" applyAlignment="0" applyProtection="0"/>
    <xf numFmtId="0" fontId="62" fillId="0" borderId="10" applyNumberFormat="0" applyFill="0" applyAlignment="0" applyProtection="0"/>
    <xf numFmtId="0" fontId="62" fillId="0" borderId="11" applyNumberFormat="0" applyFill="0" applyAlignment="0" applyProtection="0"/>
    <xf numFmtId="0" fontId="89" fillId="0" borderId="76" applyNumberFormat="0" applyFill="0" applyAlignment="0" applyProtection="0"/>
    <xf numFmtId="0" fontId="89" fillId="0" borderId="76" applyNumberFormat="0" applyFill="0" applyAlignment="0" applyProtection="0"/>
    <xf numFmtId="0" fontId="62" fillId="0" borderId="10" applyNumberFormat="0" applyFill="0" applyAlignment="0" applyProtection="0"/>
    <xf numFmtId="0" fontId="46" fillId="0" borderId="12" applyNumberFormat="0" applyFill="0" applyAlignment="0" applyProtection="0"/>
    <xf numFmtId="0" fontId="90" fillId="0" borderId="77" applyNumberFormat="0" applyFill="0" applyAlignment="0" applyProtection="0"/>
    <xf numFmtId="0" fontId="63" fillId="0" borderId="13" applyNumberFormat="0" applyFill="0" applyAlignment="0" applyProtection="0"/>
    <xf numFmtId="0" fontId="63" fillId="0" borderId="14"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63" fillId="0" borderId="13" applyNumberFormat="0" applyFill="0" applyAlignment="0" applyProtection="0"/>
    <xf numFmtId="0" fontId="44" fillId="0" borderId="1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44" fillId="0" borderId="0" applyNumberFormat="0" applyFill="0" applyBorder="0" applyAlignment="0" applyProtection="0"/>
    <xf numFmtId="0" fontId="39" fillId="6" borderId="3" applyNumberFormat="0" applyAlignment="0" applyProtection="0"/>
    <xf numFmtId="164" fontId="2" fillId="0" borderId="0" applyFon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92" fillId="75" borderId="0" applyNumberFormat="0" applyBorder="0" applyAlignment="0" applyProtection="0"/>
    <xf numFmtId="0" fontId="78" fillId="0" borderId="0"/>
    <xf numFmtId="0" fontId="59" fillId="76" borderId="79"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11" fillId="76" borderId="79" applyNumberFormat="0" applyFont="0" applyAlignment="0" applyProtection="0"/>
    <xf numFmtId="0" fontId="59"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37" fillId="15" borderId="1" applyNumberFormat="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3" fillId="0" borderId="0"/>
    <xf numFmtId="0" fontId="78" fillId="0" borderId="0"/>
    <xf numFmtId="0" fontId="78" fillId="0" borderId="0"/>
    <xf numFmtId="0" fontId="93" fillId="0" borderId="0"/>
    <xf numFmtId="0" fontId="3" fillId="0" borderId="0"/>
    <xf numFmtId="0" fontId="78" fillId="0" borderId="0"/>
    <xf numFmtId="0" fontId="78" fillId="0" borderId="0"/>
    <xf numFmtId="0" fontId="93" fillId="0" borderId="0"/>
    <xf numFmtId="0" fontId="27" fillId="0" borderId="0"/>
    <xf numFmtId="0" fontId="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3" fillId="0" borderId="0"/>
    <xf numFmtId="0" fontId="2" fillId="0" borderId="0"/>
    <xf numFmtId="0" fontId="2" fillId="0" borderId="0"/>
    <xf numFmtId="0" fontId="3" fillId="0" borderId="0"/>
    <xf numFmtId="0" fontId="9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93" fillId="0" borderId="0"/>
    <xf numFmtId="0" fontId="2" fillId="0" borderId="0"/>
    <xf numFmtId="0" fontId="2" fillId="0" borderId="0"/>
    <xf numFmtId="0" fontId="78" fillId="0" borderId="0"/>
    <xf numFmtId="0" fontId="3" fillId="0" borderId="0"/>
    <xf numFmtId="0" fontId="3" fillId="0" borderId="0"/>
    <xf numFmtId="0" fontId="76" fillId="0" borderId="0"/>
    <xf numFmtId="0" fontId="76" fillId="0" borderId="0"/>
    <xf numFmtId="0" fontId="3" fillId="0" borderId="0"/>
    <xf numFmtId="0" fontId="9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12" fillId="0" borderId="6"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61" fillId="0" borderId="8"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62" fillId="0" borderId="10"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3" fillId="0" borderId="1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5"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3" fillId="72" borderId="73" applyNumberFormat="0" applyAlignment="0" applyProtection="0"/>
    <xf numFmtId="0" fontId="83" fillId="72" borderId="73" applyNumberFormat="0" applyAlignment="0" applyProtection="0"/>
    <xf numFmtId="0" fontId="83" fillId="72" borderId="73" applyNumberFormat="0" applyAlignment="0" applyProtection="0"/>
    <xf numFmtId="0" fontId="83" fillId="72" borderId="4" applyNumberFormat="0" applyAlignment="0" applyProtection="0"/>
    <xf numFmtId="0" fontId="83" fillId="72" borderId="4" applyNumberFormat="0" applyAlignment="0" applyProtection="0"/>
    <xf numFmtId="0" fontId="83" fillId="72" borderId="73" applyNumberFormat="0" applyAlignment="0" applyProtection="0"/>
    <xf numFmtId="0" fontId="83" fillId="72" borderId="4" applyNumberFormat="0" applyAlignment="0" applyProtection="0"/>
    <xf numFmtId="164" fontId="2" fillId="0" borderId="0" applyFont="0" applyFill="0" applyBorder="0" applyAlignment="0" applyProtection="0"/>
    <xf numFmtId="0" fontId="2" fillId="76" borderId="79" applyNumberFormat="0" applyFont="0" applyAlignment="0" applyProtection="0"/>
    <xf numFmtId="0" fontId="2" fillId="76" borderId="7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149" fillId="10" borderId="2" applyNumberFormat="0" applyAlignment="0" applyProtection="0"/>
    <xf numFmtId="0" fontId="149" fillId="15" borderId="2" applyNumberFormat="0" applyAlignment="0" applyProtection="0"/>
    <xf numFmtId="0" fontId="149" fillId="15" borderId="2" applyNumberFormat="0" applyAlignment="0" applyProtection="0"/>
    <xf numFmtId="0" fontId="12" fillId="15" borderId="2" applyNumberFormat="0" applyAlignment="0" applyProtection="0"/>
    <xf numFmtId="0" fontId="149" fillId="10" borderId="2" applyNumberFormat="0" applyAlignment="0" applyProtection="0"/>
    <xf numFmtId="0" fontId="12" fillId="10" borderId="2" applyNumberFormat="0" applyAlignment="0" applyProtection="0"/>
    <xf numFmtId="0" fontId="149" fillId="10" borderId="2" applyNumberFormat="0" applyAlignment="0" applyProtection="0"/>
    <xf numFmtId="0" fontId="12" fillId="10" borderId="2" applyNumberFormat="0" applyAlignment="0" applyProtection="0"/>
    <xf numFmtId="0" fontId="149" fillId="15" borderId="2" applyNumberFormat="0" applyAlignment="0" applyProtection="0"/>
    <xf numFmtId="0" fontId="149" fillId="15" borderId="2" applyNumberFormat="0" applyAlignment="0" applyProtection="0"/>
    <xf numFmtId="0" fontId="12" fillId="15" borderId="2" applyNumberFormat="0" applyAlignment="0" applyProtection="0"/>
    <xf numFmtId="0" fontId="149" fillId="15" borderId="2" applyNumberFormat="0" applyAlignment="0" applyProtection="0"/>
    <xf numFmtId="0" fontId="12" fillId="15" borderId="2" applyNumberFormat="0" applyAlignment="0" applyProtection="0"/>
    <xf numFmtId="0" fontId="87" fillId="74" borderId="0" applyNumberFormat="0" applyBorder="0" applyAlignment="0" applyProtection="0"/>
    <xf numFmtId="0" fontId="150" fillId="0" borderId="8" applyNumberFormat="0" applyFill="0" applyAlignment="0" applyProtection="0"/>
    <xf numFmtId="0" fontId="150" fillId="0" borderId="8" applyNumberFormat="0" applyFill="0" applyAlignment="0" applyProtection="0"/>
    <xf numFmtId="0" fontId="61" fillId="0" borderId="8" applyNumberFormat="0" applyFill="0" applyAlignment="0" applyProtection="0"/>
    <xf numFmtId="0" fontId="151" fillId="0" borderId="10" applyNumberFormat="0" applyFill="0" applyAlignment="0" applyProtection="0"/>
    <xf numFmtId="0" fontId="151" fillId="0" borderId="11" applyNumberFormat="0" applyFill="0" applyAlignment="0" applyProtection="0"/>
    <xf numFmtId="0" fontId="62" fillId="0" borderId="11" applyNumberFormat="0" applyFill="0" applyAlignment="0" applyProtection="0"/>
    <xf numFmtId="0" fontId="152" fillId="0" borderId="13" applyNumberFormat="0" applyFill="0" applyAlignment="0" applyProtection="0"/>
    <xf numFmtId="0" fontId="152" fillId="0" borderId="14" applyNumberFormat="0" applyFill="0" applyAlignment="0" applyProtection="0"/>
    <xf numFmtId="0" fontId="63" fillId="0" borderId="14"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63" fillId="0" borderId="0" applyNumberFormat="0" applyFill="0" applyBorder="0" applyAlignment="0" applyProtection="0"/>
    <xf numFmtId="0" fontId="78"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2" fillId="0" borderId="0"/>
    <xf numFmtId="0" fontId="2" fillId="0" borderId="0"/>
    <xf numFmtId="0" fontId="153" fillId="0" borderId="0" applyNumberFormat="0" applyFill="0" applyBorder="0" applyAlignment="0" applyProtection="0"/>
    <xf numFmtId="0" fontId="153" fillId="0" borderId="0" applyNumberFormat="0" applyFill="0" applyBorder="0" applyAlignment="0" applyProtection="0"/>
    <xf numFmtId="0" fontId="64" fillId="0" borderId="0" applyNumberFormat="0" applyFill="0" applyBorder="0" applyAlignment="0" applyProtection="0"/>
    <xf numFmtId="0" fontId="150" fillId="0" borderId="8" applyNumberFormat="0" applyFill="0" applyAlignment="0" applyProtection="0"/>
    <xf numFmtId="0" fontId="150" fillId="0" borderId="8" applyNumberFormat="0" applyFill="0" applyAlignment="0" applyProtection="0"/>
    <xf numFmtId="0" fontId="151" fillId="0" borderId="10" applyNumberFormat="0" applyFill="0" applyAlignment="0" applyProtection="0"/>
    <xf numFmtId="0" fontId="151" fillId="0" borderId="10" applyNumberFormat="0" applyFill="0" applyAlignment="0" applyProtection="0"/>
    <xf numFmtId="0" fontId="152" fillId="0" borderId="13" applyNumberFormat="0" applyFill="0" applyAlignment="0" applyProtection="0"/>
    <xf numFmtId="0" fontId="152" fillId="0" borderId="13"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91" fillId="0" borderId="78" applyNumberFormat="0" applyFill="0" applyAlignment="0" applyProtection="0"/>
    <xf numFmtId="0" fontId="154" fillId="0" borderId="0" applyNumberFormat="0" applyFill="0" applyBorder="0" applyAlignment="0" applyProtection="0"/>
    <xf numFmtId="0" fontId="65" fillId="0" borderId="0" applyNumberFormat="0" applyFill="0" applyBorder="0" applyAlignment="0" applyProtection="0"/>
    <xf numFmtId="9" fontId="78" fillId="0" borderId="0" applyFont="0" applyFill="0" applyBorder="0" applyAlignment="0" applyProtection="0"/>
    <xf numFmtId="0" fontId="62" fillId="0" borderId="10" applyNumberFormat="0" applyFill="0" applyAlignment="0" applyProtection="0"/>
    <xf numFmtId="0" fontId="63" fillId="0" borderId="13" applyNumberFormat="0" applyFill="0" applyAlignment="0" applyProtection="0"/>
    <xf numFmtId="0" fontId="61" fillId="0" borderId="8" applyNumberFormat="0" applyFill="0" applyAlignment="0" applyProtection="0"/>
    <xf numFmtId="0" fontId="62" fillId="0" borderId="10"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4" fontId="2" fillId="0" borderId="0" applyFont="0" applyFill="0" applyBorder="0" applyAlignment="0" applyProtection="0"/>
    <xf numFmtId="0" fontId="76" fillId="0" borderId="0"/>
  </cellStyleXfs>
  <cellXfs count="999">
    <xf numFmtId="0" fontId="0" fillId="0" borderId="0" xfId="0"/>
    <xf numFmtId="0" fontId="17" fillId="0" borderId="0" xfId="0" applyFont="1"/>
    <xf numFmtId="0" fontId="21" fillId="0" borderId="0" xfId="0" applyFont="1"/>
    <xf numFmtId="0" fontId="16" fillId="0" borderId="0" xfId="0" applyFont="1"/>
    <xf numFmtId="0" fontId="4" fillId="0" borderId="0" xfId="932" applyFont="1"/>
    <xf numFmtId="0" fontId="22" fillId="0" borderId="0" xfId="932" applyFont="1"/>
    <xf numFmtId="0" fontId="16" fillId="0" borderId="0" xfId="932" applyFont="1"/>
    <xf numFmtId="0" fontId="21" fillId="0" borderId="0" xfId="0" applyFont="1" applyAlignment="1">
      <alignment vertical="center"/>
    </xf>
    <xf numFmtId="0" fontId="16" fillId="0" borderId="0" xfId="932" applyFont="1" applyAlignment="1">
      <alignment vertical="center"/>
    </xf>
    <xf numFmtId="0" fontId="17" fillId="0" borderId="0" xfId="0" applyFont="1" applyAlignment="1">
      <alignment horizontal="center"/>
    </xf>
    <xf numFmtId="0" fontId="23" fillId="0" borderId="0" xfId="0" applyFont="1" applyAlignment="1">
      <alignment horizontal="left" vertic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5" fillId="0" borderId="0" xfId="0" applyFont="1"/>
    <xf numFmtId="0" fontId="6" fillId="0" borderId="0" xfId="0" applyFont="1"/>
    <xf numFmtId="0" fontId="7" fillId="0" borderId="0" xfId="0" applyFont="1"/>
    <xf numFmtId="0" fontId="3" fillId="0" borderId="0" xfId="932"/>
    <xf numFmtId="0" fontId="18" fillId="0" borderId="0" xfId="0" applyFont="1"/>
    <xf numFmtId="0" fontId="14" fillId="0" borderId="0" xfId="0" applyFont="1"/>
    <xf numFmtId="0" fontId="15" fillId="0" borderId="0" xfId="0" applyFont="1"/>
    <xf numFmtId="0" fontId="4" fillId="0" borderId="0" xfId="932" applyFont="1" applyAlignment="1">
      <alignment horizontal="left"/>
    </xf>
    <xf numFmtId="0" fontId="3" fillId="0" borderId="0" xfId="932" applyAlignment="1">
      <alignment horizontal="center"/>
    </xf>
    <xf numFmtId="0" fontId="3" fillId="0" borderId="0" xfId="0" applyFont="1" applyAlignment="1">
      <alignment wrapText="1"/>
    </xf>
    <xf numFmtId="0" fontId="20" fillId="0" borderId="0" xfId="0" applyFont="1"/>
    <xf numFmtId="0" fontId="26" fillId="0" borderId="0" xfId="0" applyFont="1"/>
    <xf numFmtId="0" fontId="7" fillId="0" borderId="0" xfId="0" applyFont="1" applyAlignment="1">
      <alignment wrapText="1"/>
    </xf>
    <xf numFmtId="0" fontId="12" fillId="0" borderId="0" xfId="0" applyFont="1"/>
    <xf numFmtId="0" fontId="13" fillId="0" borderId="0" xfId="0" applyFont="1"/>
    <xf numFmtId="0" fontId="23" fillId="0" borderId="0" xfId="0" applyFont="1"/>
    <xf numFmtId="165" fontId="17" fillId="0" borderId="0" xfId="0" applyNumberFormat="1" applyFont="1"/>
    <xf numFmtId="14" fontId="28" fillId="28" borderId="18" xfId="0" applyNumberFormat="1" applyFont="1" applyFill="1" applyBorder="1" applyAlignment="1">
      <alignment horizontal="center" vertical="center"/>
    </xf>
    <xf numFmtId="14" fontId="13" fillId="0" borderId="0" xfId="0" applyNumberFormat="1" applyFont="1"/>
    <xf numFmtId="0" fontId="21" fillId="0" borderId="0" xfId="0" applyFont="1" applyAlignment="1">
      <alignment horizontal="center" vertical="center"/>
    </xf>
    <xf numFmtId="0" fontId="16" fillId="0" borderId="0" xfId="932" applyFont="1" applyAlignment="1">
      <alignment horizontal="center"/>
    </xf>
    <xf numFmtId="0" fontId="17" fillId="0" borderId="0" xfId="0" applyFont="1" applyAlignment="1">
      <alignment horizontal="left" vertical="center"/>
    </xf>
    <xf numFmtId="0" fontId="16" fillId="0" borderId="0" xfId="932" applyFont="1" applyAlignment="1">
      <alignment horizontal="center" vertical="center"/>
    </xf>
    <xf numFmtId="0" fontId="4" fillId="0" borderId="0" xfId="932" applyFont="1" applyAlignment="1">
      <alignment horizontal="center"/>
    </xf>
    <xf numFmtId="0" fontId="17" fillId="0" borderId="0" xfId="0" applyFont="1" applyAlignment="1">
      <alignment vertical="center"/>
    </xf>
    <xf numFmtId="0" fontId="10" fillId="0" borderId="0" xfId="932" applyFont="1" applyAlignment="1">
      <alignment horizontal="left" vertical="center"/>
    </xf>
    <xf numFmtId="0" fontId="34" fillId="27" borderId="0" xfId="0" applyFont="1" applyFill="1" applyAlignment="1">
      <alignment horizontal="left"/>
    </xf>
    <xf numFmtId="0" fontId="33" fillId="0" borderId="0" xfId="0" applyFont="1" applyAlignment="1">
      <alignment vertical="center"/>
    </xf>
    <xf numFmtId="10" fontId="13" fillId="0" borderId="0" xfId="0" applyNumberFormat="1" applyFont="1" applyAlignment="1">
      <alignment horizontal="center" vertical="center"/>
    </xf>
    <xf numFmtId="0" fontId="23" fillId="0" borderId="0" xfId="0" applyFont="1" applyAlignment="1">
      <alignment vertical="top"/>
    </xf>
    <xf numFmtId="0" fontId="21" fillId="0" borderId="18" xfId="0" applyFont="1" applyBorder="1" applyAlignment="1">
      <alignment horizontal="center" vertical="center"/>
    </xf>
    <xf numFmtId="165" fontId="7" fillId="0" borderId="0" xfId="690" applyNumberFormat="1" applyFont="1" applyFill="1" applyBorder="1" applyAlignment="1" applyProtection="1">
      <alignment horizontal="center" wrapText="1"/>
    </xf>
    <xf numFmtId="0" fontId="21" fillId="27" borderId="0" xfId="0" applyFont="1" applyFill="1" applyAlignment="1">
      <alignment horizontal="center" vertical="center" wrapText="1"/>
    </xf>
    <xf numFmtId="0" fontId="16" fillId="0" borderId="0" xfId="1010" applyFont="1"/>
    <xf numFmtId="0" fontId="30" fillId="0" borderId="0" xfId="0" applyFont="1"/>
    <xf numFmtId="0" fontId="16" fillId="0" borderId="0" xfId="0" applyFont="1" applyAlignment="1">
      <alignment wrapText="1"/>
    </xf>
    <xf numFmtId="0" fontId="47" fillId="0" borderId="0" xfId="0" applyFont="1"/>
    <xf numFmtId="0" fontId="28" fillId="0" borderId="18" xfId="0" applyFont="1" applyBorder="1" applyAlignment="1">
      <alignment horizontal="center" vertical="center"/>
    </xf>
    <xf numFmtId="0" fontId="66" fillId="0" borderId="0" xfId="0" applyFont="1"/>
    <xf numFmtId="14" fontId="66" fillId="0" borderId="0" xfId="0" applyNumberFormat="1" applyFont="1"/>
    <xf numFmtId="0" fontId="10" fillId="0" borderId="20" xfId="1010" applyFont="1" applyBorder="1"/>
    <xf numFmtId="0" fontId="10" fillId="0" borderId="20"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67" fillId="0" borderId="0" xfId="0" applyFont="1"/>
    <xf numFmtId="0" fontId="20" fillId="0" borderId="0" xfId="0" applyFont="1" applyAlignment="1">
      <alignment vertical="center"/>
    </xf>
    <xf numFmtId="0" fontId="17" fillId="30" borderId="0" xfId="0" applyFont="1" applyFill="1" applyAlignment="1">
      <alignment horizontal="center"/>
    </xf>
    <xf numFmtId="14" fontId="66" fillId="0" borderId="0" xfId="0" applyNumberFormat="1" applyFont="1" applyAlignment="1">
      <alignment horizontal="center"/>
    </xf>
    <xf numFmtId="0" fontId="0" fillId="0" borderId="0" xfId="0" applyAlignment="1">
      <alignment horizontal="center" vertical="center"/>
    </xf>
    <xf numFmtId="0" fontId="7" fillId="0" borderId="0" xfId="1010" applyFont="1" applyAlignment="1">
      <alignment horizontal="center" vertical="center"/>
    </xf>
    <xf numFmtId="0" fontId="7" fillId="0" borderId="0" xfId="0" applyFont="1" applyAlignment="1">
      <alignment horizontal="center" vertical="center"/>
    </xf>
    <xf numFmtId="0" fontId="66"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0" fontId="25" fillId="0" borderId="0" xfId="0" applyFont="1" applyAlignment="1">
      <alignment horizontal="center"/>
    </xf>
    <xf numFmtId="0" fontId="12" fillId="31" borderId="19" xfId="0" applyFont="1" applyFill="1" applyBorder="1" applyAlignment="1">
      <alignment horizontal="center"/>
    </xf>
    <xf numFmtId="0" fontId="12" fillId="31" borderId="19" xfId="0" applyFont="1" applyFill="1" applyBorder="1" applyAlignment="1">
      <alignment horizontal="center" vertical="center"/>
    </xf>
    <xf numFmtId="0" fontId="25" fillId="31" borderId="19" xfId="0" applyFont="1" applyFill="1" applyBorder="1" applyAlignment="1">
      <alignment horizontal="center"/>
    </xf>
    <xf numFmtId="0" fontId="8"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30" borderId="18" xfId="0" applyNumberFormat="1" applyFont="1" applyFill="1" applyBorder="1" applyAlignment="1">
      <alignment horizontal="center" vertical="center"/>
    </xf>
    <xf numFmtId="0" fontId="21" fillId="30" borderId="18" xfId="0" applyFont="1" applyFill="1" applyBorder="1" applyAlignment="1">
      <alignment horizontal="center" vertical="center"/>
    </xf>
    <xf numFmtId="0" fontId="21" fillId="30" borderId="18" xfId="690"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90"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690"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90" applyFont="1" applyFill="1" applyBorder="1" applyAlignment="1" applyProtection="1">
      <alignment horizontal="center" vertical="center"/>
    </xf>
    <xf numFmtId="0" fontId="21" fillId="29" borderId="18" xfId="690" applyNumberFormat="1" applyFont="1" applyFill="1" applyBorder="1" applyAlignment="1" applyProtection="1">
      <alignment horizontal="center" vertical="center"/>
    </xf>
    <xf numFmtId="49" fontId="21" fillId="29" borderId="18" xfId="0" applyNumberFormat="1" applyFont="1" applyFill="1" applyBorder="1" applyAlignment="1">
      <alignment horizontal="center" vertical="center"/>
    </xf>
    <xf numFmtId="0" fontId="68" fillId="0" borderId="0" xfId="0" applyFont="1"/>
    <xf numFmtId="0" fontId="17" fillId="29" borderId="0" xfId="0" applyFont="1" applyFill="1" applyAlignment="1">
      <alignment vertical="center"/>
    </xf>
    <xf numFmtId="0" fontId="17" fillId="29" borderId="0" xfId="0" applyFont="1" applyFill="1"/>
    <xf numFmtId="0" fontId="20" fillId="29" borderId="0" xfId="0" applyFont="1" applyFill="1"/>
    <xf numFmtId="0" fontId="20" fillId="29" borderId="0" xfId="0" applyFont="1" applyFill="1" applyAlignment="1">
      <alignment vertical="center"/>
    </xf>
    <xf numFmtId="0" fontId="10" fillId="29" borderId="18" xfId="0" applyFont="1" applyFill="1" applyBorder="1" applyAlignment="1">
      <alignment horizontal="center" vertical="center" wrapText="1"/>
    </xf>
    <xf numFmtId="0" fontId="7" fillId="29" borderId="0" xfId="0" applyFont="1" applyFill="1" applyAlignment="1">
      <alignment wrapText="1"/>
    </xf>
    <xf numFmtId="0" fontId="16" fillId="0" borderId="0" xfId="0" applyFont="1" applyAlignment="1">
      <alignment horizontal="left"/>
    </xf>
    <xf numFmtId="0" fontId="16" fillId="0" borderId="0" xfId="932" applyFont="1" applyAlignment="1">
      <alignment horizontal="left" vertical="center"/>
    </xf>
    <xf numFmtId="0" fontId="13" fillId="0" borderId="0" xfId="0" applyFont="1" applyAlignment="1">
      <alignment vertical="center"/>
    </xf>
    <xf numFmtId="0" fontId="54" fillId="27" borderId="0" xfId="0" applyFont="1" applyFill="1" applyAlignment="1">
      <alignment horizontal="left"/>
    </xf>
    <xf numFmtId="0" fontId="13" fillId="27" borderId="0" xfId="0" applyFont="1" applyFill="1" applyAlignment="1">
      <alignment horizontal="left"/>
    </xf>
    <xf numFmtId="0" fontId="21" fillId="0" borderId="0" xfId="0" applyFont="1" applyAlignment="1">
      <alignment vertical="top"/>
    </xf>
    <xf numFmtId="0" fontId="16" fillId="33" borderId="0" xfId="932" applyFont="1" applyFill="1" applyAlignment="1">
      <alignment horizontal="left" vertical="center"/>
    </xf>
    <xf numFmtId="0" fontId="17" fillId="27" borderId="0" xfId="0" applyFont="1" applyFill="1"/>
    <xf numFmtId="0" fontId="13" fillId="0" borderId="0" xfId="0" applyFont="1" applyAlignment="1">
      <alignment horizontal="justify" vertical="justify" wrapText="1"/>
    </xf>
    <xf numFmtId="0" fontId="66" fillId="0" borderId="18" xfId="0" applyFont="1" applyBorder="1" applyAlignment="1">
      <alignment horizontal="center" vertical="center" wrapText="1"/>
    </xf>
    <xf numFmtId="0" fontId="66" fillId="0" borderId="0" xfId="0" applyFont="1" applyAlignment="1">
      <alignment horizontal="center" vertical="center" wrapText="1"/>
    </xf>
    <xf numFmtId="0" fontId="21" fillId="34" borderId="23" xfId="0" applyFont="1" applyFill="1" applyBorder="1" applyAlignment="1">
      <alignment horizontal="center" vertical="center" wrapText="1"/>
    </xf>
    <xf numFmtId="165" fontId="16" fillId="34" borderId="24" xfId="690" applyNumberFormat="1" applyFont="1" applyFill="1" applyBorder="1" applyAlignment="1" applyProtection="1">
      <alignment horizontal="center" vertical="center" wrapText="1"/>
    </xf>
    <xf numFmtId="0" fontId="69" fillId="0" borderId="0" xfId="0" applyFont="1" applyAlignment="1">
      <alignment horizontal="center" vertical="center" wrapText="1"/>
    </xf>
    <xf numFmtId="0" fontId="17" fillId="0" borderId="0" xfId="0" applyFont="1" applyAlignment="1">
      <alignment horizontal="center" vertical="center" wrapText="1"/>
    </xf>
    <xf numFmtId="0" fontId="16" fillId="0" borderId="18" xfId="0" applyFont="1" applyBorder="1" applyAlignment="1">
      <alignment wrapText="1"/>
    </xf>
    <xf numFmtId="0" fontId="21" fillId="30" borderId="24" xfId="0" applyFont="1" applyFill="1" applyBorder="1" applyAlignment="1">
      <alignment horizontal="center" vertical="center"/>
    </xf>
    <xf numFmtId="0" fontId="21" fillId="35" borderId="25" xfId="0" applyFont="1" applyFill="1" applyBorder="1" applyAlignment="1">
      <alignment horizontal="center" vertical="center"/>
    </xf>
    <xf numFmtId="0" fontId="10" fillId="36" borderId="18" xfId="932" applyFont="1" applyFill="1" applyBorder="1" applyAlignment="1">
      <alignment vertical="center"/>
    </xf>
    <xf numFmtId="14" fontId="28" fillId="36" borderId="18" xfId="0" applyNumberFormat="1" applyFont="1" applyFill="1" applyBorder="1" applyAlignment="1">
      <alignment horizontal="center" vertical="center"/>
    </xf>
    <xf numFmtId="0" fontId="21" fillId="35" borderId="24" xfId="0" applyFont="1" applyFill="1" applyBorder="1" applyAlignment="1">
      <alignment horizontal="center" vertical="center"/>
    </xf>
    <xf numFmtId="0" fontId="69" fillId="37" borderId="18" xfId="0" applyFont="1" applyFill="1" applyBorder="1" applyAlignment="1" applyProtection="1">
      <alignment horizontal="center" vertical="center" wrapText="1"/>
      <protection locked="0"/>
    </xf>
    <xf numFmtId="9" fontId="70" fillId="29" borderId="0" xfId="690" applyFont="1" applyFill="1" applyBorder="1" applyAlignment="1" applyProtection="1">
      <alignment horizontal="center" vertical="center"/>
    </xf>
    <xf numFmtId="0" fontId="21" fillId="0" borderId="0" xfId="0" applyFont="1" applyAlignment="1">
      <alignment horizontal="center"/>
    </xf>
    <xf numFmtId="9" fontId="21" fillId="29" borderId="22" xfId="690" applyFont="1" applyFill="1" applyBorder="1" applyAlignment="1" applyProtection="1">
      <alignment horizontal="center" vertical="center"/>
    </xf>
    <xf numFmtId="9" fontId="21" fillId="29" borderId="20" xfId="690" applyFont="1" applyFill="1" applyBorder="1" applyAlignment="1" applyProtection="1">
      <alignment horizontal="center" vertical="center"/>
    </xf>
    <xf numFmtId="9" fontId="21" fillId="0" borderId="22" xfId="690" applyFont="1" applyBorder="1" applyAlignment="1" applyProtection="1">
      <alignment horizontal="center" vertical="center"/>
    </xf>
    <xf numFmtId="9" fontId="21" fillId="0" borderId="20" xfId="690" applyFont="1" applyBorder="1" applyAlignment="1" applyProtection="1">
      <alignment horizontal="center" vertical="center"/>
    </xf>
    <xf numFmtId="0" fontId="0" fillId="35" borderId="0" xfId="0" applyFill="1"/>
    <xf numFmtId="0" fontId="28" fillId="35" borderId="0" xfId="0" applyFont="1" applyFill="1"/>
    <xf numFmtId="0" fontId="69" fillId="35" borderId="0" xfId="0" applyFont="1" applyFill="1"/>
    <xf numFmtId="0" fontId="68" fillId="35" borderId="0" xfId="0" applyFont="1" applyFill="1"/>
    <xf numFmtId="0" fontId="69" fillId="35" borderId="0" xfId="0" applyFont="1" applyFill="1" applyAlignment="1">
      <alignment horizontal="left"/>
    </xf>
    <xf numFmtId="0" fontId="53" fillId="35" borderId="0" xfId="0" applyFont="1" applyFill="1"/>
    <xf numFmtId="0" fontId="71" fillId="35" borderId="0" xfId="0" applyFont="1" applyFill="1"/>
    <xf numFmtId="0" fontId="72" fillId="35" borderId="0" xfId="0" applyFont="1" applyFill="1"/>
    <xf numFmtId="0" fontId="21" fillId="30" borderId="23" xfId="0" applyFont="1" applyFill="1" applyBorder="1" applyAlignment="1">
      <alignment horizontal="center" vertical="center"/>
    </xf>
    <xf numFmtId="9" fontId="21" fillId="30" borderId="18" xfId="690" applyFont="1" applyFill="1" applyBorder="1" applyAlignment="1" applyProtection="1">
      <alignment horizontal="center" vertical="center"/>
    </xf>
    <xf numFmtId="0" fontId="69" fillId="35" borderId="26" xfId="0" applyFont="1" applyFill="1" applyBorder="1" applyAlignment="1">
      <alignment horizontal="center" vertical="center"/>
    </xf>
    <xf numFmtId="165" fontId="21" fillId="29" borderId="18" xfId="690" applyNumberFormat="1" applyFont="1" applyFill="1" applyBorder="1" applyAlignment="1" applyProtection="1">
      <alignment horizontal="center" vertical="center"/>
    </xf>
    <xf numFmtId="0" fontId="21" fillId="35" borderId="23" xfId="0" applyFont="1" applyFill="1" applyBorder="1" applyAlignment="1">
      <alignment horizontal="center" vertical="center"/>
    </xf>
    <xf numFmtId="9" fontId="15" fillId="29" borderId="18" xfId="701" applyFont="1" applyFill="1" applyBorder="1" applyAlignment="1" applyProtection="1">
      <alignment horizontal="center" vertical="center"/>
    </xf>
    <xf numFmtId="166" fontId="70" fillId="29" borderId="18" xfId="690" applyNumberFormat="1" applyFont="1" applyFill="1" applyBorder="1" applyAlignment="1" applyProtection="1">
      <alignment horizontal="center" vertical="center"/>
    </xf>
    <xf numFmtId="166" fontId="70" fillId="29" borderId="22" xfId="690" applyNumberFormat="1" applyFont="1" applyFill="1" applyBorder="1" applyAlignment="1" applyProtection="1">
      <alignment horizontal="center" vertical="center"/>
    </xf>
    <xf numFmtId="0" fontId="69" fillId="0" borderId="27" xfId="0" applyFont="1" applyBorder="1" applyAlignment="1">
      <alignment horizontal="center" vertical="center" wrapText="1"/>
    </xf>
    <xf numFmtId="0" fontId="72" fillId="0" borderId="28" xfId="0" applyFont="1" applyBorder="1" applyAlignment="1">
      <alignment vertical="center" wrapText="1"/>
    </xf>
    <xf numFmtId="0" fontId="72" fillId="0" borderId="27" xfId="0" applyFont="1" applyBorder="1" applyAlignment="1">
      <alignment vertical="center" wrapText="1"/>
    </xf>
    <xf numFmtId="0" fontId="69" fillId="37" borderId="29" xfId="0" applyFont="1" applyFill="1" applyBorder="1" applyAlignment="1" applyProtection="1">
      <alignment horizontal="center" vertical="center" wrapText="1"/>
      <protection locked="0"/>
    </xf>
    <xf numFmtId="0" fontId="69" fillId="37" borderId="30" xfId="0" applyFont="1" applyFill="1" applyBorder="1" applyAlignment="1" applyProtection="1">
      <alignment horizontal="center" vertical="center" wrapText="1"/>
      <protection locked="0"/>
    </xf>
    <xf numFmtId="0" fontId="69" fillId="37" borderId="31" xfId="0" applyFont="1" applyFill="1" applyBorder="1" applyAlignment="1" applyProtection="1">
      <alignment horizontal="center" vertical="center" wrapText="1"/>
      <protection locked="0"/>
    </xf>
    <xf numFmtId="0" fontId="69" fillId="37" borderId="32" xfId="0" applyFont="1" applyFill="1" applyBorder="1" applyAlignment="1" applyProtection="1">
      <alignment horizontal="center" vertical="center" wrapText="1"/>
      <protection locked="0"/>
    </xf>
    <xf numFmtId="0" fontId="69" fillId="37" borderId="33" xfId="0" applyFont="1" applyFill="1" applyBorder="1" applyAlignment="1" applyProtection="1">
      <alignment horizontal="center" vertical="center" wrapText="1"/>
      <protection locked="0"/>
    </xf>
    <xf numFmtId="0" fontId="13" fillId="0" borderId="18" xfId="0" applyFont="1" applyBorder="1" applyAlignment="1">
      <alignment horizontal="center" vertical="center" wrapText="1"/>
    </xf>
    <xf numFmtId="0" fontId="67" fillId="0" borderId="0" xfId="0" applyFont="1" applyAlignment="1">
      <alignment horizontal="center" vertical="center" wrapText="1"/>
    </xf>
    <xf numFmtId="165" fontId="67" fillId="0" borderId="0" xfId="690" applyNumberFormat="1" applyFont="1" applyBorder="1" applyAlignment="1">
      <alignment horizontal="center" vertical="center"/>
    </xf>
    <xf numFmtId="0" fontId="67" fillId="0" borderId="0" xfId="0" applyFont="1" applyAlignment="1">
      <alignment horizontal="center" vertical="center"/>
    </xf>
    <xf numFmtId="0" fontId="14" fillId="0" borderId="18" xfId="940" applyFont="1" applyBorder="1"/>
    <xf numFmtId="0" fontId="14" fillId="0" borderId="18" xfId="942" applyFont="1" applyBorder="1"/>
    <xf numFmtId="0" fontId="73"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36" xfId="0" applyFont="1" applyBorder="1" applyAlignment="1">
      <alignment horizontal="center" vertical="center" wrapText="1"/>
    </xf>
    <xf numFmtId="0" fontId="72" fillId="0" borderId="38" xfId="0" applyFont="1" applyBorder="1" applyAlignment="1">
      <alignment vertical="center" wrapText="1"/>
    </xf>
    <xf numFmtId="0" fontId="73" fillId="0" borderId="39" xfId="0" applyFont="1" applyBorder="1" applyAlignment="1">
      <alignment horizontal="center" vertical="center" wrapText="1"/>
    </xf>
    <xf numFmtId="0" fontId="72" fillId="0" borderId="23" xfId="0" applyFont="1" applyBorder="1" applyAlignment="1">
      <alignment vertical="center" wrapText="1"/>
    </xf>
    <xf numFmtId="0" fontId="72" fillId="0" borderId="20" xfId="0" applyFont="1" applyBorder="1" applyAlignment="1">
      <alignment vertical="center" wrapText="1"/>
    </xf>
    <xf numFmtId="0" fontId="72" fillId="0" borderId="40" xfId="0" applyFont="1" applyBorder="1" applyAlignment="1">
      <alignment vertical="center" wrapText="1"/>
    </xf>
    <xf numFmtId="0" fontId="69" fillId="0" borderId="41" xfId="0" applyFont="1" applyBorder="1" applyAlignment="1">
      <alignment horizontal="center" vertical="center" wrapText="1"/>
    </xf>
    <xf numFmtId="0" fontId="69" fillId="0" borderId="42" xfId="0" applyFont="1" applyBorder="1" applyAlignment="1">
      <alignment horizontal="center" vertical="center" wrapText="1"/>
    </xf>
    <xf numFmtId="0" fontId="69" fillId="37" borderId="26" xfId="0" applyFont="1" applyFill="1" applyBorder="1" applyAlignment="1" applyProtection="1">
      <alignment horizontal="center" vertical="center" wrapText="1"/>
      <protection locked="0"/>
    </xf>
    <xf numFmtId="0" fontId="69" fillId="37" borderId="43" xfId="0" applyFont="1" applyFill="1" applyBorder="1" applyAlignment="1" applyProtection="1">
      <alignment horizontal="center" vertical="center" wrapText="1"/>
      <protection locked="0"/>
    </xf>
    <xf numFmtId="0" fontId="69" fillId="37" borderId="44" xfId="0" applyFont="1" applyFill="1" applyBorder="1" applyAlignment="1" applyProtection="1">
      <alignment horizontal="center" vertical="center" wrapText="1"/>
      <protection locked="0"/>
    </xf>
    <xf numFmtId="0" fontId="69" fillId="0" borderId="45"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47" xfId="0" applyFont="1" applyBorder="1" applyAlignment="1">
      <alignment horizontal="center" vertical="center" wrapText="1"/>
    </xf>
    <xf numFmtId="0" fontId="4" fillId="0" borderId="0" xfId="932" applyFont="1" applyAlignment="1">
      <alignment vertical="center"/>
    </xf>
    <xf numFmtId="0" fontId="67" fillId="0" borderId="0" xfId="0" applyFont="1" applyAlignment="1">
      <alignment vertical="center"/>
    </xf>
    <xf numFmtId="0" fontId="0" fillId="0" borderId="0" xfId="0" applyAlignment="1">
      <alignment vertical="center" wrapText="1"/>
    </xf>
    <xf numFmtId="0" fontId="70" fillId="0" borderId="18" xfId="0" applyFont="1" applyBorder="1" applyAlignment="1">
      <alignment vertical="center" wrapText="1"/>
    </xf>
    <xf numFmtId="9" fontId="21" fillId="0" borderId="18" xfId="0" applyNumberFormat="1" applyFont="1" applyBorder="1" applyAlignment="1">
      <alignment horizontal="center" vertical="center"/>
    </xf>
    <xf numFmtId="0" fontId="0" fillId="0" borderId="0" xfId="0" quotePrefix="1"/>
    <xf numFmtId="0" fontId="21" fillId="34" borderId="24" xfId="0" applyFont="1" applyFill="1" applyBorder="1" applyAlignment="1">
      <alignment horizontal="center" vertical="center"/>
    </xf>
    <xf numFmtId="0" fontId="24" fillId="0" borderId="18" xfId="0" applyFont="1" applyBorder="1" applyAlignment="1">
      <alignment horizontal="center" vertical="center"/>
    </xf>
    <xf numFmtId="0" fontId="21" fillId="30" borderId="23" xfId="0" applyFont="1" applyFill="1" applyBorder="1" applyAlignment="1">
      <alignment horizontal="center" vertical="center" wrapText="1"/>
    </xf>
    <xf numFmtId="0" fontId="21" fillId="35" borderId="23" xfId="0" applyFont="1" applyFill="1" applyBorder="1" applyAlignment="1">
      <alignment horizontal="center" vertical="center" wrapText="1"/>
    </xf>
    <xf numFmtId="0" fontId="32" fillId="0" borderId="18" xfId="0" applyFont="1" applyBorder="1" applyAlignment="1">
      <alignment horizontal="center" vertical="center"/>
    </xf>
    <xf numFmtId="0" fontId="56" fillId="39" borderId="18" xfId="0" applyFont="1" applyFill="1" applyBorder="1" applyAlignment="1">
      <alignment horizontal="center"/>
    </xf>
    <xf numFmtId="1" fontId="32" fillId="29" borderId="18" xfId="0" applyNumberFormat="1" applyFont="1" applyFill="1" applyBorder="1" applyAlignment="1">
      <alignment horizontal="center" vertical="center"/>
    </xf>
    <xf numFmtId="0" fontId="24" fillId="35" borderId="18" xfId="0" applyFont="1" applyFill="1" applyBorder="1" applyAlignment="1">
      <alignment horizontal="center" vertical="center" wrapText="1"/>
    </xf>
    <xf numFmtId="0" fontId="10" fillId="0" borderId="0" xfId="932" applyFont="1" applyAlignment="1">
      <alignment vertical="center"/>
    </xf>
    <xf numFmtId="14" fontId="28" fillId="0" borderId="0" xfId="0" applyNumberFormat="1" applyFont="1" applyAlignment="1">
      <alignment horizontal="center" vertical="center"/>
    </xf>
    <xf numFmtId="0" fontId="21" fillId="35" borderId="26" xfId="0" applyFont="1" applyFill="1" applyBorder="1" applyAlignment="1">
      <alignment horizontal="center" vertical="center" wrapText="1"/>
    </xf>
    <xf numFmtId="0" fontId="69" fillId="0" borderId="48" xfId="0" applyFont="1" applyBorder="1" applyAlignment="1">
      <alignment horizontal="center" vertical="center" wrapText="1"/>
    </xf>
    <xf numFmtId="0" fontId="69" fillId="0" borderId="49" xfId="0" applyFont="1" applyBorder="1" applyAlignment="1">
      <alignment horizontal="center" vertical="center" wrapText="1"/>
    </xf>
    <xf numFmtId="0" fontId="21" fillId="40" borderId="24" xfId="0" applyFont="1" applyFill="1" applyBorder="1" applyAlignment="1">
      <alignment horizontal="center" vertical="center"/>
    </xf>
    <xf numFmtId="0" fontId="21" fillId="35" borderId="26" xfId="0" applyFont="1" applyFill="1" applyBorder="1" applyAlignment="1">
      <alignment horizontal="center" vertical="center"/>
    </xf>
    <xf numFmtId="0" fontId="66" fillId="0" borderId="33" xfId="0" applyFont="1" applyBorder="1" applyAlignment="1">
      <alignment horizontal="center" vertical="center" wrapText="1"/>
    </xf>
    <xf numFmtId="0" fontId="66" fillId="0" borderId="20" xfId="0" applyFont="1" applyBorder="1" applyAlignment="1">
      <alignment horizontal="center" vertical="center" wrapText="1"/>
    </xf>
    <xf numFmtId="0" fontId="67" fillId="0" borderId="0" xfId="0" applyFont="1" applyAlignment="1">
      <alignment vertical="center" wrapText="1"/>
    </xf>
    <xf numFmtId="0" fontId="74" fillId="0" borderId="0" xfId="0" applyFont="1" applyAlignment="1">
      <alignment vertical="center"/>
    </xf>
    <xf numFmtId="165" fontId="74" fillId="0" borderId="0" xfId="690" applyNumberFormat="1" applyFont="1" applyBorder="1" applyAlignment="1">
      <alignment horizontal="center" vertical="center"/>
    </xf>
    <xf numFmtId="0" fontId="74" fillId="0" borderId="0" xfId="0" applyFont="1" applyAlignment="1">
      <alignment horizontal="center" vertical="center"/>
    </xf>
    <xf numFmtId="0" fontId="69" fillId="0" borderId="18" xfId="0" applyFont="1" applyBorder="1" applyAlignment="1">
      <alignment horizontal="left"/>
    </xf>
    <xf numFmtId="0" fontId="28" fillId="0" borderId="0" xfId="0" applyFont="1" applyAlignment="1">
      <alignment vertical="center"/>
    </xf>
    <xf numFmtId="0" fontId="69" fillId="0" borderId="0" xfId="0" applyFont="1" applyAlignment="1">
      <alignment horizontal="left" vertical="center"/>
    </xf>
    <xf numFmtId="0" fontId="7" fillId="0" borderId="20" xfId="0" applyFont="1" applyBorder="1" applyAlignment="1">
      <alignment horizontal="center" vertical="center" wrapText="1"/>
    </xf>
    <xf numFmtId="0" fontId="3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6" fillId="0" borderId="0" xfId="0" applyFont="1" applyAlignment="1">
      <alignment vertical="center"/>
    </xf>
    <xf numFmtId="0" fontId="15" fillId="0" borderId="18" xfId="0" applyFont="1" applyBorder="1" applyAlignment="1">
      <alignment vertical="center"/>
    </xf>
    <xf numFmtId="0" fontId="8" fillId="0" borderId="0" xfId="0" applyFont="1" applyAlignment="1">
      <alignment horizontal="center" vertical="center"/>
    </xf>
    <xf numFmtId="0" fontId="25" fillId="0" borderId="18" xfId="0" applyFont="1" applyBorder="1" applyAlignment="1">
      <alignment vertical="center"/>
    </xf>
    <xf numFmtId="0" fontId="13" fillId="0" borderId="18" xfId="0" applyFont="1" applyBorder="1" applyAlignment="1">
      <alignment vertical="center"/>
    </xf>
    <xf numFmtId="14" fontId="13" fillId="0" borderId="18" xfId="0" applyNumberFormat="1" applyFont="1" applyBorder="1" applyAlignment="1">
      <alignment horizontal="left" vertical="center"/>
    </xf>
    <xf numFmtId="0" fontId="13" fillId="0" borderId="18" xfId="0" applyFont="1" applyBorder="1" applyAlignment="1">
      <alignment horizontal="left" vertical="center"/>
    </xf>
    <xf numFmtId="0" fontId="52" fillId="0" borderId="0" xfId="0" applyFont="1" applyAlignment="1">
      <alignment vertical="center"/>
    </xf>
    <xf numFmtId="14" fontId="13" fillId="41" borderId="18" xfId="0" applyNumberFormat="1" applyFont="1" applyFill="1" applyBorder="1" applyAlignment="1">
      <alignment horizontal="lef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9" fontId="14" fillId="0" borderId="18" xfId="690" applyFont="1" applyBorder="1" applyAlignment="1" applyProtection="1">
      <alignment horizontal="left" vertical="center"/>
    </xf>
    <xf numFmtId="166" fontId="14" fillId="0" borderId="18" xfId="0" applyNumberFormat="1" applyFont="1" applyBorder="1" applyAlignment="1">
      <alignment horizontal="left" vertical="center"/>
    </xf>
    <xf numFmtId="0" fontId="14" fillId="0" borderId="18" xfId="0" applyFont="1" applyBorder="1" applyAlignment="1">
      <alignment horizontal="left" vertical="center"/>
    </xf>
    <xf numFmtId="0" fontId="70" fillId="0" borderId="20" xfId="0" applyFont="1" applyBorder="1" applyAlignment="1">
      <alignment vertical="center"/>
    </xf>
    <xf numFmtId="0" fontId="70" fillId="0" borderId="21" xfId="0" applyFont="1" applyBorder="1" applyAlignment="1">
      <alignment vertical="center"/>
    </xf>
    <xf numFmtId="0" fontId="70" fillId="0" borderId="22" xfId="0" applyFont="1" applyBorder="1" applyAlignment="1">
      <alignment horizontal="center" vertical="center"/>
    </xf>
    <xf numFmtId="9" fontId="70" fillId="0" borderId="18" xfId="690" applyFont="1" applyBorder="1" applyAlignment="1" applyProtection="1">
      <alignment horizontal="center" vertical="center"/>
    </xf>
    <xf numFmtId="166" fontId="70" fillId="0" borderId="18" xfId="0" applyNumberFormat="1" applyFont="1" applyBorder="1" applyAlignment="1">
      <alignment horizontal="center" vertical="center"/>
    </xf>
    <xf numFmtId="0" fontId="70" fillId="29" borderId="20" xfId="0" applyFont="1" applyFill="1" applyBorder="1" applyAlignment="1">
      <alignment vertical="center"/>
    </xf>
    <xf numFmtId="0" fontId="70" fillId="29" borderId="21" xfId="0" applyFont="1" applyFill="1" applyBorder="1" applyAlignment="1">
      <alignment vertical="center"/>
    </xf>
    <xf numFmtId="0" fontId="70" fillId="29" borderId="18" xfId="0" applyFont="1" applyFill="1" applyBorder="1" applyAlignment="1">
      <alignment vertical="center"/>
    </xf>
    <xf numFmtId="0" fontId="70" fillId="29" borderId="18" xfId="0" applyFont="1" applyFill="1" applyBorder="1" applyAlignment="1">
      <alignment horizontal="center" vertical="center"/>
    </xf>
    <xf numFmtId="9" fontId="70" fillId="29" borderId="18" xfId="0" applyNumberFormat="1" applyFont="1" applyFill="1" applyBorder="1" applyAlignment="1">
      <alignment horizontal="center" vertical="center"/>
    </xf>
    <xf numFmtId="0" fontId="70" fillId="29" borderId="0" xfId="0" applyFont="1" applyFill="1" applyAlignment="1">
      <alignment vertical="center"/>
    </xf>
    <xf numFmtId="9" fontId="70" fillId="29" borderId="18" xfId="690" applyFont="1" applyFill="1" applyBorder="1" applyAlignment="1" applyProtection="1">
      <alignment horizontal="center" vertical="center"/>
    </xf>
    <xf numFmtId="9" fontId="70" fillId="29" borderId="22" xfId="690" applyFont="1" applyFill="1" applyBorder="1" applyAlignment="1" applyProtection="1">
      <alignment horizontal="center" vertical="center"/>
    </xf>
    <xf numFmtId="0" fontId="70" fillId="29" borderId="21" xfId="0" applyFont="1" applyFill="1" applyBorder="1" applyAlignment="1">
      <alignment horizontal="left" vertical="center"/>
    </xf>
    <xf numFmtId="0" fontId="70" fillId="29" borderId="0" xfId="0" applyFont="1" applyFill="1" applyAlignment="1">
      <alignment horizontal="left" vertical="center"/>
    </xf>
    <xf numFmtId="0" fontId="57" fillId="0" borderId="0" xfId="0" quotePrefix="1" applyFont="1" applyAlignment="1">
      <alignment vertical="center"/>
    </xf>
    <xf numFmtId="0" fontId="57" fillId="0" borderId="0" xfId="0" applyFont="1" applyAlignment="1">
      <alignment vertical="center"/>
    </xf>
    <xf numFmtId="0" fontId="67" fillId="29" borderId="0" xfId="0" applyFont="1" applyFill="1" applyAlignment="1">
      <alignment vertical="center"/>
    </xf>
    <xf numFmtId="0" fontId="70" fillId="0" borderId="18" xfId="0" applyFont="1" applyBorder="1" applyAlignment="1">
      <alignment horizontal="center" vertical="center"/>
    </xf>
    <xf numFmtId="0" fontId="14" fillId="0" borderId="18" xfId="0" applyFont="1" applyBorder="1" applyAlignment="1">
      <alignment horizontal="center" vertical="center"/>
    </xf>
    <xf numFmtId="0" fontId="70" fillId="0" borderId="18" xfId="0" applyFont="1" applyBorder="1" applyAlignment="1">
      <alignment vertical="center"/>
    </xf>
    <xf numFmtId="0" fontId="15" fillId="0" borderId="18" xfId="0" applyFont="1" applyBorder="1" applyAlignment="1">
      <alignment horizontal="left" vertical="center"/>
    </xf>
    <xf numFmtId="14" fontId="70" fillId="0" borderId="18" xfId="0" applyNumberFormat="1" applyFont="1" applyBorder="1" applyAlignment="1">
      <alignment horizontal="left" vertical="center"/>
    </xf>
    <xf numFmtId="0" fontId="70" fillId="0" borderId="0" xfId="0" applyFont="1" applyAlignment="1">
      <alignment vertical="center"/>
    </xf>
    <xf numFmtId="0" fontId="70" fillId="0" borderId="0" xfId="0" applyFont="1" applyAlignment="1">
      <alignment horizontal="center" vertical="center"/>
    </xf>
    <xf numFmtId="0" fontId="70" fillId="0" borderId="18" xfId="0" applyFont="1" applyBorder="1" applyAlignment="1">
      <alignment horizontal="left" vertical="center"/>
    </xf>
    <xf numFmtId="0" fontId="14" fillId="0" borderId="0" xfId="0" applyFont="1" applyAlignment="1">
      <alignment vertical="center"/>
    </xf>
    <xf numFmtId="165" fontId="66" fillId="0" borderId="18" xfId="690" applyNumberFormat="1" applyFont="1" applyBorder="1" applyAlignment="1">
      <alignment horizontal="center" vertical="center" wrapText="1"/>
    </xf>
    <xf numFmtId="0" fontId="75" fillId="0" borderId="0" xfId="0" applyFont="1" applyAlignment="1">
      <alignment vertical="center" wrapText="1"/>
    </xf>
    <xf numFmtId="0" fontId="66" fillId="0" borderId="0" xfId="0" applyFont="1" applyAlignment="1">
      <alignment vertical="center" wrapText="1"/>
    </xf>
    <xf numFmtId="165" fontId="67" fillId="0" borderId="0" xfId="690" applyNumberFormat="1" applyFont="1" applyBorder="1" applyAlignment="1">
      <alignment horizontal="center" vertical="center" wrapText="1"/>
    </xf>
    <xf numFmtId="0" fontId="4" fillId="0" borderId="18" xfId="932" applyFont="1" applyBorder="1" applyAlignment="1">
      <alignment horizontal="left" vertical="center"/>
    </xf>
    <xf numFmtId="0" fontId="8" fillId="0" borderId="0" xfId="0" applyFont="1" applyAlignment="1">
      <alignment horizontal="center" vertical="center" textRotation="90" wrapText="1"/>
    </xf>
    <xf numFmtId="0" fontId="8" fillId="0" borderId="0" xfId="0" applyFont="1" applyAlignment="1">
      <alignment horizontal="center" vertical="center" textRotation="90"/>
    </xf>
    <xf numFmtId="0" fontId="66" fillId="0" borderId="18" xfId="0" applyFont="1" applyBorder="1" applyAlignment="1">
      <alignment vertical="center" wrapText="1"/>
    </xf>
    <xf numFmtId="14" fontId="69" fillId="0" borderId="18" xfId="0" applyNumberFormat="1" applyFont="1" applyBorder="1" applyAlignment="1">
      <alignment horizontal="left" vertical="center"/>
    </xf>
    <xf numFmtId="0" fontId="69" fillId="0" borderId="18" xfId="0" applyFont="1" applyBorder="1" applyAlignment="1">
      <alignment horizontal="left" vertical="center"/>
    </xf>
    <xf numFmtId="0" fontId="73" fillId="0" borderId="18" xfId="0" applyFont="1" applyBorder="1" applyAlignment="1">
      <alignment horizontal="center" vertical="center"/>
    </xf>
    <xf numFmtId="165" fontId="70" fillId="29" borderId="18"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1" fillId="40" borderId="23" xfId="0" applyFont="1" applyFill="1" applyBorder="1" applyAlignment="1">
      <alignment horizontal="center" vertical="center" wrapText="1"/>
    </xf>
    <xf numFmtId="0" fontId="21" fillId="0" borderId="0" xfId="0" applyFont="1" applyAlignment="1">
      <alignment vertical="center" wrapText="1"/>
    </xf>
    <xf numFmtId="0" fontId="70" fillId="29" borderId="0" xfId="0" applyFont="1" applyFill="1" applyAlignment="1">
      <alignment horizontal="center" vertical="center"/>
    </xf>
    <xf numFmtId="166" fontId="70" fillId="29" borderId="18" xfId="0" applyNumberFormat="1" applyFont="1" applyFill="1" applyBorder="1" applyAlignment="1">
      <alignment horizontal="center" vertical="center"/>
    </xf>
    <xf numFmtId="0" fontId="70" fillId="29" borderId="22" xfId="0" applyFont="1" applyFill="1" applyBorder="1" applyAlignment="1">
      <alignment horizontal="center" vertical="center"/>
    </xf>
    <xf numFmtId="0" fontId="15" fillId="0" borderId="0" xfId="0" applyFont="1" applyAlignment="1">
      <alignment vertical="center"/>
    </xf>
    <xf numFmtId="0" fontId="72" fillId="0" borderId="18" xfId="0" applyFont="1" applyBorder="1" applyAlignment="1">
      <alignment horizontal="center" vertical="center"/>
    </xf>
    <xf numFmtId="0" fontId="13" fillId="0" borderId="18" xfId="0" applyFont="1" applyBorder="1" applyAlignment="1">
      <alignment horizontal="center" vertical="center"/>
    </xf>
    <xf numFmtId="0" fontId="72" fillId="0" borderId="18" xfId="0" applyFont="1" applyBorder="1" applyAlignment="1">
      <alignment horizontal="center" vertical="center" wrapText="1"/>
    </xf>
    <xf numFmtId="0" fontId="14" fillId="0" borderId="18" xfId="0" applyFont="1" applyBorder="1" applyAlignment="1">
      <alignment vertical="center"/>
    </xf>
    <xf numFmtId="0" fontId="69" fillId="0" borderId="0" xfId="0" applyFont="1" applyAlignment="1">
      <alignment vertical="center"/>
    </xf>
    <xf numFmtId="0" fontId="7" fillId="0" borderId="18" xfId="0" applyFont="1" applyBorder="1" applyAlignment="1">
      <alignment vertical="center" wrapText="1"/>
    </xf>
    <xf numFmtId="0" fontId="28" fillId="0" borderId="18" xfId="0" applyFont="1" applyBorder="1" applyAlignment="1">
      <alignment horizontal="center" vertical="center" wrapText="1"/>
    </xf>
    <xf numFmtId="0" fontId="13" fillId="0" borderId="18" xfId="0" applyFont="1" applyBorder="1" applyAlignment="1">
      <alignment vertical="center" wrapText="1"/>
    </xf>
    <xf numFmtId="0" fontId="21" fillId="31" borderId="18" xfId="0" applyFont="1" applyFill="1" applyBorder="1" applyAlignment="1">
      <alignment horizontal="right" vertical="center" wrapText="1"/>
    </xf>
    <xf numFmtId="0" fontId="21" fillId="31" borderId="18" xfId="0" applyFont="1" applyFill="1" applyBorder="1" applyAlignment="1">
      <alignment horizontal="center" vertical="center" wrapText="1"/>
    </xf>
    <xf numFmtId="0" fontId="21" fillId="31" borderId="18" xfId="0" applyFont="1" applyFill="1" applyBorder="1" applyAlignment="1">
      <alignment horizontal="right" vertical="center"/>
    </xf>
    <xf numFmtId="0" fontId="21" fillId="31" borderId="18" xfId="0" applyFont="1" applyFill="1" applyBorder="1" applyAlignment="1">
      <alignment horizontal="left" vertical="center"/>
    </xf>
    <xf numFmtId="0" fontId="21" fillId="40" borderId="18" xfId="0" applyFont="1" applyFill="1" applyBorder="1" applyAlignment="1">
      <alignment horizontal="right" vertical="center"/>
    </xf>
    <xf numFmtId="0" fontId="21" fillId="40" borderId="18" xfId="0" applyFont="1" applyFill="1" applyBorder="1" applyAlignment="1">
      <alignment horizontal="left" vertical="center"/>
    </xf>
    <xf numFmtId="0" fontId="21" fillId="30" borderId="18" xfId="0" applyFont="1" applyFill="1" applyBorder="1" applyAlignment="1">
      <alignment horizontal="right" vertical="center"/>
    </xf>
    <xf numFmtId="0" fontId="21" fillId="30" borderId="18" xfId="0" applyFont="1" applyFill="1" applyBorder="1" applyAlignment="1">
      <alignment horizontal="left" vertical="center"/>
    </xf>
    <xf numFmtId="0" fontId="21" fillId="0" borderId="18" xfId="0" applyFont="1" applyBorder="1" applyAlignment="1">
      <alignment horizontal="left" vertical="center" wrapText="1"/>
    </xf>
    <xf numFmtId="4" fontId="66" fillId="0" borderId="18" xfId="0" applyNumberFormat="1" applyFont="1" applyBorder="1" applyAlignment="1">
      <alignment horizontal="center" vertical="center" wrapText="1"/>
    </xf>
    <xf numFmtId="4" fontId="66" fillId="0" borderId="20" xfId="0" applyNumberFormat="1" applyFont="1" applyBorder="1" applyAlignment="1">
      <alignment horizontal="center" vertical="center" wrapText="1"/>
    </xf>
    <xf numFmtId="4" fontId="66" fillId="0" borderId="18" xfId="690" applyNumberFormat="1" applyFont="1" applyBorder="1" applyAlignment="1">
      <alignment horizontal="center" vertical="center" wrapText="1"/>
    </xf>
    <xf numFmtId="0" fontId="7" fillId="0" borderId="18" xfId="932" applyFont="1" applyBorder="1" applyAlignment="1">
      <alignment horizontal="center" vertical="center"/>
    </xf>
    <xf numFmtId="0" fontId="7" fillId="37" borderId="18" xfId="932" applyFont="1" applyFill="1" applyBorder="1" applyAlignment="1" applyProtection="1">
      <alignment horizontal="center" vertical="center"/>
      <protection locked="0"/>
    </xf>
    <xf numFmtId="0" fontId="30" fillId="0" borderId="0" xfId="0" applyFont="1" applyAlignment="1">
      <alignment horizontal="center" vertical="center"/>
    </xf>
    <xf numFmtId="0" fontId="8" fillId="0" borderId="52" xfId="0" applyFont="1" applyBorder="1"/>
    <xf numFmtId="0" fontId="8" fillId="0" borderId="26" xfId="0" applyFont="1" applyBorder="1"/>
    <xf numFmtId="0" fontId="8" fillId="0" borderId="23" xfId="0" applyFont="1" applyBorder="1"/>
    <xf numFmtId="0" fontId="7" fillId="0" borderId="22" xfId="0" applyFont="1" applyBorder="1"/>
    <xf numFmtId="0" fontId="7" fillId="0" borderId="18" xfId="0" applyFont="1" applyBorder="1"/>
    <xf numFmtId="0" fontId="7" fillId="0" borderId="20" xfId="0" applyFont="1" applyBorder="1"/>
    <xf numFmtId="0" fontId="66" fillId="0" borderId="18" xfId="0" applyFont="1" applyBorder="1"/>
    <xf numFmtId="0" fontId="66" fillId="0" borderId="20" xfId="0" applyFont="1" applyBorder="1"/>
    <xf numFmtId="0" fontId="7" fillId="0" borderId="53" xfId="0" applyFont="1" applyBorder="1"/>
    <xf numFmtId="0" fontId="66" fillId="0" borderId="25" xfId="0" applyFont="1" applyBorder="1"/>
    <xf numFmtId="0" fontId="66" fillId="0" borderId="24" xfId="0" applyFont="1" applyBorder="1"/>
    <xf numFmtId="0" fontId="8" fillId="0" borderId="0" xfId="0" applyFont="1"/>
    <xf numFmtId="1" fontId="66" fillId="0" borderId="18" xfId="0" applyNumberFormat="1" applyFont="1" applyBorder="1" applyAlignment="1">
      <alignment horizontal="center" vertical="center"/>
    </xf>
    <xf numFmtId="10" fontId="66" fillId="0" borderId="18" xfId="0" applyNumberFormat="1" applyFont="1" applyBorder="1" applyAlignment="1">
      <alignment horizontal="center" vertical="center"/>
    </xf>
    <xf numFmtId="0" fontId="75" fillId="0" borderId="0" xfId="0" applyFont="1" applyAlignment="1">
      <alignment horizontal="left" vertical="center"/>
    </xf>
    <xf numFmtId="0" fontId="66" fillId="42" borderId="18" xfId="0" applyFont="1" applyFill="1" applyBorder="1" applyAlignment="1">
      <alignment horizontal="center" vertical="center"/>
    </xf>
    <xf numFmtId="0" fontId="75" fillId="0" borderId="18" xfId="0" applyFont="1" applyBorder="1" applyAlignment="1">
      <alignment horizontal="center" vertical="center" wrapText="1"/>
    </xf>
    <xf numFmtId="9" fontId="75" fillId="0" borderId="18" xfId="0" applyNumberFormat="1" applyFont="1" applyBorder="1" applyAlignment="1">
      <alignment horizontal="center" vertical="center" wrapText="1"/>
    </xf>
    <xf numFmtId="0" fontId="75" fillId="0" borderId="18" xfId="0" applyFont="1" applyBorder="1" applyAlignment="1">
      <alignment horizontal="left" vertical="center" wrapText="1"/>
    </xf>
    <xf numFmtId="0" fontId="66" fillId="0" borderId="0" xfId="0" applyFont="1" applyAlignment="1">
      <alignment horizontal="left" vertical="center"/>
    </xf>
    <xf numFmtId="0" fontId="66" fillId="0" borderId="18" xfId="0" applyFont="1" applyBorder="1" applyAlignment="1">
      <alignment horizontal="center" vertical="center"/>
    </xf>
    <xf numFmtId="0" fontId="66" fillId="0" borderId="18" xfId="0" applyFont="1" applyBorder="1" applyAlignment="1">
      <alignment horizontal="left" vertical="center"/>
    </xf>
    <xf numFmtId="9" fontId="66" fillId="0" borderId="18" xfId="0" applyNumberFormat="1" applyFont="1" applyBorder="1" applyAlignment="1">
      <alignment horizontal="center" vertical="center"/>
    </xf>
    <xf numFmtId="9" fontId="66" fillId="0" borderId="18" xfId="0" applyNumberFormat="1" applyFont="1" applyBorder="1" applyAlignment="1">
      <alignment horizontal="center" vertical="center" wrapText="1"/>
    </xf>
    <xf numFmtId="2" fontId="70" fillId="29" borderId="18" xfId="0" applyNumberFormat="1" applyFont="1" applyFill="1" applyBorder="1" applyAlignment="1">
      <alignment horizontal="center" vertical="center"/>
    </xf>
    <xf numFmtId="2" fontId="70" fillId="0" borderId="18" xfId="0" applyNumberFormat="1" applyFont="1" applyBorder="1" applyAlignment="1">
      <alignment horizontal="center" vertical="center"/>
    </xf>
    <xf numFmtId="10" fontId="21" fillId="29" borderId="18" xfId="0" applyNumberFormat="1" applyFont="1" applyFill="1" applyBorder="1" applyAlignment="1">
      <alignment horizontal="center" vertical="center"/>
    </xf>
    <xf numFmtId="10" fontId="69" fillId="0" borderId="54" xfId="0" applyNumberFormat="1" applyFont="1" applyBorder="1" applyAlignment="1">
      <alignment horizontal="center" vertical="center" wrapText="1"/>
    </xf>
    <xf numFmtId="10" fontId="69" fillId="0" borderId="55" xfId="0" applyNumberFormat="1" applyFont="1" applyBorder="1" applyAlignment="1">
      <alignment horizontal="center" vertical="center" wrapText="1"/>
    </xf>
    <xf numFmtId="10" fontId="69" fillId="0" borderId="56" xfId="0" applyNumberFormat="1" applyFont="1" applyBorder="1" applyAlignment="1">
      <alignment horizontal="center" vertical="center" wrapText="1"/>
    </xf>
    <xf numFmtId="10" fontId="69" fillId="0" borderId="25" xfId="0" applyNumberFormat="1" applyFont="1" applyBorder="1" applyAlignment="1">
      <alignment horizontal="center" vertical="center" wrapText="1"/>
    </xf>
    <xf numFmtId="10" fontId="69" fillId="0" borderId="57" xfId="0" applyNumberFormat="1" applyFont="1" applyBorder="1" applyAlignment="1">
      <alignment horizontal="center" vertical="center" wrapText="1"/>
    </xf>
    <xf numFmtId="10" fontId="69" fillId="0" borderId="58" xfId="0" applyNumberFormat="1" applyFont="1" applyBorder="1" applyAlignment="1">
      <alignment horizontal="center" vertical="center" wrapText="1"/>
    </xf>
    <xf numFmtId="0" fontId="69" fillId="0" borderId="0" xfId="0" applyFont="1"/>
    <xf numFmtId="0" fontId="69" fillId="0" borderId="0" xfId="0" applyFont="1" applyAlignment="1">
      <alignment horizontal="center"/>
    </xf>
    <xf numFmtId="0" fontId="25" fillId="0" borderId="18" xfId="0" applyFont="1" applyBorder="1" applyAlignment="1">
      <alignment horizontal="center" vertical="center" wrapText="1"/>
    </xf>
    <xf numFmtId="0" fontId="21" fillId="42" borderId="0" xfId="0" applyFont="1" applyFill="1" applyAlignment="1">
      <alignment vertical="center"/>
    </xf>
    <xf numFmtId="0" fontId="16" fillId="33" borderId="0" xfId="932" applyFont="1" applyFill="1" applyAlignment="1">
      <alignment vertical="center"/>
    </xf>
    <xf numFmtId="0" fontId="13" fillId="0" borderId="18" xfId="0" applyFont="1" applyBorder="1"/>
    <xf numFmtId="0" fontId="66" fillId="0" borderId="0" xfId="0" applyFont="1" applyAlignment="1">
      <alignment horizontal="center"/>
    </xf>
    <xf numFmtId="0" fontId="66" fillId="0" borderId="18" xfId="0" quotePrefix="1" applyFont="1" applyBorder="1" applyAlignment="1">
      <alignment horizontal="center" vertical="center" wrapText="1"/>
    </xf>
    <xf numFmtId="0" fontId="66" fillId="0" borderId="18" xfId="0" quotePrefix="1" applyFont="1" applyBorder="1" applyAlignment="1">
      <alignment horizontal="left" vertical="center" wrapText="1"/>
    </xf>
    <xf numFmtId="0" fontId="16" fillId="77" borderId="0" xfId="1010" applyFont="1" applyFill="1"/>
    <xf numFmtId="0" fontId="15" fillId="0" borderId="18" xfId="0" applyFont="1" applyBorder="1" applyAlignment="1">
      <alignment horizontal="center" vertical="center"/>
    </xf>
    <xf numFmtId="49" fontId="21" fillId="78" borderId="18" xfId="0" applyNumberFormat="1" applyFont="1" applyFill="1" applyBorder="1" applyAlignment="1">
      <alignment horizontal="center" vertical="center"/>
    </xf>
    <xf numFmtId="0" fontId="21" fillId="78" borderId="18" xfId="0" applyFont="1" applyFill="1" applyBorder="1" applyAlignment="1">
      <alignment horizontal="center" vertical="center"/>
    </xf>
    <xf numFmtId="0" fontId="21" fillId="78" borderId="18" xfId="690" applyNumberFormat="1" applyFont="1" applyFill="1" applyBorder="1" applyAlignment="1" applyProtection="1">
      <alignment horizontal="center" vertical="center"/>
    </xf>
    <xf numFmtId="9" fontId="21" fillId="78" borderId="18" xfId="690" applyFont="1" applyFill="1" applyBorder="1" applyAlignment="1" applyProtection="1">
      <alignment horizontal="center" vertical="center"/>
    </xf>
    <xf numFmtId="1" fontId="21" fillId="77" borderId="18" xfId="0" applyNumberFormat="1" applyFont="1" applyFill="1" applyBorder="1" applyAlignment="1">
      <alignment horizontal="center" vertical="center"/>
    </xf>
    <xf numFmtId="0" fontId="77" fillId="0" borderId="23" xfId="0" applyFont="1" applyBorder="1"/>
    <xf numFmtId="0" fontId="20" fillId="79" borderId="0" xfId="0" applyFont="1" applyFill="1" applyAlignment="1">
      <alignment vertical="center"/>
    </xf>
    <xf numFmtId="0" fontId="17" fillId="79" borderId="0" xfId="0" applyFont="1" applyFill="1"/>
    <xf numFmtId="0" fontId="28" fillId="79" borderId="20" xfId="0" applyFont="1" applyFill="1" applyBorder="1" applyAlignment="1">
      <alignment horizontal="center" vertical="center"/>
    </xf>
    <xf numFmtId="0" fontId="28" fillId="79" borderId="18" xfId="0" applyFont="1" applyFill="1" applyBorder="1" applyAlignment="1">
      <alignment horizontal="center" vertical="center"/>
    </xf>
    <xf numFmtId="0" fontId="17" fillId="79" borderId="0" xfId="0" applyFont="1" applyFill="1" applyAlignment="1">
      <alignment vertical="center"/>
    </xf>
    <xf numFmtId="0" fontId="28" fillId="79" borderId="20" xfId="0" applyFont="1" applyFill="1" applyBorder="1" applyAlignment="1">
      <alignment vertical="center" wrapText="1"/>
    </xf>
    <xf numFmtId="0" fontId="21" fillId="79" borderId="18" xfId="0" applyFont="1" applyFill="1" applyBorder="1" applyAlignment="1">
      <alignment horizontal="center" vertical="center" wrapText="1"/>
    </xf>
    <xf numFmtId="0" fontId="10" fillId="79" borderId="20" xfId="932" applyFont="1" applyFill="1" applyBorder="1"/>
    <xf numFmtId="0" fontId="0" fillId="79" borderId="18" xfId="0" applyFill="1" applyBorder="1"/>
    <xf numFmtId="0" fontId="28" fillId="79" borderId="20" xfId="0" applyFont="1" applyFill="1" applyBorder="1" applyAlignment="1">
      <alignment horizontal="left" wrapText="1"/>
    </xf>
    <xf numFmtId="0" fontId="16" fillId="0" borderId="0" xfId="0" applyFont="1" applyAlignment="1">
      <alignment vertical="center"/>
    </xf>
    <xf numFmtId="0" fontId="96" fillId="0" borderId="0" xfId="0" applyFont="1"/>
    <xf numFmtId="0" fontId="97" fillId="0" borderId="0" xfId="0" applyFont="1" applyAlignment="1">
      <alignment horizontal="left"/>
    </xf>
    <xf numFmtId="0" fontId="96" fillId="0" borderId="0" xfId="0" applyFont="1" applyAlignment="1">
      <alignment vertical="center" wrapText="1"/>
    </xf>
    <xf numFmtId="0" fontId="98" fillId="0" borderId="0" xfId="0" applyFont="1" applyAlignment="1">
      <alignment horizontal="justify" vertical="center" wrapText="1"/>
    </xf>
    <xf numFmtId="0" fontId="99" fillId="0" borderId="80" xfId="0" applyFont="1" applyBorder="1" applyAlignment="1">
      <alignment vertical="center" wrapText="1"/>
    </xf>
    <xf numFmtId="0" fontId="69" fillId="0" borderId="20" xfId="0" applyFont="1" applyBorder="1" applyAlignment="1">
      <alignment horizontal="center" vertical="center"/>
    </xf>
    <xf numFmtId="0" fontId="69" fillId="0" borderId="18" xfId="0" applyFont="1" applyBorder="1" applyAlignment="1">
      <alignment horizontal="center"/>
    </xf>
    <xf numFmtId="10" fontId="16" fillId="0" borderId="18" xfId="690"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0" fillId="0" borderId="18" xfId="0" applyBorder="1"/>
    <xf numFmtId="14" fontId="69" fillId="0" borderId="18" xfId="0" applyNumberFormat="1" applyFont="1" applyBorder="1" applyAlignment="1">
      <alignment horizontal="left"/>
    </xf>
    <xf numFmtId="9" fontId="21" fillId="0" borderId="18" xfId="690" applyFont="1" applyFill="1" applyBorder="1" applyAlignment="1" applyProtection="1">
      <alignment horizontal="center" vertical="center"/>
    </xf>
    <xf numFmtId="9" fontId="21" fillId="0" borderId="20" xfId="690" applyFont="1" applyFill="1" applyBorder="1" applyAlignment="1" applyProtection="1">
      <alignment horizontal="center" vertical="center"/>
    </xf>
    <xf numFmtId="165" fontId="21" fillId="0" borderId="18" xfId="690" applyNumberFormat="1" applyFont="1" applyFill="1" applyBorder="1" applyAlignment="1" applyProtection="1">
      <alignment horizontal="center" vertical="center"/>
    </xf>
    <xf numFmtId="9" fontId="21" fillId="0" borderId="22" xfId="690" applyFont="1" applyFill="1" applyBorder="1" applyAlignment="1" applyProtection="1">
      <alignment horizontal="center" vertical="center"/>
    </xf>
    <xf numFmtId="10" fontId="21" fillId="0" borderId="18" xfId="0" applyNumberFormat="1" applyFont="1" applyBorder="1" applyAlignment="1">
      <alignment horizontal="center" vertical="center"/>
    </xf>
    <xf numFmtId="0" fontId="21" fillId="0" borderId="20" xfId="0" applyFont="1" applyBorder="1" applyAlignment="1">
      <alignment horizontal="center"/>
    </xf>
    <xf numFmtId="0" fontId="1" fillId="0" borderId="0" xfId="0" applyFont="1" applyAlignment="1">
      <alignment horizontal="left"/>
    </xf>
    <xf numFmtId="0" fontId="7" fillId="0" borderId="0" xfId="932" applyFont="1" applyAlignment="1">
      <alignment horizontal="center" vertical="center"/>
    </xf>
    <xf numFmtId="0" fontId="25" fillId="0" borderId="0" xfId="0" applyFont="1" applyAlignment="1">
      <alignment horizontal="center" vertical="center"/>
    </xf>
    <xf numFmtId="0" fontId="109" fillId="0" borderId="0" xfId="932" applyFont="1"/>
    <xf numFmtId="0" fontId="110" fillId="0" borderId="0" xfId="0" applyFont="1"/>
    <xf numFmtId="0" fontId="110" fillId="0" borderId="0" xfId="0" applyFont="1" applyAlignment="1">
      <alignment horizontal="center" vertical="center"/>
    </xf>
    <xf numFmtId="0" fontId="113" fillId="0" borderId="0" xfId="0" applyFont="1"/>
    <xf numFmtId="0" fontId="114" fillId="0" borderId="0" xfId="0" applyFont="1"/>
    <xf numFmtId="0" fontId="110" fillId="0" borderId="0" xfId="0" applyFont="1" applyAlignment="1">
      <alignment horizontal="center"/>
    </xf>
    <xf numFmtId="0" fontId="112" fillId="0" borderId="0" xfId="0" applyFont="1"/>
    <xf numFmtId="0" fontId="115" fillId="0" borderId="0" xfId="932" applyFont="1" applyAlignment="1">
      <alignment vertical="center"/>
    </xf>
    <xf numFmtId="0" fontId="115" fillId="0" borderId="0" xfId="932" applyFont="1" applyAlignment="1">
      <alignment horizontal="center" vertical="center"/>
    </xf>
    <xf numFmtId="0" fontId="119" fillId="0" borderId="0" xfId="932" applyFont="1"/>
    <xf numFmtId="0" fontId="111" fillId="0" borderId="0" xfId="0" applyFont="1" applyAlignment="1">
      <alignment vertical="center"/>
    </xf>
    <xf numFmtId="1" fontId="126" fillId="38" borderId="19" xfId="0" applyNumberFormat="1" applyFont="1" applyFill="1" applyBorder="1" applyAlignment="1" applyProtection="1">
      <alignment horizontal="center" vertical="center"/>
      <protection locked="0"/>
    </xf>
    <xf numFmtId="1" fontId="126" fillId="32" borderId="19" xfId="0" applyNumberFormat="1" applyFont="1" applyFill="1" applyBorder="1" applyAlignment="1">
      <alignment horizontal="center" vertical="center"/>
    </xf>
    <xf numFmtId="10" fontId="123" fillId="27" borderId="19" xfId="690" applyNumberFormat="1" applyFont="1" applyFill="1" applyBorder="1" applyAlignment="1" applyProtection="1">
      <alignment horizontal="center" vertical="center" wrapText="1"/>
    </xf>
    <xf numFmtId="1" fontId="126" fillId="38" borderId="37" xfId="0" applyNumberFormat="1" applyFont="1" applyFill="1" applyBorder="1" applyAlignment="1" applyProtection="1">
      <alignment horizontal="center" vertical="center"/>
      <protection locked="0"/>
    </xf>
    <xf numFmtId="1" fontId="123" fillId="37" borderId="19" xfId="0" applyNumberFormat="1" applyFont="1" applyFill="1" applyBorder="1" applyAlignment="1" applyProtection="1">
      <alignment horizontal="center" vertical="center"/>
      <protection locked="0"/>
    </xf>
    <xf numFmtId="1" fontId="123" fillId="36" borderId="19" xfId="0" applyNumberFormat="1" applyFont="1" applyFill="1" applyBorder="1" applyAlignment="1">
      <alignment horizontal="center" vertical="center"/>
    </xf>
    <xf numFmtId="0" fontId="127" fillId="0" borderId="0" xfId="0" applyFont="1"/>
    <xf numFmtId="1" fontId="123" fillId="32" borderId="19" xfId="0" applyNumberFormat="1" applyFont="1" applyFill="1" applyBorder="1" applyAlignment="1">
      <alignment horizontal="center" vertical="center"/>
    </xf>
    <xf numFmtId="0" fontId="110" fillId="0" borderId="20" xfId="0" applyFont="1" applyBorder="1" applyAlignment="1">
      <alignment horizontal="left" vertical="center"/>
    </xf>
    <xf numFmtId="0" fontId="110" fillId="0" borderId="21" xfId="0" applyFont="1" applyBorder="1" applyAlignment="1">
      <alignment horizontal="center" vertical="center"/>
    </xf>
    <xf numFmtId="0" fontId="110" fillId="0" borderId="22" xfId="0" applyFont="1" applyBorder="1" applyAlignment="1">
      <alignment horizontal="center" vertical="center"/>
    </xf>
    <xf numFmtId="0" fontId="110" fillId="0" borderId="18" xfId="0" applyFont="1" applyBorder="1" applyAlignment="1">
      <alignment horizontal="center" vertical="center"/>
    </xf>
    <xf numFmtId="0" fontId="110" fillId="27" borderId="0" xfId="0" applyFont="1" applyFill="1"/>
    <xf numFmtId="0" fontId="110" fillId="0" borderId="0" xfId="0" applyFont="1" applyAlignment="1">
      <alignment horizontal="left" vertical="center"/>
    </xf>
    <xf numFmtId="0" fontId="17" fillId="81" borderId="0" xfId="0" applyFont="1" applyFill="1"/>
    <xf numFmtId="0" fontId="130" fillId="0" borderId="0" xfId="0" applyFont="1"/>
    <xf numFmtId="0" fontId="131" fillId="42" borderId="0" xfId="0" applyFont="1" applyFill="1" applyAlignment="1">
      <alignment horizontal="center" vertical="center"/>
    </xf>
    <xf numFmtId="0" fontId="132" fillId="0" borderId="0" xfId="0" applyFont="1"/>
    <xf numFmtId="0" fontId="133" fillId="0" borderId="0" xfId="0" applyFont="1"/>
    <xf numFmtId="0" fontId="130" fillId="0" borderId="0" xfId="0" applyFont="1" applyAlignment="1">
      <alignment horizontal="center"/>
    </xf>
    <xf numFmtId="0" fontId="134" fillId="0" borderId="0" xfId="0" applyFont="1"/>
    <xf numFmtId="0" fontId="135" fillId="0" borderId="0" xfId="932" applyFont="1" applyAlignment="1">
      <alignment vertical="center"/>
    </xf>
    <xf numFmtId="0" fontId="137" fillId="0" borderId="0" xfId="932" applyFont="1"/>
    <xf numFmtId="0" fontId="131" fillId="0" borderId="0" xfId="0" applyFont="1"/>
    <xf numFmtId="14" fontId="139" fillId="28" borderId="18" xfId="0" applyNumberFormat="1" applyFont="1" applyFill="1" applyBorder="1" applyAlignment="1">
      <alignment horizontal="center" vertical="center"/>
    </xf>
    <xf numFmtId="0" fontId="140" fillId="0" borderId="0" xfId="0" applyFont="1" applyAlignment="1">
      <alignment vertical="center"/>
    </xf>
    <xf numFmtId="0" fontId="131" fillId="42" borderId="18" xfId="0" applyFont="1" applyFill="1" applyBorder="1" applyAlignment="1">
      <alignment horizontal="center" vertical="center"/>
    </xf>
    <xf numFmtId="0" fontId="141" fillId="0" borderId="0" xfId="0" applyFont="1" applyAlignment="1">
      <alignment vertical="top"/>
    </xf>
    <xf numFmtId="0" fontId="142" fillId="0" borderId="20" xfId="0" applyFont="1" applyBorder="1" applyAlignment="1">
      <alignment horizontal="right" vertical="center" wrapText="1"/>
    </xf>
    <xf numFmtId="0" fontId="142" fillId="0" borderId="22" xfId="0" applyFont="1" applyBorder="1" applyAlignment="1">
      <alignment vertical="center" wrapText="1"/>
    </xf>
    <xf numFmtId="0" fontId="138" fillId="0" borderId="0" xfId="0" applyFont="1"/>
    <xf numFmtId="0" fontId="141" fillId="0" borderId="18"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18" xfId="0" applyFont="1" applyBorder="1" applyAlignment="1">
      <alignment horizontal="center" vertical="center" wrapText="1"/>
    </xf>
    <xf numFmtId="0" fontId="141" fillId="0" borderId="0" xfId="0" applyFont="1" applyAlignment="1">
      <alignment horizontal="center" vertical="center" wrapText="1"/>
    </xf>
    <xf numFmtId="0" fontId="141" fillId="0" borderId="0" xfId="0" applyFont="1" applyAlignment="1">
      <alignment horizontal="left" vertical="center" wrapText="1"/>
    </xf>
    <xf numFmtId="9" fontId="141" fillId="0" borderId="0" xfId="0" applyNumberFormat="1" applyFont="1" applyAlignment="1">
      <alignment horizontal="center" vertical="center" wrapText="1"/>
    </xf>
    <xf numFmtId="1" fontId="141" fillId="0" borderId="0" xfId="0" applyNumberFormat="1" applyFont="1" applyAlignment="1">
      <alignment horizontal="center" vertical="center" wrapText="1"/>
    </xf>
    <xf numFmtId="10" fontId="141" fillId="0" borderId="0" xfId="0" applyNumberFormat="1" applyFont="1" applyAlignment="1">
      <alignment horizontal="center" vertical="center" wrapText="1"/>
    </xf>
    <xf numFmtId="0" fontId="141" fillId="0" borderId="59" xfId="0" applyFont="1" applyBorder="1" applyAlignment="1">
      <alignment vertical="center" wrapText="1"/>
    </xf>
    <xf numFmtId="0" fontId="141" fillId="0" borderId="0" xfId="0" applyFont="1" applyAlignment="1">
      <alignment vertical="center" wrapText="1"/>
    </xf>
    <xf numFmtId="0" fontId="111" fillId="0" borderId="0" xfId="0" applyFont="1" applyAlignment="1">
      <alignment vertical="top"/>
    </xf>
    <xf numFmtId="0" fontId="110" fillId="0" borderId="0" xfId="0" applyFont="1" applyAlignment="1">
      <alignment horizontal="center" vertical="top"/>
    </xf>
    <xf numFmtId="0" fontId="110" fillId="0" borderId="0" xfId="0" applyFont="1" applyAlignment="1">
      <alignment vertical="top"/>
    </xf>
    <xf numFmtId="0" fontId="1" fillId="0" borderId="0" xfId="0" applyFont="1"/>
    <xf numFmtId="0" fontId="99" fillId="0" borderId="0" xfId="0" applyFont="1" applyAlignment="1">
      <alignment vertical="center" wrapText="1"/>
    </xf>
    <xf numFmtId="0" fontId="99" fillId="0" borderId="28" xfId="0" applyFont="1" applyBorder="1" applyAlignment="1">
      <alignment vertical="center" wrapText="1"/>
    </xf>
    <xf numFmtId="0" fontId="103" fillId="0" borderId="0" xfId="0" applyFont="1" applyAlignment="1">
      <alignment vertical="center" wrapText="1"/>
    </xf>
    <xf numFmtId="0" fontId="144" fillId="0" borderId="0" xfId="0" applyFont="1" applyAlignment="1">
      <alignment vertical="center" wrapText="1"/>
    </xf>
    <xf numFmtId="1" fontId="21" fillId="0" borderId="0" xfId="0" quotePrefix="1" applyNumberFormat="1" applyFont="1" applyAlignment="1">
      <alignment horizontal="left" vertical="center"/>
    </xf>
    <xf numFmtId="1"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2" fillId="0" borderId="32" xfId="0" applyFont="1" applyBorder="1" applyAlignment="1" applyProtection="1">
      <alignment vertical="center" wrapText="1"/>
      <protection locked="0"/>
    </xf>
    <xf numFmtId="0" fontId="99" fillId="0" borderId="33" xfId="0" applyFont="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02" fillId="0" borderId="33" xfId="0" applyFont="1" applyBorder="1" applyAlignment="1" applyProtection="1">
      <alignment vertical="center" wrapText="1"/>
      <protection locked="0"/>
    </xf>
    <xf numFmtId="0" fontId="102" fillId="0" borderId="56" xfId="0" applyFont="1" applyBorder="1" applyAlignment="1" applyProtection="1">
      <alignment horizontal="left" vertical="center" wrapText="1"/>
      <protection locked="0"/>
    </xf>
    <xf numFmtId="0" fontId="100" fillId="0" borderId="57" xfId="0" applyFont="1" applyBorder="1" applyAlignment="1" applyProtection="1">
      <alignment vertical="center" wrapText="1"/>
      <protection locked="0"/>
    </xf>
    <xf numFmtId="0" fontId="102" fillId="0" borderId="33" xfId="0" applyFont="1" applyBorder="1" applyAlignment="1" applyProtection="1">
      <alignment horizontal="center" vertical="center" wrapText="1"/>
      <protection locked="0"/>
    </xf>
    <xf numFmtId="0" fontId="101" fillId="0" borderId="32" xfId="0" applyFont="1" applyBorder="1" applyAlignment="1" applyProtection="1">
      <alignment vertical="center" wrapText="1"/>
      <protection locked="0"/>
    </xf>
    <xf numFmtId="0" fontId="99" fillId="0" borderId="32" xfId="0" applyFont="1" applyBorder="1" applyAlignment="1" applyProtection="1">
      <alignment vertical="center" wrapText="1"/>
      <protection locked="0"/>
    </xf>
    <xf numFmtId="0" fontId="99" fillId="0" borderId="54" xfId="0" applyFont="1" applyBorder="1" applyAlignment="1" applyProtection="1">
      <alignment vertical="center" wrapText="1"/>
      <protection locked="0"/>
    </xf>
    <xf numFmtId="0" fontId="99" fillId="0" borderId="58"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18" xfId="0" applyFont="1" applyBorder="1" applyAlignment="1" applyProtection="1">
      <alignment horizontal="left" vertical="center"/>
      <protection locked="0"/>
    </xf>
    <xf numFmtId="0" fontId="16" fillId="0" borderId="32"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18" xfId="0" applyFont="1" applyBorder="1" applyAlignment="1" applyProtection="1">
      <alignment vertical="center"/>
      <protection locked="0"/>
    </xf>
    <xf numFmtId="0" fontId="10" fillId="0" borderId="61"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41" xfId="0" applyFont="1" applyBorder="1" applyAlignment="1" applyProtection="1">
      <alignment vertical="center" wrapText="1"/>
      <protection locked="0"/>
    </xf>
    <xf numFmtId="0" fontId="16" fillId="0" borderId="42" xfId="0" applyFont="1" applyBorder="1" applyAlignment="1" applyProtection="1">
      <alignment vertical="center" wrapText="1"/>
      <protection locked="0"/>
    </xf>
    <xf numFmtId="0" fontId="16" fillId="0" borderId="49"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56" xfId="0" applyFont="1" applyBorder="1" applyAlignment="1" applyProtection="1">
      <alignment wrapText="1"/>
      <protection locked="0"/>
    </xf>
    <xf numFmtId="0" fontId="16" fillId="0" borderId="54"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45" fillId="0" borderId="33" xfId="0" applyFont="1" applyBorder="1" applyAlignment="1" applyProtection="1">
      <alignment vertical="center" wrapText="1"/>
      <protection locked="0"/>
    </xf>
    <xf numFmtId="0" fontId="13" fillId="0" borderId="18" xfId="0" applyFont="1" applyBorder="1" applyAlignment="1">
      <alignment horizontal="left" vertical="center" wrapText="1"/>
    </xf>
    <xf numFmtId="0" fontId="16" fillId="0" borderId="0" xfId="932" applyFont="1" applyAlignment="1">
      <alignment vertical="center" wrapText="1"/>
    </xf>
    <xf numFmtId="0" fontId="102" fillId="0" borderId="0" xfId="0" applyFont="1" applyAlignment="1">
      <alignment wrapText="1"/>
    </xf>
    <xf numFmtId="0" fontId="7" fillId="0" borderId="18" xfId="0" applyFont="1" applyBorder="1" applyAlignment="1">
      <alignment vertical="center"/>
    </xf>
    <xf numFmtId="0" fontId="7" fillId="0" borderId="25" xfId="932" applyFont="1" applyBorder="1" applyAlignment="1">
      <alignment horizontal="center" vertical="center"/>
    </xf>
    <xf numFmtId="0" fontId="25" fillId="0" borderId="22" xfId="0" applyFont="1" applyBorder="1" applyAlignment="1">
      <alignment horizontal="center" vertical="center" wrapText="1"/>
    </xf>
    <xf numFmtId="16" fontId="13" fillId="0" borderId="19" xfId="0" applyNumberFormat="1" applyFont="1" applyBorder="1" applyAlignment="1">
      <alignment vertical="center" wrapText="1"/>
    </xf>
    <xf numFmtId="0" fontId="13" fillId="0" borderId="19" xfId="0" applyFont="1" applyBorder="1" applyAlignment="1">
      <alignment vertical="center" wrapText="1"/>
    </xf>
    <xf numFmtId="0" fontId="15" fillId="0" borderId="0" xfId="0" applyFont="1" applyAlignment="1">
      <alignment horizontal="left" vertical="center"/>
    </xf>
    <xf numFmtId="0" fontId="28" fillId="0" borderId="1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9" fontId="129" fillId="0" borderId="51" xfId="0" applyNumberFormat="1" applyFont="1" applyBorder="1" applyAlignment="1">
      <alignment horizontal="center" vertical="center" wrapText="1" readingOrder="1"/>
    </xf>
    <xf numFmtId="0" fontId="21" fillId="0" borderId="18" xfId="690" applyNumberFormat="1" applyFont="1" applyFill="1" applyBorder="1" applyAlignment="1" applyProtection="1">
      <alignment horizontal="center" vertical="center"/>
    </xf>
    <xf numFmtId="0" fontId="21" fillId="82" borderId="18" xfId="0" applyFont="1" applyFill="1" applyBorder="1" applyAlignment="1">
      <alignment horizontal="center" vertical="center"/>
    </xf>
    <xf numFmtId="9" fontId="21" fillId="82" borderId="18" xfId="690" applyFont="1" applyFill="1" applyBorder="1" applyAlignment="1" applyProtection="1">
      <alignment horizontal="center" vertical="center"/>
    </xf>
    <xf numFmtId="0" fontId="21" fillId="82" borderId="18" xfId="690" applyNumberFormat="1" applyFont="1" applyFill="1" applyBorder="1" applyAlignment="1" applyProtection="1">
      <alignment horizontal="center" vertical="center"/>
    </xf>
    <xf numFmtId="1" fontId="21" fillId="82" borderId="18" xfId="0" applyNumberFormat="1" applyFont="1" applyFill="1" applyBorder="1" applyAlignment="1">
      <alignment horizontal="center" vertical="center"/>
    </xf>
    <xf numFmtId="0" fontId="21" fillId="0" borderId="0" xfId="0" applyFont="1" applyAlignment="1">
      <alignment wrapText="1"/>
    </xf>
    <xf numFmtId="10" fontId="17" fillId="0" borderId="0" xfId="0" applyNumberFormat="1" applyFont="1"/>
    <xf numFmtId="0" fontId="70" fillId="82" borderId="18" xfId="0" applyFont="1" applyFill="1" applyBorder="1" applyAlignment="1">
      <alignment horizontal="center" vertical="center"/>
    </xf>
    <xf numFmtId="2" fontId="70" fillId="82" borderId="18" xfId="0" applyNumberFormat="1" applyFont="1" applyFill="1" applyBorder="1" applyAlignment="1">
      <alignment horizontal="center" vertical="center"/>
    </xf>
    <xf numFmtId="10" fontId="21" fillId="82" borderId="18" xfId="0" applyNumberFormat="1" applyFont="1" applyFill="1" applyBorder="1" applyAlignment="1">
      <alignment horizontal="center" vertical="center"/>
    </xf>
    <xf numFmtId="10" fontId="21" fillId="30" borderId="18" xfId="690" applyNumberFormat="1" applyFont="1" applyFill="1" applyBorder="1" applyAlignment="1" applyProtection="1">
      <alignment horizontal="center" vertical="center"/>
    </xf>
    <xf numFmtId="9" fontId="21" fillId="82" borderId="20" xfId="690" applyFont="1" applyFill="1" applyBorder="1" applyAlignment="1" applyProtection="1">
      <alignment horizontal="center" vertical="center"/>
    </xf>
    <xf numFmtId="165" fontId="21" fillId="82" borderId="18" xfId="690" applyNumberFormat="1" applyFont="1" applyFill="1" applyBorder="1" applyAlignment="1" applyProtection="1">
      <alignment horizontal="center" vertical="center"/>
    </xf>
    <xf numFmtId="9" fontId="21" fillId="82" borderId="22" xfId="690" applyFont="1" applyFill="1" applyBorder="1" applyAlignment="1" applyProtection="1">
      <alignment horizontal="center" vertical="center"/>
    </xf>
    <xf numFmtId="0" fontId="69" fillId="0" borderId="18" xfId="0" applyFont="1" applyBorder="1" applyAlignment="1">
      <alignment wrapText="1"/>
    </xf>
    <xf numFmtId="10" fontId="21" fillId="77" borderId="18" xfId="0" applyNumberFormat="1" applyFont="1" applyFill="1" applyBorder="1" applyAlignment="1">
      <alignment horizontal="center" vertical="center"/>
    </xf>
    <xf numFmtId="0" fontId="106" fillId="0" borderId="0" xfId="0" applyFont="1"/>
    <xf numFmtId="0" fontId="155" fillId="0" borderId="0" xfId="0" applyFont="1"/>
    <xf numFmtId="9" fontId="129" fillId="0" borderId="37" xfId="0" applyNumberFormat="1" applyFont="1" applyBorder="1" applyAlignment="1">
      <alignment horizontal="center" vertical="center" wrapText="1" readingOrder="1"/>
    </xf>
    <xf numFmtId="9" fontId="129" fillId="0" borderId="50" xfId="0" applyNumberFormat="1" applyFont="1" applyBorder="1" applyAlignment="1">
      <alignment horizontal="center" vertical="center" wrapText="1" readingOrder="1"/>
    </xf>
    <xf numFmtId="9" fontId="129" fillId="0" borderId="62" xfId="0" applyNumberFormat="1" applyFont="1" applyBorder="1" applyAlignment="1">
      <alignment horizontal="center" vertical="center" wrapText="1" readingOrder="1"/>
    </xf>
    <xf numFmtId="9" fontId="129" fillId="0" borderId="28" xfId="0" applyNumberFormat="1" applyFont="1" applyBorder="1" applyAlignment="1">
      <alignment horizontal="center" vertical="center" wrapText="1" readingOrder="1"/>
    </xf>
    <xf numFmtId="9" fontId="129" fillId="0" borderId="64" xfId="0" applyNumberFormat="1" applyFont="1" applyBorder="1" applyAlignment="1">
      <alignment horizontal="center" vertical="center" wrapText="1" readingOrder="1"/>
    </xf>
    <xf numFmtId="0" fontId="7" fillId="0" borderId="19" xfId="0" applyFont="1" applyBorder="1" applyAlignment="1">
      <alignment vertical="center" wrapText="1"/>
    </xf>
    <xf numFmtId="1" fontId="8" fillId="38" borderId="19" xfId="0" applyNumberFormat="1" applyFont="1" applyFill="1" applyBorder="1" applyAlignment="1" applyProtection="1">
      <alignment horizontal="center" vertical="center"/>
      <protection locked="0"/>
    </xf>
    <xf numFmtId="1" fontId="8" fillId="32" borderId="19" xfId="0" applyNumberFormat="1" applyFont="1" applyFill="1" applyBorder="1" applyAlignment="1">
      <alignment horizontal="center" vertical="center"/>
    </xf>
    <xf numFmtId="10" fontId="8" fillId="27" borderId="37" xfId="690" applyNumberFormat="1" applyFont="1" applyFill="1" applyBorder="1" applyAlignment="1" applyProtection="1">
      <alignment horizontal="center" vertical="center" wrapText="1"/>
    </xf>
    <xf numFmtId="1" fontId="8" fillId="37" borderId="19" xfId="0" applyNumberFormat="1" applyFont="1" applyFill="1" applyBorder="1" applyAlignment="1" applyProtection="1">
      <alignment horizontal="center" vertical="center"/>
      <protection locked="0"/>
    </xf>
    <xf numFmtId="10" fontId="8" fillId="27" borderId="19" xfId="690" applyNumberFormat="1" applyFont="1" applyFill="1" applyBorder="1" applyAlignment="1" applyProtection="1">
      <alignment horizontal="center" vertical="center" wrapText="1"/>
    </xf>
    <xf numFmtId="49" fontId="7" fillId="0" borderId="0" xfId="0" applyNumberFormat="1" applyFont="1" applyAlignment="1">
      <alignment horizontal="center" vertical="center" wrapText="1" readingOrder="1"/>
    </xf>
    <xf numFmtId="49" fontId="128"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147" fillId="0" borderId="0" xfId="0" applyFont="1" applyAlignment="1">
      <alignment horizontal="left" vertical="center" wrapText="1" readingOrder="1"/>
    </xf>
    <xf numFmtId="9" fontId="129" fillId="0" borderId="0" xfId="0" applyNumberFormat="1" applyFont="1" applyAlignment="1">
      <alignment horizontal="center" vertical="center" wrapText="1" readingOrder="1"/>
    </xf>
    <xf numFmtId="0" fontId="7" fillId="0" borderId="0" xfId="0" applyFont="1" applyAlignment="1">
      <alignment vertical="center" wrapText="1"/>
    </xf>
    <xf numFmtId="10" fontId="8" fillId="27" borderId="0" xfId="690" applyNumberFormat="1" applyFont="1" applyFill="1" applyBorder="1" applyAlignment="1" applyProtection="1">
      <alignment horizontal="center" vertical="center" wrapText="1"/>
    </xf>
    <xf numFmtId="0" fontId="128" fillId="0" borderId="0" xfId="0" applyFont="1" applyAlignment="1">
      <alignment horizontal="center" vertical="center" wrapText="1"/>
    </xf>
    <xf numFmtId="0" fontId="156" fillId="0" borderId="0" xfId="0" applyFont="1"/>
    <xf numFmtId="165" fontId="7" fillId="84" borderId="47" xfId="1055" applyNumberFormat="1" applyFont="1" applyFill="1" applyBorder="1" applyAlignment="1" applyProtection="1">
      <alignment horizontal="center" vertical="center"/>
    </xf>
    <xf numFmtId="9" fontId="7" fillId="84" borderId="19" xfId="1055" applyFont="1" applyFill="1" applyBorder="1" applyAlignment="1" applyProtection="1">
      <alignment horizontal="center" vertical="center"/>
    </xf>
    <xf numFmtId="165" fontId="7" fillId="85" borderId="62" xfId="1055" applyNumberFormat="1" applyFont="1" applyFill="1" applyBorder="1" applyAlignment="1" applyProtection="1">
      <alignment horizontal="center" vertical="center"/>
    </xf>
    <xf numFmtId="165" fontId="7" fillId="85" borderId="37" xfId="1055" applyNumberFormat="1" applyFont="1" applyFill="1" applyBorder="1" applyAlignment="1" applyProtection="1">
      <alignment horizontal="center" vertical="center"/>
    </xf>
    <xf numFmtId="165" fontId="7" fillId="0" borderId="47" xfId="1055" applyNumberFormat="1" applyFont="1" applyFill="1" applyBorder="1" applyAlignment="1" applyProtection="1">
      <alignment horizontal="center" vertical="center"/>
    </xf>
    <xf numFmtId="165" fontId="7" fillId="0" borderId="50" xfId="1055" applyNumberFormat="1" applyFont="1" applyFill="1" applyBorder="1" applyAlignment="1" applyProtection="1">
      <alignment horizontal="center" vertical="top"/>
    </xf>
    <xf numFmtId="165" fontId="7" fillId="87" borderId="64" xfId="1055" applyNumberFormat="1" applyFont="1" applyFill="1" applyBorder="1" applyAlignment="1" applyProtection="1">
      <alignment horizontal="center" vertical="center"/>
    </xf>
    <xf numFmtId="165" fontId="7" fillId="87" borderId="50" xfId="1055" applyNumberFormat="1" applyFont="1" applyFill="1" applyBorder="1" applyAlignment="1" applyProtection="1">
      <alignment horizontal="center" vertical="center"/>
    </xf>
    <xf numFmtId="165" fontId="7" fillId="87" borderId="47" xfId="1055" applyNumberFormat="1" applyFont="1" applyFill="1" applyBorder="1" applyAlignment="1" applyProtection="1">
      <alignment horizontal="center" vertical="center"/>
    </xf>
    <xf numFmtId="165" fontId="7" fillId="87" borderId="19" xfId="1055" applyNumberFormat="1" applyFont="1" applyFill="1" applyBorder="1" applyAlignment="1" applyProtection="1">
      <alignment horizontal="center" vertical="center"/>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0" fontId="123" fillId="0" borderId="50" xfId="0" applyNumberFormat="1" applyFont="1" applyBorder="1" applyAlignment="1">
      <alignment horizontal="center" vertical="center"/>
    </xf>
    <xf numFmtId="0" fontId="0" fillId="0" borderId="18" xfId="0" applyBorder="1" applyAlignment="1">
      <alignment horizontal="left" vertical="center"/>
    </xf>
    <xf numFmtId="9" fontId="21" fillId="29" borderId="18" xfId="1055" applyFont="1" applyFill="1" applyBorder="1" applyAlignment="1" applyProtection="1">
      <alignment horizontal="center" vertical="center"/>
    </xf>
    <xf numFmtId="1" fontId="8" fillId="38" borderId="37" xfId="0" applyNumberFormat="1" applyFont="1" applyFill="1" applyBorder="1" applyAlignment="1" applyProtection="1">
      <alignment horizontal="center" vertical="center"/>
      <protection locked="0"/>
    </xf>
    <xf numFmtId="0" fontId="85" fillId="0" borderId="20" xfId="0" applyFont="1" applyBorder="1"/>
    <xf numFmtId="0" fontId="102"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10" fillId="0" borderId="33" xfId="0" applyFont="1" applyBorder="1" applyAlignment="1" applyProtection="1">
      <alignment vertical="center" wrapText="1"/>
      <protection locked="0"/>
    </xf>
    <xf numFmtId="0" fontId="16" fillId="0" borderId="32" xfId="0" applyFont="1" applyBorder="1" applyAlignment="1" applyProtection="1">
      <alignment vertical="center"/>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left" vertical="center" wrapText="1"/>
      <protection locked="0"/>
    </xf>
    <xf numFmtId="0" fontId="160" fillId="0" borderId="0" xfId="0" applyFont="1" applyAlignment="1">
      <alignment vertical="center" wrapText="1"/>
    </xf>
    <xf numFmtId="0" fontId="16" fillId="0" borderId="60" xfId="0" applyFont="1" applyBorder="1" applyAlignment="1" applyProtection="1">
      <alignment vertical="center" wrapText="1"/>
      <protection locked="0"/>
    </xf>
    <xf numFmtId="0" fontId="16" fillId="0" borderId="56" xfId="0" applyFont="1" applyBorder="1" applyAlignment="1" applyProtection="1">
      <alignment horizontal="left" vertical="center" wrapText="1"/>
      <protection locked="0"/>
    </xf>
    <xf numFmtId="0" fontId="10" fillId="0" borderId="57" xfId="0" applyFont="1" applyBorder="1" applyAlignment="1" applyProtection="1">
      <alignment vertical="center" wrapText="1"/>
      <protection locked="0"/>
    </xf>
    <xf numFmtId="0" fontId="16" fillId="0" borderId="33" xfId="0" applyFont="1" applyBorder="1" applyAlignment="1" applyProtection="1">
      <alignment horizontal="center" vertical="center" wrapText="1"/>
      <protection locked="0"/>
    </xf>
    <xf numFmtId="0" fontId="10" fillId="0" borderId="56" xfId="0" applyFont="1" applyBorder="1" applyAlignment="1" applyProtection="1">
      <alignment vertical="center" wrapText="1"/>
      <protection locked="0"/>
    </xf>
    <xf numFmtId="0" fontId="10" fillId="0" borderId="54" xfId="0" applyFont="1" applyBorder="1" applyAlignment="1" applyProtection="1">
      <alignment vertical="center" wrapText="1"/>
      <protection locked="0"/>
    </xf>
    <xf numFmtId="0" fontId="10" fillId="0" borderId="58" xfId="0" applyFont="1" applyBorder="1" applyAlignment="1" applyProtection="1">
      <alignment vertical="center" wrapText="1"/>
      <protection locked="0"/>
    </xf>
    <xf numFmtId="0" fontId="16" fillId="0" borderId="60"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2" fillId="0" borderId="0" xfId="0" applyFont="1" applyAlignment="1">
      <alignment vertical="center" wrapText="1"/>
    </xf>
    <xf numFmtId="0" fontId="16" fillId="0" borderId="61" xfId="0" applyFont="1" applyBorder="1" applyAlignment="1" applyProtection="1">
      <alignment vertical="center" wrapText="1"/>
      <protection locked="0"/>
    </xf>
    <xf numFmtId="16" fontId="7" fillId="0" borderId="19" xfId="0" applyNumberFormat="1" applyFont="1" applyBorder="1" applyAlignment="1">
      <alignment vertical="center" wrapText="1"/>
    </xf>
    <xf numFmtId="0" fontId="16" fillId="0" borderId="0" xfId="0" applyFont="1" applyAlignment="1">
      <alignment horizontal="left" vertical="center"/>
    </xf>
    <xf numFmtId="0" fontId="21" fillId="0" borderId="18" xfId="0" applyFont="1" applyBorder="1" applyAlignment="1">
      <alignment vertical="center"/>
    </xf>
    <xf numFmtId="0" fontId="163" fillId="0" borderId="0" xfId="0" applyFont="1" applyAlignment="1">
      <alignment horizontal="justify" vertical="justify" wrapText="1"/>
    </xf>
    <xf numFmtId="0" fontId="69" fillId="88" borderId="18" xfId="0" applyFont="1" applyFill="1" applyBorder="1"/>
    <xf numFmtId="0" fontId="69" fillId="88" borderId="18" xfId="0" applyFont="1" applyFill="1" applyBorder="1" applyAlignment="1">
      <alignment horizontal="center"/>
    </xf>
    <xf numFmtId="0" fontId="148" fillId="88" borderId="18" xfId="0" applyFont="1" applyFill="1" applyBorder="1" applyAlignment="1">
      <alignment horizontal="center"/>
    </xf>
    <xf numFmtId="0" fontId="148" fillId="88" borderId="18" xfId="0" applyFont="1" applyFill="1" applyBorder="1"/>
    <xf numFmtId="0" fontId="69" fillId="0" borderId="18" xfId="0" applyFont="1" applyBorder="1" applyAlignment="1">
      <alignment horizontal="center" vertical="center"/>
    </xf>
    <xf numFmtId="0" fontId="164" fillId="0" borderId="19" xfId="0" applyFont="1" applyBorder="1" applyAlignment="1">
      <alignment vertical="center" wrapText="1"/>
    </xf>
    <xf numFmtId="1" fontId="168" fillId="37" borderId="19" xfId="0" applyNumberFormat="1" applyFont="1" applyFill="1" applyBorder="1" applyAlignment="1" applyProtection="1">
      <alignment horizontal="center" vertical="center"/>
      <protection locked="0"/>
    </xf>
    <xf numFmtId="10" fontId="168" fillId="27" borderId="19" xfId="690" applyNumberFormat="1" applyFont="1" applyFill="1" applyBorder="1" applyAlignment="1" applyProtection="1">
      <alignment horizontal="center" vertical="center" wrapText="1"/>
    </xf>
    <xf numFmtId="0" fontId="23" fillId="0" borderId="0" xfId="0" applyFont="1" applyAlignment="1">
      <alignment horizontal="left" vertical="top"/>
    </xf>
    <xf numFmtId="9" fontId="21" fillId="82" borderId="18" xfId="1055" applyFont="1" applyFill="1" applyBorder="1" applyAlignment="1" applyProtection="1">
      <alignment horizontal="center" vertical="center"/>
    </xf>
    <xf numFmtId="0" fontId="106" fillId="0" borderId="0" xfId="0" applyFont="1" applyAlignment="1">
      <alignment horizontal="center" vertical="center"/>
    </xf>
    <xf numFmtId="0" fontId="97" fillId="0" borderId="0" xfId="0" applyFont="1"/>
    <xf numFmtId="0" fontId="104" fillId="0" borderId="0" xfId="0" applyFont="1"/>
    <xf numFmtId="0" fontId="104" fillId="0" borderId="19" xfId="0" applyFont="1" applyBorder="1" applyAlignment="1">
      <alignment horizontal="center" vertical="center"/>
    </xf>
    <xf numFmtId="0" fontId="100" fillId="0" borderId="55" xfId="0" applyFont="1" applyBorder="1" applyAlignment="1">
      <alignment horizontal="center" vertical="center" wrapText="1"/>
    </xf>
    <xf numFmtId="0" fontId="100" fillId="0" borderId="58" xfId="0" applyFont="1" applyBorder="1" applyAlignment="1">
      <alignment horizontal="center" vertical="center" wrapText="1"/>
    </xf>
    <xf numFmtId="49" fontId="16" fillId="89" borderId="43" xfId="932" applyNumberFormat="1" applyFont="1" applyFill="1" applyBorder="1" applyAlignment="1" applyProtection="1">
      <alignment horizontal="left" vertical="center" wrapText="1"/>
      <protection locked="0"/>
    </xf>
    <xf numFmtId="49" fontId="16" fillId="89" borderId="26" xfId="932" applyNumberFormat="1" applyFont="1" applyFill="1" applyBorder="1" applyAlignment="1" applyProtection="1">
      <alignment horizontal="left" vertical="center" wrapText="1"/>
      <protection locked="0"/>
    </xf>
    <xf numFmtId="1" fontId="16" fillId="89" borderId="26" xfId="932" applyNumberFormat="1" applyFont="1" applyFill="1" applyBorder="1" applyAlignment="1" applyProtection="1">
      <alignment horizontal="center" vertical="center"/>
      <protection locked="0"/>
    </xf>
    <xf numFmtId="1" fontId="16" fillId="89" borderId="44" xfId="932" applyNumberFormat="1" applyFont="1" applyFill="1" applyBorder="1" applyAlignment="1" applyProtection="1">
      <alignment horizontal="center" vertical="center"/>
      <protection locked="0"/>
    </xf>
    <xf numFmtId="49" fontId="16" fillId="89" borderId="54" xfId="932" applyNumberFormat="1" applyFont="1" applyFill="1" applyBorder="1" applyAlignment="1" applyProtection="1">
      <alignment horizontal="left" vertical="center" wrapText="1"/>
      <protection locked="0"/>
    </xf>
    <xf numFmtId="49" fontId="16" fillId="89" borderId="55" xfId="932" applyNumberFormat="1" applyFont="1" applyFill="1" applyBorder="1" applyAlignment="1" applyProtection="1">
      <alignment horizontal="left" vertical="center" wrapText="1"/>
      <protection locked="0"/>
    </xf>
    <xf numFmtId="1" fontId="16" fillId="89" borderId="55" xfId="932" applyNumberFormat="1" applyFont="1" applyFill="1" applyBorder="1" applyAlignment="1" applyProtection="1">
      <alignment horizontal="center" vertical="center"/>
      <protection locked="0"/>
    </xf>
    <xf numFmtId="1" fontId="16" fillId="89" borderId="58" xfId="932" applyNumberFormat="1" applyFont="1" applyFill="1" applyBorder="1" applyAlignment="1" applyProtection="1">
      <alignment horizontal="center" vertical="center"/>
      <protection locked="0"/>
    </xf>
    <xf numFmtId="0" fontId="1" fillId="0" borderId="18" xfId="0" applyFont="1" applyBorder="1" applyAlignment="1">
      <alignment horizontal="left" vertical="top"/>
    </xf>
    <xf numFmtId="0" fontId="1" fillId="0" borderId="18" xfId="0" applyFont="1" applyBorder="1" applyAlignment="1">
      <alignment horizontal="left" vertical="top" wrapText="1"/>
    </xf>
    <xf numFmtId="0" fontId="1" fillId="0" borderId="18" xfId="0" applyFont="1" applyBorder="1" applyAlignment="1">
      <alignment horizontal="left" vertical="center"/>
    </xf>
    <xf numFmtId="0" fontId="0" fillId="83" borderId="18" xfId="0" applyFill="1" applyBorder="1"/>
    <xf numFmtId="0" fontId="147" fillId="0" borderId="0" xfId="0" applyFont="1"/>
    <xf numFmtId="0" fontId="3" fillId="0" borderId="0" xfId="0" applyFont="1" applyAlignment="1">
      <alignment vertical="top"/>
    </xf>
    <xf numFmtId="0" fontId="170" fillId="0" borderId="0" xfId="0" applyFont="1" applyAlignment="1">
      <alignment horizontal="left"/>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8" xfId="0" applyFont="1" applyBorder="1" applyAlignment="1">
      <alignment horizontal="center" vertical="center" wrapText="1"/>
    </xf>
    <xf numFmtId="49" fontId="16" fillId="89" borderId="31" xfId="932" applyNumberFormat="1" applyFont="1" applyFill="1" applyBorder="1" applyAlignment="1" applyProtection="1">
      <alignment horizontal="left" vertical="center" wrapText="1"/>
      <protection locked="0"/>
    </xf>
    <xf numFmtId="49" fontId="16" fillId="89" borderId="30" xfId="932" applyNumberFormat="1" applyFont="1" applyFill="1" applyBorder="1" applyAlignment="1" applyProtection="1">
      <alignment vertical="center" wrapText="1"/>
      <protection locked="0"/>
    </xf>
    <xf numFmtId="0" fontId="16" fillId="90" borderId="30" xfId="0" applyFont="1" applyFill="1" applyBorder="1" applyAlignment="1" applyProtection="1">
      <alignment horizontal="left" vertical="center" wrapText="1"/>
      <protection locked="0"/>
    </xf>
    <xf numFmtId="49" fontId="16" fillId="89" borderId="30" xfId="932" applyNumberFormat="1" applyFont="1" applyFill="1" applyBorder="1" applyAlignment="1" applyProtection="1">
      <alignment horizontal="center" vertical="center" wrapText="1"/>
      <protection locked="0"/>
    </xf>
    <xf numFmtId="1" fontId="16" fillId="89" borderId="30" xfId="932" applyNumberFormat="1" applyFont="1" applyFill="1" applyBorder="1" applyAlignment="1" applyProtection="1">
      <alignment horizontal="center" vertical="center" wrapText="1"/>
      <protection locked="0"/>
    </xf>
    <xf numFmtId="49" fontId="16" fillId="89" borderId="29" xfId="932" applyNumberFormat="1" applyFont="1" applyFill="1" applyBorder="1" applyAlignment="1" applyProtection="1">
      <alignment vertical="center" wrapText="1"/>
      <protection locked="0"/>
    </xf>
    <xf numFmtId="0" fontId="7" fillId="0" borderId="0" xfId="0" applyFont="1" applyAlignment="1">
      <alignment vertical="center"/>
    </xf>
    <xf numFmtId="49" fontId="16" fillId="89" borderId="26" xfId="932" applyNumberFormat="1" applyFont="1" applyFill="1" applyBorder="1" applyAlignment="1" applyProtection="1">
      <alignment vertical="center" wrapText="1"/>
      <protection locked="0"/>
    </xf>
    <xf numFmtId="0" fontId="16" fillId="90" borderId="26" xfId="0" applyFont="1" applyFill="1" applyBorder="1" applyAlignment="1" applyProtection="1">
      <alignment horizontal="left" vertical="center" wrapText="1"/>
      <protection locked="0"/>
    </xf>
    <xf numFmtId="49" fontId="16" fillId="89" borderId="26" xfId="932" applyNumberFormat="1" applyFont="1" applyFill="1" applyBorder="1" applyAlignment="1" applyProtection="1">
      <alignment horizontal="center" vertical="center" wrapText="1"/>
      <protection locked="0"/>
    </xf>
    <xf numFmtId="1" fontId="16" fillId="89" borderId="26" xfId="932" applyNumberFormat="1" applyFont="1" applyFill="1" applyBorder="1" applyAlignment="1" applyProtection="1">
      <alignment horizontal="center" vertical="center" wrapText="1"/>
      <protection locked="0"/>
    </xf>
    <xf numFmtId="49" fontId="16" fillId="89" borderId="44" xfId="932" applyNumberFormat="1" applyFont="1" applyFill="1" applyBorder="1" applyAlignment="1" applyProtection="1">
      <alignment vertical="center" wrapText="1"/>
      <protection locked="0"/>
    </xf>
    <xf numFmtId="49" fontId="16" fillId="89" borderId="55" xfId="932" applyNumberFormat="1" applyFont="1" applyFill="1" applyBorder="1" applyAlignment="1" applyProtection="1">
      <alignment vertical="center" wrapText="1"/>
      <protection locked="0"/>
    </xf>
    <xf numFmtId="0" fontId="16" fillId="90" borderId="55" xfId="0" applyFont="1" applyFill="1" applyBorder="1" applyAlignment="1" applyProtection="1">
      <alignment horizontal="left" vertical="center" wrapText="1"/>
      <protection locked="0"/>
    </xf>
    <xf numFmtId="49" fontId="16" fillId="89" borderId="55" xfId="932" applyNumberFormat="1" applyFont="1" applyFill="1" applyBorder="1" applyAlignment="1" applyProtection="1">
      <alignment horizontal="center" vertical="center" wrapText="1"/>
      <protection locked="0"/>
    </xf>
    <xf numFmtId="1" fontId="16" fillId="89" borderId="55" xfId="932" applyNumberFormat="1" applyFont="1" applyFill="1" applyBorder="1" applyAlignment="1" applyProtection="1">
      <alignment horizontal="center" vertical="center" wrapText="1"/>
      <protection locked="0"/>
    </xf>
    <xf numFmtId="49" fontId="16" fillId="89" borderId="58" xfId="932" applyNumberFormat="1" applyFont="1" applyFill="1" applyBorder="1" applyAlignment="1" applyProtection="1">
      <alignment vertical="center" wrapText="1"/>
      <protection locked="0"/>
    </xf>
    <xf numFmtId="0" fontId="10" fillId="0" borderId="0" xfId="0" applyFont="1" applyAlignment="1">
      <alignment vertical="center"/>
    </xf>
    <xf numFmtId="1" fontId="10" fillId="0" borderId="50" xfId="0" applyNumberFormat="1" applyFont="1" applyBorder="1" applyAlignment="1">
      <alignment horizontal="center" vertical="center"/>
    </xf>
    <xf numFmtId="14" fontId="25" fillId="0" borderId="18" xfId="0" applyNumberFormat="1" applyFont="1" applyBorder="1" applyAlignment="1">
      <alignment horizontal="center" vertical="center"/>
    </xf>
    <xf numFmtId="0" fontId="105" fillId="0" borderId="0" xfId="0" applyFont="1" applyAlignment="1">
      <alignment horizontal="left" vertical="center"/>
    </xf>
    <xf numFmtId="0" fontId="16" fillId="33" borderId="18" xfId="932" applyFont="1" applyFill="1" applyBorder="1" applyAlignment="1">
      <alignment vertical="center"/>
    </xf>
    <xf numFmtId="0" fontId="21" fillId="33" borderId="18" xfId="0" applyFont="1" applyFill="1" applyBorder="1" applyAlignment="1">
      <alignment vertical="center"/>
    </xf>
    <xf numFmtId="0" fontId="16" fillId="43" borderId="20" xfId="932" applyFont="1" applyFill="1" applyBorder="1" applyAlignment="1" applyProtection="1">
      <alignment horizontal="left" vertical="center"/>
      <protection locked="0"/>
    </xf>
    <xf numFmtId="0" fontId="16" fillId="43" borderId="21" xfId="932" applyFont="1" applyFill="1" applyBorder="1" applyAlignment="1" applyProtection="1">
      <alignment horizontal="left" vertical="center"/>
      <protection locked="0"/>
    </xf>
    <xf numFmtId="0" fontId="16" fillId="43" borderId="22" xfId="932"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14" fontId="16" fillId="43" borderId="20" xfId="932" applyNumberFormat="1" applyFont="1" applyFill="1" applyBorder="1" applyAlignment="1" applyProtection="1">
      <alignment horizontal="center" vertical="center"/>
      <protection locked="0"/>
    </xf>
    <xf numFmtId="14" fontId="16" fillId="43" borderId="22" xfId="932" applyNumberFormat="1" applyFont="1" applyFill="1" applyBorder="1" applyAlignment="1" applyProtection="1">
      <alignment horizontal="center" vertical="center"/>
      <protection locked="0"/>
    </xf>
    <xf numFmtId="14" fontId="16" fillId="33" borderId="20" xfId="932" applyNumberFormat="1" applyFont="1" applyFill="1" applyBorder="1" applyAlignment="1">
      <alignment horizontal="center" vertical="center"/>
    </xf>
    <xf numFmtId="14" fontId="16" fillId="33" borderId="22" xfId="932" applyNumberFormat="1" applyFont="1" applyFill="1" applyBorder="1" applyAlignment="1">
      <alignment horizontal="center" vertical="center"/>
    </xf>
    <xf numFmtId="0" fontId="16" fillId="0" borderId="20" xfId="932" applyFont="1" applyBorder="1" applyAlignment="1">
      <alignment horizontal="center" vertical="center"/>
    </xf>
    <xf numFmtId="0" fontId="16" fillId="0" borderId="22" xfId="932" applyFont="1" applyBorder="1" applyAlignment="1">
      <alignment horizontal="center" vertical="center"/>
    </xf>
    <xf numFmtId="0" fontId="21" fillId="27" borderId="20" xfId="0" applyFont="1" applyFill="1" applyBorder="1" applyAlignment="1">
      <alignment horizontal="center" vertical="center"/>
    </xf>
    <xf numFmtId="0" fontId="21" fillId="27" borderId="21" xfId="0" applyFont="1" applyFill="1" applyBorder="1" applyAlignment="1">
      <alignment horizontal="center" vertical="center"/>
    </xf>
    <xf numFmtId="0" fontId="21" fillId="27" borderId="22" xfId="0" applyFont="1" applyFill="1" applyBorder="1" applyAlignment="1">
      <alignment horizontal="center" vertical="center"/>
    </xf>
    <xf numFmtId="0" fontId="16" fillId="27" borderId="20" xfId="932" applyFont="1" applyFill="1" applyBorder="1" applyAlignment="1">
      <alignment horizontal="center" vertical="center"/>
    </xf>
    <xf numFmtId="0" fontId="16" fillId="27" borderId="21" xfId="932" applyFont="1" applyFill="1" applyBorder="1" applyAlignment="1">
      <alignment horizontal="center" vertical="center"/>
    </xf>
    <xf numFmtId="0" fontId="16" fillId="27" borderId="22" xfId="932" applyFont="1" applyFill="1" applyBorder="1" applyAlignment="1">
      <alignment horizontal="center" vertical="center"/>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107" fillId="0" borderId="0" xfId="0" applyFont="1" applyAlignment="1">
      <alignment horizontal="left" vertical="center" wrapText="1"/>
    </xf>
    <xf numFmtId="0" fontId="107" fillId="0" borderId="0" xfId="0" applyFont="1" applyAlignment="1">
      <alignment horizontal="left" vertical="center"/>
    </xf>
    <xf numFmtId="0" fontId="25" fillId="0" borderId="2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6" xfId="0" applyFont="1" applyBorder="1" applyAlignment="1">
      <alignment horizontal="center" vertical="center" wrapText="1"/>
    </xf>
    <xf numFmtId="0" fontId="7" fillId="0" borderId="25" xfId="932" applyFont="1" applyBorder="1" applyAlignment="1">
      <alignment horizontal="center" vertical="center"/>
    </xf>
    <xf numFmtId="0" fontId="7" fillId="0" borderId="26" xfId="932" applyFont="1" applyBorder="1" applyAlignment="1">
      <alignment horizontal="center" vertical="center"/>
    </xf>
    <xf numFmtId="0" fontId="13" fillId="0" borderId="0" xfId="0" applyFont="1" applyAlignment="1">
      <alignment horizontal="left" vertical="center" wrapText="1"/>
    </xf>
    <xf numFmtId="0" fontId="25" fillId="0" borderId="18" xfId="0" applyFont="1" applyBorder="1" applyAlignment="1">
      <alignment horizontal="center" vertical="center"/>
    </xf>
    <xf numFmtId="0" fontId="16" fillId="0" borderId="18" xfId="932" applyFont="1" applyBorder="1" applyAlignment="1">
      <alignment horizontal="center" vertical="center"/>
    </xf>
    <xf numFmtId="0" fontId="16" fillId="43" borderId="18" xfId="932" applyFont="1" applyFill="1" applyBorder="1" applyAlignment="1" applyProtection="1">
      <alignment horizontal="center" vertical="center"/>
      <protection locked="0"/>
    </xf>
    <xf numFmtId="0" fontId="16" fillId="0" borderId="18" xfId="932" applyFont="1" applyBorder="1" applyAlignment="1">
      <alignment horizontal="center" vertical="center" wrapText="1"/>
    </xf>
    <xf numFmtId="0" fontId="25" fillId="0" borderId="24"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52" xfId="0" applyFont="1" applyBorder="1" applyAlignment="1">
      <alignment horizontal="center" vertical="center" wrapText="1"/>
    </xf>
    <xf numFmtId="0" fontId="7" fillId="0" borderId="18" xfId="932" applyFont="1" applyBorder="1" applyAlignment="1">
      <alignment horizontal="left" vertical="center"/>
    </xf>
    <xf numFmtId="0" fontId="7" fillId="0" borderId="0" xfId="0" applyFont="1" applyAlignment="1">
      <alignment horizontal="justify" vertical="center" wrapText="1"/>
    </xf>
    <xf numFmtId="0" fontId="7" fillId="0" borderId="0" xfId="932" applyFont="1" applyAlignment="1">
      <alignment horizontal="left" vertical="center" wrapText="1"/>
    </xf>
    <xf numFmtId="0" fontId="7" fillId="0" borderId="0" xfId="932" applyFont="1" applyAlignment="1">
      <alignment horizontal="left" vertical="center"/>
    </xf>
    <xf numFmtId="0" fontId="7" fillId="37" borderId="18" xfId="932" applyFont="1" applyFill="1" applyBorder="1" applyAlignment="1" applyProtection="1">
      <alignment horizontal="center" vertical="center"/>
      <protection locked="0"/>
    </xf>
    <xf numFmtId="0" fontId="7" fillId="0" borderId="18" xfId="932" applyFont="1" applyBorder="1" applyAlignment="1">
      <alignment horizontal="left" vertical="center" wrapText="1"/>
    </xf>
    <xf numFmtId="0" fontId="159" fillId="0" borderId="60" xfId="0" applyFont="1" applyBorder="1" applyAlignment="1" applyProtection="1">
      <alignment horizontal="left" vertical="center" wrapText="1"/>
      <protection locked="0"/>
    </xf>
    <xf numFmtId="0" fontId="159" fillId="0" borderId="61"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60" fillId="0" borderId="61" xfId="0" applyFont="1" applyBorder="1" applyAlignment="1" applyProtection="1">
      <alignment horizontal="left" vertical="center" wrapText="1"/>
      <protection locked="0"/>
    </xf>
    <xf numFmtId="0" fontId="10" fillId="0" borderId="60" xfId="0" applyFont="1" applyBorder="1" applyAlignment="1" applyProtection="1">
      <alignment vertical="center" wrapText="1"/>
      <protection locked="0"/>
    </xf>
    <xf numFmtId="0" fontId="10" fillId="0" borderId="61" xfId="0" applyFont="1" applyBorder="1" applyAlignment="1" applyProtection="1">
      <alignment vertical="center" wrapText="1"/>
      <protection locked="0"/>
    </xf>
    <xf numFmtId="0" fontId="161" fillId="0" borderId="61" xfId="0" applyFont="1" applyBorder="1" applyAlignment="1" applyProtection="1">
      <alignment horizontal="left" vertical="center" wrapText="1"/>
      <protection locked="0"/>
    </xf>
    <xf numFmtId="0" fontId="159" fillId="0" borderId="60" xfId="0" applyFont="1" applyBorder="1" applyAlignment="1" applyProtection="1">
      <alignment vertical="center" wrapText="1"/>
      <protection locked="0"/>
    </xf>
    <xf numFmtId="0" fontId="159" fillId="0" borderId="61" xfId="0" applyFont="1" applyBorder="1" applyAlignment="1" applyProtection="1">
      <alignment vertical="center" wrapText="1"/>
      <protection locked="0"/>
    </xf>
    <xf numFmtId="0" fontId="161" fillId="0" borderId="61"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3" fillId="0" borderId="0" xfId="0" applyFont="1" applyAlignment="1">
      <alignment horizontal="left" vertical="center" wrapText="1"/>
    </xf>
    <xf numFmtId="0" fontId="104" fillId="0" borderId="0" xfId="0" applyFont="1" applyAlignment="1">
      <alignment horizontal="left"/>
    </xf>
    <xf numFmtId="0" fontId="16" fillId="0" borderId="0" xfId="0" applyFont="1" applyAlignment="1">
      <alignment horizontal="left" vertical="center" wrapText="1"/>
    </xf>
    <xf numFmtId="0" fontId="99" fillId="80" borderId="19" xfId="0" applyFont="1" applyFill="1" applyBorder="1" applyAlignment="1" applyProtection="1">
      <alignment horizontal="center" vertical="center" wrapText="1"/>
      <protection locked="0"/>
    </xf>
    <xf numFmtId="0" fontId="99" fillId="80" borderId="81" xfId="0" applyFont="1" applyFill="1" applyBorder="1" applyAlignment="1" applyProtection="1">
      <alignment horizontal="center" vertical="center" wrapText="1"/>
      <protection locked="0"/>
    </xf>
    <xf numFmtId="0" fontId="99" fillId="80" borderId="82" xfId="0" applyFont="1" applyFill="1" applyBorder="1" applyAlignment="1" applyProtection="1">
      <alignment horizontal="center" vertical="center" wrapText="1"/>
      <protection locked="0"/>
    </xf>
    <xf numFmtId="0" fontId="69" fillId="0" borderId="21" xfId="0" applyFont="1" applyBorder="1" applyAlignment="1">
      <alignment horizontal="center"/>
    </xf>
    <xf numFmtId="0" fontId="69" fillId="0" borderId="22" xfId="0" applyFont="1" applyBorder="1" applyAlignment="1">
      <alignment horizontal="center"/>
    </xf>
    <xf numFmtId="0" fontId="69" fillId="0" borderId="20" xfId="0" applyFont="1" applyBorder="1" applyAlignment="1">
      <alignment horizontal="center"/>
    </xf>
    <xf numFmtId="0" fontId="69" fillId="0" borderId="18" xfId="0" applyFont="1" applyBorder="1" applyAlignment="1">
      <alignment horizontal="center"/>
    </xf>
    <xf numFmtId="0" fontId="102" fillId="0" borderId="0" xfId="0" applyFont="1" applyAlignment="1">
      <alignment horizontal="justify" vertical="center" wrapText="1"/>
    </xf>
    <xf numFmtId="0" fontId="99" fillId="80" borderId="46" xfId="0" applyFont="1" applyFill="1" applyBorder="1" applyAlignment="1" applyProtection="1">
      <alignment horizontal="center" vertical="center" wrapText="1"/>
      <protection locked="0"/>
    </xf>
    <xf numFmtId="0" fontId="99" fillId="80" borderId="47" xfId="0" applyFont="1" applyFill="1" applyBorder="1" applyAlignment="1" applyProtection="1">
      <alignment horizontal="center" vertical="center" wrapText="1"/>
      <protection locked="0"/>
    </xf>
    <xf numFmtId="0" fontId="10" fillId="0" borderId="21" xfId="0" applyFont="1" applyBorder="1" applyAlignment="1" applyProtection="1">
      <alignment vertical="center" wrapText="1"/>
      <protection locked="0"/>
    </xf>
    <xf numFmtId="0" fontId="16" fillId="0" borderId="0" xfId="0" applyFont="1" applyAlignment="1">
      <alignment horizontal="left" vertical="center"/>
    </xf>
    <xf numFmtId="0" fontId="100" fillId="0" borderId="31" xfId="0" applyFont="1" applyBorder="1" applyAlignment="1" applyProtection="1">
      <alignment vertical="center" wrapText="1"/>
      <protection locked="0"/>
    </xf>
    <xf numFmtId="0" fontId="100" fillId="0" borderId="29"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 fillId="0" borderId="21" xfId="0" applyFont="1" applyBorder="1" applyAlignment="1" applyProtection="1">
      <alignment horizontal="left" vertical="center" wrapText="1"/>
      <protection locked="0"/>
    </xf>
    <xf numFmtId="0" fontId="100" fillId="0" borderId="60" xfId="0" applyFont="1" applyBorder="1" applyAlignment="1" applyProtection="1">
      <alignment horizontal="left" vertical="center" wrapText="1"/>
      <protection locked="0"/>
    </xf>
    <xf numFmtId="0" fontId="100" fillId="0" borderId="61" xfId="0" applyFont="1" applyBorder="1" applyAlignment="1" applyProtection="1">
      <alignment horizontal="left" vertical="center" wrapText="1"/>
      <protection locked="0"/>
    </xf>
    <xf numFmtId="0" fontId="99" fillId="0" borderId="60" xfId="0" applyFont="1" applyBorder="1" applyAlignment="1" applyProtection="1">
      <alignment horizontal="left" vertical="center" wrapText="1"/>
      <protection locked="0"/>
    </xf>
    <xf numFmtId="0" fontId="99" fillId="0" borderId="61" xfId="0" applyFont="1" applyBorder="1" applyAlignment="1" applyProtection="1">
      <alignment horizontal="left" vertical="center" wrapText="1"/>
      <protection locked="0"/>
    </xf>
    <xf numFmtId="0" fontId="99" fillId="0" borderId="57" xfId="0" applyFont="1" applyBorder="1" applyAlignment="1" applyProtection="1">
      <alignment horizontal="left" vertical="center" wrapText="1"/>
      <protection locked="0"/>
    </xf>
    <xf numFmtId="0" fontId="99" fillId="0" borderId="49" xfId="0" applyFont="1" applyBorder="1" applyAlignment="1" applyProtection="1">
      <alignment horizontal="left" vertical="center" wrapText="1"/>
      <protection locked="0"/>
    </xf>
    <xf numFmtId="0" fontId="99" fillId="0" borderId="44" xfId="0" applyFont="1" applyBorder="1" applyAlignment="1" applyProtection="1">
      <alignment horizontal="left" vertical="center" wrapText="1"/>
      <protection locked="0"/>
    </xf>
    <xf numFmtId="0" fontId="99" fillId="0" borderId="56" xfId="0" applyFont="1" applyBorder="1" applyAlignment="1" applyProtection="1">
      <alignment horizontal="center" vertical="center" wrapText="1"/>
      <protection locked="0"/>
    </xf>
    <xf numFmtId="0" fontId="99" fillId="0" borderId="41" xfId="0" applyFont="1" applyBorder="1" applyAlignment="1" applyProtection="1">
      <alignment horizontal="center" vertical="center" wrapText="1"/>
      <protection locked="0"/>
    </xf>
    <xf numFmtId="0" fontId="99" fillId="0" borderId="43" xfId="0" applyFont="1" applyBorder="1" applyAlignment="1" applyProtection="1">
      <alignment horizontal="center" vertical="center" wrapText="1"/>
      <protection locked="0"/>
    </xf>
    <xf numFmtId="0" fontId="169" fillId="0" borderId="0" xfId="0" applyFont="1" applyAlignment="1">
      <alignment horizontal="left" wrapText="1"/>
    </xf>
    <xf numFmtId="0" fontId="0" fillId="0" borderId="0" xfId="0" applyAlignment="1">
      <alignment horizontal="left" wrapText="1"/>
    </xf>
    <xf numFmtId="0" fontId="100" fillId="0" borderId="31" xfId="0" applyFont="1" applyBorder="1" applyAlignment="1">
      <alignment horizontal="center" vertical="center" wrapText="1"/>
    </xf>
    <xf numFmtId="0" fontId="100" fillId="0" borderId="54" xfId="0" applyFont="1" applyBorder="1" applyAlignment="1">
      <alignment horizontal="center" vertical="center" wrapText="1"/>
    </xf>
    <xf numFmtId="0" fontId="100" fillId="0" borderId="30"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29" xfId="0" applyFont="1" applyBorder="1" applyAlignment="1">
      <alignment horizontal="center" vertical="center" wrapText="1"/>
    </xf>
    <xf numFmtId="165" fontId="7" fillId="84" borderId="34" xfId="1055" applyNumberFormat="1" applyFont="1" applyFill="1" applyBorder="1" applyAlignment="1" applyProtection="1">
      <alignment horizontal="left" vertical="center"/>
    </xf>
    <xf numFmtId="165" fontId="7" fillId="84" borderId="62" xfId="1055" applyNumberFormat="1" applyFont="1" applyFill="1" applyBorder="1" applyAlignment="1" applyProtection="1">
      <alignment horizontal="left" vertical="center"/>
    </xf>
    <xf numFmtId="165" fontId="7" fillId="84" borderId="63" xfId="1055" applyNumberFormat="1" applyFont="1" applyFill="1" applyBorder="1" applyAlignment="1" applyProtection="1">
      <alignment horizontal="left" vertical="center"/>
    </xf>
    <xf numFmtId="165" fontId="7" fillId="84" borderId="64" xfId="1055" applyNumberFormat="1" applyFont="1" applyFill="1" applyBorder="1" applyAlignment="1" applyProtection="1">
      <alignment horizontal="left" vertical="center"/>
    </xf>
    <xf numFmtId="165" fontId="7" fillId="0" borderId="19" xfId="1055" applyNumberFormat="1" applyFont="1" applyFill="1" applyBorder="1" applyAlignment="1" applyProtection="1">
      <alignment horizontal="center" vertical="center"/>
    </xf>
    <xf numFmtId="165" fontId="7" fillId="0" borderId="37" xfId="1055" applyNumberFormat="1" applyFont="1" applyFill="1" applyBorder="1" applyAlignment="1" applyProtection="1">
      <alignment horizontal="center" wrapText="1"/>
    </xf>
    <xf numFmtId="165" fontId="7" fillId="0" borderId="51" xfId="1055" applyNumberFormat="1" applyFont="1" applyFill="1" applyBorder="1" applyAlignment="1" applyProtection="1">
      <alignment horizontal="center" wrapText="1"/>
    </xf>
    <xf numFmtId="165" fontId="7" fillId="86" borderId="45" xfId="1055" applyNumberFormat="1" applyFont="1" applyFill="1" applyBorder="1" applyAlignment="1" applyProtection="1">
      <alignment vertical="center" wrapText="1"/>
    </xf>
    <xf numFmtId="165" fontId="7" fillId="86" borderId="46" xfId="1055" applyNumberFormat="1" applyFont="1" applyFill="1" applyBorder="1" applyAlignment="1" applyProtection="1">
      <alignment vertical="center" wrapText="1"/>
    </xf>
    <xf numFmtId="165" fontId="7" fillId="86" borderId="47" xfId="1055" applyNumberFormat="1" applyFont="1" applyFill="1" applyBorder="1" applyAlignment="1" applyProtection="1">
      <alignment vertical="center" wrapText="1"/>
    </xf>
    <xf numFmtId="165" fontId="7" fillId="87" borderId="34" xfId="1055" applyNumberFormat="1" applyFont="1" applyFill="1" applyBorder="1" applyAlignment="1" applyProtection="1">
      <alignment horizontal="left" vertical="center"/>
    </xf>
    <xf numFmtId="165" fontId="7" fillId="87" borderId="62" xfId="1055" applyNumberFormat="1" applyFont="1" applyFill="1" applyBorder="1" applyAlignment="1" applyProtection="1">
      <alignment horizontal="left" vertical="center"/>
    </xf>
    <xf numFmtId="165" fontId="7" fillId="87" borderId="63" xfId="1055" applyNumberFormat="1" applyFont="1" applyFill="1" applyBorder="1" applyAlignment="1" applyProtection="1">
      <alignment horizontal="left" vertical="center"/>
    </xf>
    <xf numFmtId="165" fontId="7" fillId="87" borderId="64" xfId="1055" applyNumberFormat="1" applyFont="1" applyFill="1" applyBorder="1" applyAlignment="1" applyProtection="1">
      <alignment horizontal="left" vertical="center"/>
    </xf>
    <xf numFmtId="0" fontId="7" fillId="0" borderId="19" xfId="0" applyFont="1" applyBorder="1" applyAlignment="1">
      <alignment horizontal="left" vertical="center" wrapText="1" readingOrder="1"/>
    </xf>
    <xf numFmtId="0" fontId="147" fillId="0" borderId="19"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62" xfId="0" applyFont="1" applyBorder="1" applyAlignment="1">
      <alignment horizontal="left" vertical="center" wrapText="1" readingOrder="1"/>
    </xf>
    <xf numFmtId="0" fontId="7" fillId="0" borderId="27"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63" xfId="0" applyFont="1" applyBorder="1" applyAlignment="1">
      <alignment horizontal="left" vertical="center" wrapText="1" readingOrder="1"/>
    </xf>
    <xf numFmtId="0" fontId="7" fillId="0" borderId="64" xfId="0" applyFont="1" applyBorder="1" applyAlignment="1">
      <alignment horizontal="left" vertical="center" wrapText="1" readingOrder="1"/>
    </xf>
    <xf numFmtId="9" fontId="129" fillId="0" borderId="37" xfId="0" applyNumberFormat="1" applyFont="1" applyBorder="1" applyAlignment="1">
      <alignment horizontal="center" vertical="center" wrapText="1" readingOrder="1"/>
    </xf>
    <xf numFmtId="9" fontId="129" fillId="0" borderId="51" xfId="0" applyNumberFormat="1" applyFont="1" applyBorder="1" applyAlignment="1">
      <alignment horizontal="center" vertical="center" wrapText="1" readingOrder="1"/>
    </xf>
    <xf numFmtId="9" fontId="129" fillId="0" borderId="50" xfId="0" applyNumberFormat="1" applyFont="1" applyBorder="1" applyAlignment="1">
      <alignment horizontal="center" vertical="center" wrapText="1" readingOrder="1"/>
    </xf>
    <xf numFmtId="9" fontId="129" fillId="0" borderId="19" xfId="0" applyNumberFormat="1" applyFont="1" applyBorder="1" applyAlignment="1">
      <alignment horizontal="center" vertical="center" wrapText="1" readingOrder="1"/>
    </xf>
    <xf numFmtId="0" fontId="124" fillId="40" borderId="37" xfId="0" applyFont="1" applyFill="1" applyBorder="1" applyAlignment="1">
      <alignment horizontal="center" vertical="center" wrapText="1"/>
    </xf>
    <xf numFmtId="0" fontId="124" fillId="40" borderId="51" xfId="0" applyFont="1" applyFill="1" applyBorder="1" applyAlignment="1">
      <alignment horizontal="center" vertical="center" wrapText="1"/>
    </xf>
    <xf numFmtId="0" fontId="124" fillId="40" borderId="50" xfId="0" applyFont="1" applyFill="1" applyBorder="1" applyAlignment="1">
      <alignment horizontal="center" vertical="center" wrapText="1"/>
    </xf>
    <xf numFmtId="0" fontId="7" fillId="37" borderId="37" xfId="0" applyFont="1" applyFill="1" applyBorder="1" applyAlignment="1" applyProtection="1">
      <alignment horizontal="left" vertical="center" wrapText="1"/>
      <protection locked="0"/>
    </xf>
    <xf numFmtId="0" fontId="8" fillId="37" borderId="19" xfId="0" applyFont="1" applyFill="1" applyBorder="1" applyAlignment="1" applyProtection="1">
      <alignment horizontal="left" vertical="center" wrapText="1"/>
      <protection locked="0"/>
    </xf>
    <xf numFmtId="0" fontId="7" fillId="37" borderId="66" xfId="0" applyFont="1" applyFill="1" applyBorder="1" applyAlignment="1" applyProtection="1">
      <alignment horizontal="left" vertical="center" wrapText="1"/>
      <protection locked="0"/>
    </xf>
    <xf numFmtId="0" fontId="7" fillId="37" borderId="67" xfId="0" applyFont="1" applyFill="1" applyBorder="1" applyAlignment="1" applyProtection="1">
      <alignment horizontal="left" vertical="center" wrapText="1"/>
      <protection locked="0"/>
    </xf>
    <xf numFmtId="0" fontId="7" fillId="37" borderId="68" xfId="0" applyFont="1" applyFill="1" applyBorder="1" applyAlignment="1" applyProtection="1">
      <alignment horizontal="left" vertical="center" wrapText="1"/>
      <protection locked="0"/>
    </xf>
    <xf numFmtId="0" fontId="13" fillId="37" borderId="37" xfId="0" applyFont="1" applyFill="1" applyBorder="1" applyAlignment="1" applyProtection="1">
      <alignment horizontal="left" vertical="center" wrapText="1"/>
      <protection locked="0"/>
    </xf>
    <xf numFmtId="0" fontId="126" fillId="37" borderId="19" xfId="0" applyFont="1" applyFill="1" applyBorder="1" applyAlignment="1" applyProtection="1">
      <alignment horizontal="left" vertical="center" wrapText="1"/>
      <protection locked="0"/>
    </xf>
    <xf numFmtId="0" fontId="8" fillId="45" borderId="19" xfId="0" applyFont="1" applyFill="1" applyBorder="1" applyAlignment="1" applyProtection="1">
      <alignment horizontal="left" vertical="center" wrapText="1"/>
      <protection locked="0"/>
    </xf>
    <xf numFmtId="0" fontId="164" fillId="37" borderId="37" xfId="0" applyFont="1" applyFill="1" applyBorder="1" applyAlignment="1" applyProtection="1">
      <alignment horizontal="left" vertical="center" wrapText="1"/>
      <protection locked="0"/>
    </xf>
    <xf numFmtId="0" fontId="168" fillId="37" borderId="19" xfId="0" applyFont="1" applyFill="1" applyBorder="1" applyAlignment="1" applyProtection="1">
      <alignment horizontal="left" vertical="center" wrapText="1"/>
      <protection locked="0"/>
    </xf>
    <xf numFmtId="0" fontId="121" fillId="37" borderId="51" xfId="0" applyFont="1" applyFill="1" applyBorder="1" applyAlignment="1" applyProtection="1">
      <alignment horizontal="left" vertical="center" wrapText="1"/>
      <protection locked="0"/>
    </xf>
    <xf numFmtId="0" fontId="121" fillId="37" borderId="50" xfId="0" applyFont="1" applyFill="1" applyBorder="1" applyAlignment="1" applyProtection="1">
      <alignment horizontal="left" vertical="center" wrapText="1"/>
      <protection locked="0"/>
    </xf>
    <xf numFmtId="0" fontId="164" fillId="37" borderId="66" xfId="0" applyFont="1" applyFill="1" applyBorder="1" applyAlignment="1" applyProtection="1">
      <alignment horizontal="left" vertical="center" wrapText="1"/>
      <protection locked="0"/>
    </xf>
    <xf numFmtId="0" fontId="164" fillId="37" borderId="67" xfId="0" applyFont="1" applyFill="1" applyBorder="1" applyAlignment="1" applyProtection="1">
      <alignment horizontal="left" vertical="center" wrapText="1"/>
      <protection locked="0"/>
    </xf>
    <xf numFmtId="0" fontId="164" fillId="37" borderId="68" xfId="0" applyFont="1" applyFill="1" applyBorder="1" applyAlignment="1" applyProtection="1">
      <alignment horizontal="left" vertical="center" wrapText="1"/>
      <protection locked="0"/>
    </xf>
    <xf numFmtId="0" fontId="165" fillId="0" borderId="37" xfId="0" applyFont="1" applyBorder="1" applyAlignment="1">
      <alignment horizontal="center" vertical="center" wrapText="1"/>
    </xf>
    <xf numFmtId="0" fontId="165" fillId="0" borderId="51" xfId="0" applyFont="1" applyBorder="1" applyAlignment="1">
      <alignment horizontal="center" vertical="center" wrapText="1"/>
    </xf>
    <xf numFmtId="0" fontId="165" fillId="0" borderId="50" xfId="0" applyFont="1" applyBorder="1" applyAlignment="1">
      <alignment horizontal="center" vertical="center" wrapText="1"/>
    </xf>
    <xf numFmtId="9" fontId="125" fillId="0" borderId="19" xfId="0" applyNumberFormat="1" applyFont="1" applyBorder="1" applyAlignment="1">
      <alignment horizontal="center" vertical="center" wrapText="1" readingOrder="1"/>
    </xf>
    <xf numFmtId="0" fontId="121" fillId="37" borderId="37" xfId="0" applyFont="1" applyFill="1" applyBorder="1" applyAlignment="1" applyProtection="1">
      <alignment horizontal="left" vertical="center" wrapText="1"/>
      <protection locked="0"/>
    </xf>
    <xf numFmtId="0" fontId="126" fillId="45" borderId="19" xfId="0" applyFont="1" applyFill="1" applyBorder="1" applyAlignment="1" applyProtection="1">
      <alignment horizontal="left" vertical="center" wrapText="1"/>
      <protection locked="0"/>
    </xf>
    <xf numFmtId="0" fontId="106" fillId="0" borderId="34" xfId="0" applyFont="1" applyBorder="1" applyAlignment="1">
      <alignment horizontal="left" vertical="center" wrapText="1" readingOrder="1"/>
    </xf>
    <xf numFmtId="0" fontId="106" fillId="0" borderId="62" xfId="0" applyFont="1" applyBorder="1" applyAlignment="1">
      <alignment horizontal="left" vertical="center" wrapText="1" readingOrder="1"/>
    </xf>
    <xf numFmtId="0" fontId="106" fillId="0" borderId="27" xfId="0" applyFont="1" applyBorder="1" applyAlignment="1">
      <alignment horizontal="left" vertical="center" wrapText="1" readingOrder="1"/>
    </xf>
    <xf numFmtId="0" fontId="106" fillId="0" borderId="28" xfId="0" applyFont="1" applyBorder="1" applyAlignment="1">
      <alignment horizontal="left" vertical="center" wrapText="1" readingOrder="1"/>
    </xf>
    <xf numFmtId="0" fontId="106" fillId="0" borderId="63" xfId="0" applyFont="1" applyBorder="1" applyAlignment="1">
      <alignment horizontal="left" vertical="center" wrapText="1" readingOrder="1"/>
    </xf>
    <xf numFmtId="0" fontId="106" fillId="0" borderId="64" xfId="0" applyFont="1" applyBorder="1" applyAlignment="1">
      <alignment horizontal="left" vertical="center" wrapText="1" readingOrder="1"/>
    </xf>
    <xf numFmtId="0" fontId="7" fillId="37" borderId="51" xfId="0" applyFont="1" applyFill="1" applyBorder="1" applyAlignment="1" applyProtection="1">
      <alignment horizontal="left" vertical="center" wrapText="1"/>
      <protection locked="0"/>
    </xf>
    <xf numFmtId="0" fontId="7" fillId="37" borderId="50" xfId="0" applyFont="1" applyFill="1" applyBorder="1" applyAlignment="1" applyProtection="1">
      <alignment horizontal="left" vertical="center" wrapText="1"/>
      <protection locked="0"/>
    </xf>
    <xf numFmtId="0" fontId="147" fillId="0" borderId="51" xfId="0" applyFont="1" applyBorder="1" applyAlignment="1">
      <alignment horizontal="center" vertical="center" wrapText="1" readingOrder="1"/>
    </xf>
    <xf numFmtId="0" fontId="147" fillId="0" borderId="50" xfId="0" applyFont="1" applyBorder="1" applyAlignment="1">
      <alignment horizontal="center" vertical="center" wrapText="1" readingOrder="1"/>
    </xf>
    <xf numFmtId="9" fontId="125" fillId="0" borderId="37" xfId="0" applyNumberFormat="1" applyFont="1" applyBorder="1" applyAlignment="1">
      <alignment horizontal="center" vertical="center" wrapText="1" readingOrder="1"/>
    </xf>
    <xf numFmtId="9" fontId="125" fillId="0" borderId="51" xfId="0" applyNumberFormat="1" applyFont="1" applyBorder="1" applyAlignment="1">
      <alignment horizontal="center" vertical="center" wrapText="1" readingOrder="1"/>
    </xf>
    <xf numFmtId="9" fontId="125" fillId="0" borderId="50" xfId="0" applyNumberFormat="1" applyFont="1" applyBorder="1" applyAlignment="1">
      <alignment horizontal="center" vertical="center" wrapText="1" readingOrder="1"/>
    </xf>
    <xf numFmtId="0" fontId="13" fillId="0" borderId="37"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1" fontId="123" fillId="37" borderId="37" xfId="0" applyNumberFormat="1" applyFont="1" applyFill="1" applyBorder="1" applyAlignment="1" applyProtection="1">
      <alignment horizontal="center" vertical="center"/>
      <protection locked="0"/>
    </xf>
    <xf numFmtId="1" fontId="123" fillId="37" borderId="51" xfId="0" applyNumberFormat="1" applyFont="1" applyFill="1" applyBorder="1" applyAlignment="1" applyProtection="1">
      <alignment horizontal="center" vertical="center"/>
      <protection locked="0"/>
    </xf>
    <xf numFmtId="1" fontId="123" fillId="37" borderId="50" xfId="0" applyNumberFormat="1" applyFont="1" applyFill="1" applyBorder="1" applyAlignment="1" applyProtection="1">
      <alignment horizontal="center" vertical="center"/>
      <protection locked="0"/>
    </xf>
    <xf numFmtId="49" fontId="124" fillId="0" borderId="37" xfId="0" applyNumberFormat="1" applyFont="1" applyBorder="1" applyAlignment="1">
      <alignment horizontal="center" vertical="center"/>
    </xf>
    <xf numFmtId="49" fontId="124" fillId="0" borderId="51" xfId="0" applyNumberFormat="1" applyFont="1" applyBorder="1" applyAlignment="1">
      <alignment horizontal="center" vertical="center"/>
    </xf>
    <xf numFmtId="49" fontId="124" fillId="0" borderId="50" xfId="0" applyNumberFormat="1" applyFont="1" applyBorder="1" applyAlignment="1">
      <alignment horizontal="center" vertical="center"/>
    </xf>
    <xf numFmtId="49" fontId="124" fillId="0" borderId="37" xfId="0" applyNumberFormat="1" applyFont="1" applyBorder="1" applyAlignment="1">
      <alignment horizontal="center" vertical="center" wrapText="1" readingOrder="1"/>
    </xf>
    <xf numFmtId="49" fontId="124" fillId="0" borderId="51" xfId="0" applyNumberFormat="1" applyFont="1" applyBorder="1" applyAlignment="1">
      <alignment horizontal="center" vertical="center" wrapText="1" readingOrder="1"/>
    </xf>
    <xf numFmtId="49" fontId="124" fillId="0" borderId="50" xfId="0" applyNumberFormat="1" applyFont="1" applyBorder="1" applyAlignment="1">
      <alignment horizontal="center" vertical="center" wrapText="1" readingOrder="1"/>
    </xf>
    <xf numFmtId="0" fontId="106"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7" fillId="0" borderId="31" xfId="0" quotePrefix="1"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7" fillId="0" borderId="33" xfId="0" applyFont="1" applyBorder="1" applyAlignment="1">
      <alignment horizontal="left" vertical="center" wrapText="1" readingOrder="1"/>
    </xf>
    <xf numFmtId="0" fontId="7" fillId="0" borderId="32" xfId="0" applyFont="1" applyBorder="1" applyAlignment="1">
      <alignment horizontal="left" vertical="center" wrapText="1" readingOrder="1"/>
    </xf>
    <xf numFmtId="0" fontId="7" fillId="0" borderId="54" xfId="0" applyFont="1" applyBorder="1" applyAlignment="1">
      <alignment horizontal="left" vertical="center" wrapText="1" readingOrder="1"/>
    </xf>
    <xf numFmtId="0" fontId="7" fillId="0" borderId="58" xfId="0" applyFont="1" applyBorder="1" applyAlignment="1">
      <alignment horizontal="left" vertical="center" wrapText="1" readingOrder="1"/>
    </xf>
    <xf numFmtId="0" fontId="147" fillId="0" borderId="62" xfId="0" applyFont="1" applyBorder="1" applyAlignment="1">
      <alignment horizontal="left" vertical="center" wrapText="1" readingOrder="1"/>
    </xf>
    <xf numFmtId="0" fontId="147" fillId="0" borderId="28" xfId="0" applyFont="1" applyBorder="1" applyAlignment="1">
      <alignment horizontal="left" vertical="center" wrapText="1" readingOrder="1"/>
    </xf>
    <xf numFmtId="0" fontId="147" fillId="0" borderId="64" xfId="0" applyFont="1" applyBorder="1" applyAlignment="1">
      <alignment horizontal="left" vertical="center" wrapText="1" readingOrder="1"/>
    </xf>
    <xf numFmtId="0" fontId="106" fillId="0" borderId="37" xfId="0" applyFont="1" applyBorder="1" applyAlignment="1">
      <alignment horizontal="left" vertical="center" wrapText="1" readingOrder="1"/>
    </xf>
    <xf numFmtId="0" fontId="106" fillId="0" borderId="51" xfId="0" applyFont="1" applyBorder="1" applyAlignment="1">
      <alignment horizontal="left" vertical="center" wrapText="1" readingOrder="1"/>
    </xf>
    <xf numFmtId="0" fontId="106" fillId="0" borderId="50" xfId="0" applyFont="1" applyBorder="1" applyAlignment="1">
      <alignment horizontal="left" vertical="center" wrapText="1" readingOrder="1"/>
    </xf>
    <xf numFmtId="0" fontId="13" fillId="37" borderId="51" xfId="0" applyFont="1" applyFill="1" applyBorder="1" applyAlignment="1" applyProtection="1">
      <alignment horizontal="left" vertical="center" wrapText="1"/>
      <protection locked="0"/>
    </xf>
    <xf numFmtId="49" fontId="7" fillId="0" borderId="34" xfId="0" applyNumberFormat="1" applyFont="1" applyBorder="1" applyAlignment="1">
      <alignment horizontal="center" vertical="center" wrapText="1" readingOrder="1"/>
    </xf>
    <xf numFmtId="0" fontId="147" fillId="0" borderId="62" xfId="0" applyFont="1" applyBorder="1" applyAlignment="1">
      <alignment horizontal="center" vertical="center" wrapText="1" readingOrder="1"/>
    </xf>
    <xf numFmtId="0" fontId="147" fillId="0" borderId="27" xfId="0" applyFont="1" applyBorder="1" applyAlignment="1">
      <alignment horizontal="center" vertical="center" wrapText="1" readingOrder="1"/>
    </xf>
    <xf numFmtId="0" fontId="147" fillId="0" borderId="28" xfId="0" applyFont="1" applyBorder="1" applyAlignment="1">
      <alignment horizontal="center" vertical="center" wrapText="1" readingOrder="1"/>
    </xf>
    <xf numFmtId="0" fontId="147" fillId="0" borderId="63" xfId="0" applyFont="1" applyBorder="1" applyAlignment="1">
      <alignment horizontal="center" vertical="center" wrapText="1" readingOrder="1"/>
    </xf>
    <xf numFmtId="0" fontId="147" fillId="0" borderId="64" xfId="0" applyFont="1" applyBorder="1" applyAlignment="1">
      <alignment horizontal="center" vertical="center" wrapText="1" readingOrder="1"/>
    </xf>
    <xf numFmtId="49" fontId="128" fillId="0" borderId="37" xfId="0" applyNumberFormat="1" applyFont="1" applyBorder="1" applyAlignment="1">
      <alignment horizontal="center" vertical="center" wrapText="1" readingOrder="1"/>
    </xf>
    <xf numFmtId="0" fontId="7" fillId="0" borderId="37" xfId="0" applyFont="1" applyBorder="1" applyAlignment="1">
      <alignment horizontal="left" vertical="center" wrapText="1" readingOrder="1"/>
    </xf>
    <xf numFmtId="0" fontId="147" fillId="0" borderId="51" xfId="0" applyFont="1" applyBorder="1" applyAlignment="1">
      <alignment horizontal="left" vertical="center" wrapText="1" readingOrder="1"/>
    </xf>
    <xf numFmtId="0" fontId="147" fillId="0" borderId="50" xfId="0" applyFont="1" applyBorder="1" applyAlignment="1">
      <alignment horizontal="left" vertical="center" wrapText="1" readingOrder="1"/>
    </xf>
    <xf numFmtId="0" fontId="147" fillId="0" borderId="27" xfId="0" applyFont="1" applyBorder="1" applyAlignment="1">
      <alignment horizontal="left" vertical="center" wrapText="1" readingOrder="1"/>
    </xf>
    <xf numFmtId="0" fontId="147" fillId="0" borderId="63" xfId="0" applyFont="1" applyBorder="1" applyAlignment="1">
      <alignment horizontal="left" vertical="center" wrapText="1" readingOrder="1"/>
    </xf>
    <xf numFmtId="49" fontId="128" fillId="0" borderId="51" xfId="0" applyNumberFormat="1" applyFont="1" applyBorder="1" applyAlignment="1">
      <alignment horizontal="center" vertical="center" wrapText="1" readingOrder="1"/>
    </xf>
    <xf numFmtId="49" fontId="128" fillId="0" borderId="50" xfId="0" applyNumberFormat="1" applyFont="1" applyBorder="1" applyAlignment="1">
      <alignment horizontal="center" vertical="center" wrapText="1" readingOrder="1"/>
    </xf>
    <xf numFmtId="49" fontId="7" fillId="0" borderId="62" xfId="0" applyNumberFormat="1" applyFont="1" applyBorder="1" applyAlignment="1">
      <alignment horizontal="center" vertical="center" wrapText="1" readingOrder="1"/>
    </xf>
    <xf numFmtId="49" fontId="7" fillId="0" borderId="27"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0" fontId="7" fillId="0" borderId="39"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65" xfId="0" applyFont="1" applyBorder="1" applyAlignment="1">
      <alignment horizontal="left" vertical="center" wrapText="1" readingOrder="1"/>
    </xf>
    <xf numFmtId="0" fontId="7" fillId="0" borderId="34" xfId="0" quotePrefix="1" applyFont="1" applyBorder="1" applyAlignment="1">
      <alignment horizontal="left" vertical="center" wrapText="1" readingOrder="1"/>
    </xf>
    <xf numFmtId="9" fontId="129" fillId="0" borderId="34" xfId="0" applyNumberFormat="1" applyFont="1" applyBorder="1" applyAlignment="1">
      <alignment horizontal="center" vertical="center" wrapText="1" readingOrder="1"/>
    </xf>
    <xf numFmtId="9" fontId="125" fillId="0" borderId="37" xfId="0" applyNumberFormat="1" applyFont="1" applyBorder="1" applyAlignment="1">
      <alignment horizontal="left" vertical="center" wrapText="1" readingOrder="1"/>
    </xf>
    <xf numFmtId="9" fontId="125" fillId="0" borderId="51" xfId="0" applyNumberFormat="1" applyFont="1" applyBorder="1" applyAlignment="1">
      <alignment horizontal="left" vertical="center" wrapText="1" readingOrder="1"/>
    </xf>
    <xf numFmtId="9" fontId="125" fillId="0" borderId="50" xfId="0" applyNumberFormat="1" applyFont="1" applyBorder="1" applyAlignment="1">
      <alignment horizontal="left" vertical="center" wrapText="1" readingOrder="1"/>
    </xf>
    <xf numFmtId="49" fontId="128" fillId="0" borderId="37" xfId="0" applyNumberFormat="1" applyFont="1" applyBorder="1" applyAlignment="1">
      <alignment horizontal="center" vertical="center"/>
    </xf>
    <xf numFmtId="49" fontId="128" fillId="0" borderId="51" xfId="0" applyNumberFormat="1" applyFont="1" applyBorder="1" applyAlignment="1">
      <alignment horizontal="center" vertical="center"/>
    </xf>
    <xf numFmtId="49" fontId="128" fillId="0" borderId="50" xfId="0" applyNumberFormat="1" applyFont="1" applyBorder="1" applyAlignment="1">
      <alignment horizontal="center" vertical="center"/>
    </xf>
    <xf numFmtId="49" fontId="13" fillId="0" borderId="34" xfId="0" applyNumberFormat="1" applyFont="1" applyBorder="1" applyAlignment="1">
      <alignment horizontal="center" vertical="center" wrapText="1" readingOrder="1"/>
    </xf>
    <xf numFmtId="49" fontId="121" fillId="0" borderId="62" xfId="0" applyNumberFormat="1" applyFont="1" applyBorder="1" applyAlignment="1">
      <alignment horizontal="center" vertical="center" wrapText="1" readingOrder="1"/>
    </xf>
    <xf numFmtId="49" fontId="121" fillId="0" borderId="27" xfId="0" applyNumberFormat="1" applyFont="1" applyBorder="1" applyAlignment="1">
      <alignment horizontal="center" vertical="center" wrapText="1" readingOrder="1"/>
    </xf>
    <xf numFmtId="49" fontId="121" fillId="0" borderId="28" xfId="0" applyNumberFormat="1" applyFont="1" applyBorder="1" applyAlignment="1">
      <alignment horizontal="center" vertical="center" wrapText="1" readingOrder="1"/>
    </xf>
    <xf numFmtId="49" fontId="121" fillId="0" borderId="63" xfId="0" applyNumberFormat="1" applyFont="1" applyBorder="1" applyAlignment="1">
      <alignment horizontal="center" vertical="center" wrapText="1" readingOrder="1"/>
    </xf>
    <xf numFmtId="49" fontId="121" fillId="0" borderId="64" xfId="0" applyNumberFormat="1" applyFont="1" applyBorder="1" applyAlignment="1">
      <alignment horizontal="center" vertical="center" wrapText="1" readingOrder="1"/>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1" fillId="0" borderId="19" xfId="0" applyFont="1" applyBorder="1" applyAlignment="1">
      <alignment horizontal="center" vertical="center" wrapText="1"/>
    </xf>
    <xf numFmtId="0" fontId="13" fillId="37" borderId="37" xfId="0" quotePrefix="1" applyFont="1" applyFill="1" applyBorder="1" applyAlignment="1" applyProtection="1">
      <alignment horizontal="left" vertical="center" wrapText="1"/>
      <protection locked="0"/>
    </xf>
    <xf numFmtId="0" fontId="28" fillId="0" borderId="37" xfId="0" applyFont="1" applyBorder="1" applyAlignment="1">
      <alignment horizontal="center" vertical="center" wrapText="1"/>
    </xf>
    <xf numFmtId="0" fontId="111" fillId="0" borderId="50" xfId="0" applyFont="1" applyBorder="1" applyAlignment="1">
      <alignment horizontal="center" vertical="center" wrapText="1"/>
    </xf>
    <xf numFmtId="0" fontId="78" fillId="0" borderId="19" xfId="0" applyFont="1" applyBorder="1" applyAlignment="1">
      <alignment horizontal="center" vertical="center" wrapText="1"/>
    </xf>
    <xf numFmtId="0" fontId="7" fillId="0" borderId="19" xfId="0" applyFont="1" applyBorder="1" applyAlignment="1">
      <alignment vertical="center" wrapText="1"/>
    </xf>
    <xf numFmtId="1" fontId="8" fillId="38" borderId="37" xfId="0" applyNumberFormat="1" applyFont="1" applyFill="1" applyBorder="1" applyAlignment="1" applyProtection="1">
      <alignment horizontal="center" vertical="center"/>
      <protection locked="0"/>
    </xf>
    <xf numFmtId="1" fontId="8" fillId="38" borderId="51" xfId="0" applyNumberFormat="1" applyFont="1" applyFill="1" applyBorder="1" applyAlignment="1" applyProtection="1">
      <alignment horizontal="center" vertical="center"/>
      <protection locked="0"/>
    </xf>
    <xf numFmtId="1" fontId="8" fillId="38" borderId="50" xfId="0" applyNumberFormat="1" applyFont="1" applyFill="1" applyBorder="1" applyAlignment="1" applyProtection="1">
      <alignment horizontal="center" vertical="center"/>
      <protection locked="0"/>
    </xf>
    <xf numFmtId="0" fontId="128" fillId="0" borderId="37" xfId="0" applyFont="1" applyBorder="1" applyAlignment="1">
      <alignment horizontal="center" vertical="center" wrapText="1"/>
    </xf>
    <xf numFmtId="0" fontId="128" fillId="0" borderId="51" xfId="0" applyFont="1" applyBorder="1" applyAlignment="1">
      <alignment horizontal="center" vertical="center" wrapText="1"/>
    </xf>
    <xf numFmtId="0" fontId="128" fillId="0" borderId="50" xfId="0" applyFont="1" applyBorder="1" applyAlignment="1">
      <alignment horizontal="center" vertical="center" wrapText="1"/>
    </xf>
    <xf numFmtId="0" fontId="7" fillId="37" borderId="37" xfId="0" quotePrefix="1" applyFont="1" applyFill="1" applyBorder="1" applyAlignment="1" applyProtection="1">
      <alignment horizontal="left" vertical="center" wrapText="1"/>
      <protection locked="0"/>
    </xf>
    <xf numFmtId="1" fontId="123" fillId="32" borderId="37" xfId="0" applyNumberFormat="1" applyFont="1" applyFill="1" applyBorder="1" applyAlignment="1">
      <alignment horizontal="center" vertical="center"/>
    </xf>
    <xf numFmtId="1" fontId="118" fillId="32" borderId="51" xfId="0" applyNumberFormat="1" applyFont="1" applyFill="1" applyBorder="1" applyAlignment="1">
      <alignment horizontal="center" vertical="center"/>
    </xf>
    <xf numFmtId="1" fontId="118" fillId="32" borderId="50" xfId="0" applyNumberFormat="1" applyFont="1" applyFill="1" applyBorder="1" applyAlignment="1">
      <alignment horizontal="center" vertical="center"/>
    </xf>
    <xf numFmtId="0" fontId="28" fillId="0" borderId="34"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111" fillId="0" borderId="62" xfId="0" applyFont="1" applyBorder="1" applyAlignment="1">
      <alignment horizontal="center" vertical="center" wrapText="1"/>
    </xf>
    <xf numFmtId="0" fontId="111" fillId="0" borderId="63" xfId="0" applyFont="1" applyBorder="1" applyAlignment="1">
      <alignment horizontal="center" vertical="center" wrapText="1"/>
    </xf>
    <xf numFmtId="0" fontId="111" fillId="0" borderId="64" xfId="0" applyFont="1" applyBorder="1" applyAlignment="1">
      <alignment horizontal="center" vertical="center" wrapText="1"/>
    </xf>
    <xf numFmtId="9" fontId="122" fillId="0" borderId="19" xfId="0" applyNumberFormat="1" applyFont="1" applyBorder="1" applyAlignment="1">
      <alignment horizontal="center" vertical="center" wrapText="1"/>
    </xf>
    <xf numFmtId="0" fontId="106" fillId="0" borderId="39" xfId="0" applyFont="1" applyBorder="1" applyAlignment="1">
      <alignment horizontal="left" vertical="center" wrapText="1" readingOrder="1"/>
    </xf>
    <xf numFmtId="0" fontId="0" fillId="0" borderId="62" xfId="0" applyBorder="1" applyAlignment="1">
      <alignment horizontal="left" vertical="center" wrapText="1" readingOrder="1"/>
    </xf>
    <xf numFmtId="0" fontId="106" fillId="0" borderId="0" xfId="0" applyFont="1" applyAlignment="1">
      <alignment horizontal="left" vertical="center" wrapText="1" readingOrder="1"/>
    </xf>
    <xf numFmtId="0" fontId="0" fillId="0" borderId="28" xfId="0" applyBorder="1" applyAlignment="1">
      <alignment horizontal="left" vertical="center" wrapText="1" readingOrder="1"/>
    </xf>
    <xf numFmtId="0" fontId="106" fillId="0" borderId="65" xfId="0" applyFont="1" applyBorder="1" applyAlignment="1">
      <alignment horizontal="left" vertical="center" wrapText="1" readingOrder="1"/>
    </xf>
    <xf numFmtId="0" fontId="0" fillId="0" borderId="64" xfId="0" applyBorder="1" applyAlignment="1">
      <alignment horizontal="left" vertical="center" wrapText="1" readingOrder="1"/>
    </xf>
    <xf numFmtId="0" fontId="28" fillId="0" borderId="50" xfId="0" applyFont="1" applyBorder="1" applyAlignment="1">
      <alignment horizontal="center" vertical="center" wrapText="1"/>
    </xf>
    <xf numFmtId="1" fontId="126" fillId="38" borderId="51" xfId="0" applyNumberFormat="1" applyFont="1" applyFill="1" applyBorder="1" applyAlignment="1" applyProtection="1">
      <alignment horizontal="center" vertical="center"/>
      <protection locked="0"/>
    </xf>
    <xf numFmtId="1" fontId="126" fillId="38" borderId="50" xfId="0" applyNumberFormat="1" applyFont="1" applyFill="1" applyBorder="1" applyAlignment="1" applyProtection="1">
      <alignment horizontal="center" vertical="center"/>
      <protection locked="0"/>
    </xf>
    <xf numFmtId="0" fontId="106" fillId="0" borderId="34" xfId="0" quotePrefix="1" applyFont="1" applyBorder="1" applyAlignment="1">
      <alignment horizontal="left" vertical="center" wrapText="1" readingOrder="1"/>
    </xf>
    <xf numFmtId="9" fontId="125" fillId="0" borderId="34" xfId="0" applyNumberFormat="1" applyFont="1" applyBorder="1" applyAlignment="1">
      <alignment horizontal="center" vertical="center" wrapText="1" readingOrder="1"/>
    </xf>
    <xf numFmtId="9" fontId="125" fillId="0" borderId="62" xfId="0" applyNumberFormat="1" applyFont="1" applyBorder="1" applyAlignment="1">
      <alignment horizontal="center" vertical="center" wrapText="1" readingOrder="1"/>
    </xf>
    <xf numFmtId="9" fontId="125" fillId="0" borderId="27" xfId="0" applyNumberFormat="1" applyFont="1" applyBorder="1" applyAlignment="1">
      <alignment horizontal="center" vertical="center" wrapText="1" readingOrder="1"/>
    </xf>
    <xf numFmtId="9" fontId="125" fillId="0" borderId="28" xfId="0" applyNumberFormat="1" applyFont="1" applyBorder="1" applyAlignment="1">
      <alignment horizontal="center" vertical="center" wrapText="1" readingOrder="1"/>
    </xf>
    <xf numFmtId="9" fontId="125" fillId="0" borderId="63" xfId="0" applyNumberFormat="1" applyFont="1" applyBorder="1" applyAlignment="1">
      <alignment horizontal="center" vertical="center" wrapText="1" readingOrder="1"/>
    </xf>
    <xf numFmtId="9" fontId="125" fillId="0" borderId="64" xfId="0" applyNumberFormat="1" applyFont="1" applyBorder="1" applyAlignment="1">
      <alignment horizontal="center" vertical="center" wrapText="1" readingOrder="1"/>
    </xf>
    <xf numFmtId="9" fontId="122" fillId="0" borderId="37" xfId="0" applyNumberFormat="1" applyFont="1" applyBorder="1" applyAlignment="1">
      <alignment horizontal="center" vertical="center" wrapText="1"/>
    </xf>
    <xf numFmtId="9" fontId="122" fillId="0" borderId="50" xfId="0" applyNumberFormat="1" applyFont="1" applyBorder="1" applyAlignment="1">
      <alignment horizontal="center" vertical="center" wrapText="1"/>
    </xf>
    <xf numFmtId="0" fontId="13" fillId="0" borderId="19" xfId="0" applyFont="1" applyBorder="1" applyAlignment="1">
      <alignment vertical="center" wrapText="1"/>
    </xf>
    <xf numFmtId="0" fontId="146" fillId="0" borderId="34" xfId="0" applyFont="1" applyBorder="1" applyAlignment="1">
      <alignment horizontal="left" vertical="center" wrapText="1" readingOrder="1"/>
    </xf>
    <xf numFmtId="0" fontId="146" fillId="0" borderId="62" xfId="0" applyFont="1" applyBorder="1" applyAlignment="1">
      <alignment horizontal="left" vertical="center" wrapText="1" readingOrder="1"/>
    </xf>
    <xf numFmtId="0" fontId="146" fillId="0" borderId="27" xfId="0" applyFont="1" applyBorder="1" applyAlignment="1">
      <alignment horizontal="left" vertical="center" wrapText="1" readingOrder="1"/>
    </xf>
    <xf numFmtId="0" fontId="146" fillId="0" borderId="28" xfId="0" applyFont="1" applyBorder="1" applyAlignment="1">
      <alignment horizontal="left" vertical="center" wrapText="1" readingOrder="1"/>
    </xf>
    <xf numFmtId="0" fontId="146" fillId="0" borderId="63" xfId="0" applyFont="1" applyBorder="1" applyAlignment="1">
      <alignment horizontal="left" vertical="center" wrapText="1" readingOrder="1"/>
    </xf>
    <xf numFmtId="0" fontId="146" fillId="0" borderId="64" xfId="0" applyFont="1" applyBorder="1" applyAlignment="1">
      <alignment horizontal="left" vertical="center" wrapText="1" readingOrder="1"/>
    </xf>
    <xf numFmtId="0" fontId="146" fillId="0" borderId="39" xfId="0" applyFont="1" applyBorder="1" applyAlignment="1">
      <alignment horizontal="left" vertical="center" wrapText="1" readingOrder="1"/>
    </xf>
    <xf numFmtId="0" fontId="146" fillId="0" borderId="0" xfId="0" applyFont="1" applyAlignment="1">
      <alignment horizontal="left" vertical="center" wrapText="1" readingOrder="1"/>
    </xf>
    <xf numFmtId="0" fontId="146" fillId="0" borderId="65" xfId="0" applyFont="1" applyBorder="1" applyAlignment="1">
      <alignment horizontal="left" vertical="center" wrapText="1" readingOrder="1"/>
    </xf>
    <xf numFmtId="0" fontId="13" fillId="0" borderId="0" xfId="0" applyFont="1" applyAlignment="1">
      <alignment horizontal="justify" vertical="center" wrapText="1"/>
    </xf>
    <xf numFmtId="0" fontId="121" fillId="0" borderId="0" xfId="0" applyFont="1" applyAlignment="1">
      <alignment horizontal="justify" vertical="center"/>
    </xf>
    <xf numFmtId="9" fontId="167" fillId="0" borderId="37" xfId="0" applyNumberFormat="1" applyFont="1" applyBorder="1" applyAlignment="1">
      <alignment horizontal="center" vertical="center" wrapText="1" readingOrder="1"/>
    </xf>
    <xf numFmtId="9" fontId="167" fillId="0" borderId="51" xfId="0" applyNumberFormat="1" applyFont="1" applyBorder="1" applyAlignment="1">
      <alignment horizontal="center" vertical="center" wrapText="1" readingOrder="1"/>
    </xf>
    <xf numFmtId="9" fontId="167" fillId="0" borderId="50" xfId="0" applyNumberFormat="1" applyFont="1" applyBorder="1" applyAlignment="1">
      <alignment horizontal="center" vertical="center" wrapText="1" readingOrder="1"/>
    </xf>
    <xf numFmtId="0" fontId="164" fillId="0" borderId="34" xfId="0" applyFont="1" applyBorder="1" applyAlignment="1">
      <alignment horizontal="left" vertical="center" wrapText="1" readingOrder="1"/>
    </xf>
    <xf numFmtId="0" fontId="164" fillId="0" borderId="62" xfId="0" applyFont="1" applyBorder="1" applyAlignment="1">
      <alignment horizontal="left" vertical="center" wrapText="1" readingOrder="1"/>
    </xf>
    <xf numFmtId="0" fontId="164" fillId="0" borderId="27" xfId="0" applyFont="1" applyBorder="1" applyAlignment="1">
      <alignment horizontal="left" vertical="center" wrapText="1" readingOrder="1"/>
    </xf>
    <xf numFmtId="0" fontId="164" fillId="0" borderId="28" xfId="0" applyFont="1" applyBorder="1" applyAlignment="1">
      <alignment horizontal="left" vertical="center" wrapText="1" readingOrder="1"/>
    </xf>
    <xf numFmtId="0" fontId="164" fillId="0" borderId="63" xfId="0" applyFont="1" applyBorder="1" applyAlignment="1">
      <alignment horizontal="left" vertical="center" wrapText="1" readingOrder="1"/>
    </xf>
    <xf numFmtId="0" fontId="164" fillId="0" borderId="64" xfId="0" applyFont="1" applyBorder="1" applyAlignment="1">
      <alignment horizontal="left" vertical="center" wrapText="1" readingOrder="1"/>
    </xf>
    <xf numFmtId="0" fontId="164" fillId="0" borderId="37" xfId="0" applyFont="1" applyBorder="1" applyAlignment="1">
      <alignment horizontal="left" vertical="center" wrapText="1" readingOrder="1"/>
    </xf>
    <xf numFmtId="0" fontId="164" fillId="0" borderId="51" xfId="0" applyFont="1" applyBorder="1" applyAlignment="1">
      <alignment horizontal="left" vertical="center" wrapText="1" readingOrder="1"/>
    </xf>
    <xf numFmtId="0" fontId="164" fillId="0" borderId="50" xfId="0" applyFont="1" applyBorder="1" applyAlignment="1">
      <alignment horizontal="left" vertical="center" wrapText="1" readingOrder="1"/>
    </xf>
    <xf numFmtId="0" fontId="123" fillId="44" borderId="37" xfId="690" applyNumberFormat="1" applyFont="1" applyFill="1" applyBorder="1" applyAlignment="1" applyProtection="1">
      <alignment horizontal="center" vertical="center" wrapText="1"/>
    </xf>
    <xf numFmtId="0" fontId="123" fillId="44" borderId="51" xfId="690" applyNumberFormat="1" applyFont="1" applyFill="1" applyBorder="1" applyAlignment="1" applyProtection="1">
      <alignment horizontal="center" vertical="center" wrapText="1"/>
    </xf>
    <xf numFmtId="0" fontId="123" fillId="44" borderId="50" xfId="690" applyNumberFormat="1" applyFont="1" applyFill="1" applyBorder="1" applyAlignment="1" applyProtection="1">
      <alignment horizontal="center" vertical="center" wrapText="1"/>
    </xf>
    <xf numFmtId="49" fontId="121" fillId="0" borderId="34" xfId="0" applyNumberFormat="1" applyFont="1" applyBorder="1" applyAlignment="1">
      <alignment horizontal="center" vertical="center" wrapText="1" readingOrder="1"/>
    </xf>
    <xf numFmtId="49" fontId="120" fillId="0" borderId="62" xfId="0" applyNumberFormat="1" applyFont="1" applyBorder="1" applyAlignment="1">
      <alignment horizontal="center" vertical="center" wrapText="1" readingOrder="1"/>
    </xf>
    <xf numFmtId="49" fontId="120" fillId="0" borderId="27" xfId="0" applyNumberFormat="1" applyFont="1" applyBorder="1" applyAlignment="1">
      <alignment horizontal="center" vertical="center" wrapText="1" readingOrder="1"/>
    </xf>
    <xf numFmtId="49" fontId="120" fillId="0" borderId="28" xfId="0" applyNumberFormat="1" applyFont="1" applyBorder="1" applyAlignment="1">
      <alignment horizontal="center" vertical="center" wrapText="1" readingOrder="1"/>
    </xf>
    <xf numFmtId="49" fontId="120" fillId="0" borderId="63" xfId="0" applyNumberFormat="1" applyFont="1" applyBorder="1" applyAlignment="1">
      <alignment horizontal="center" vertical="center" wrapText="1" readingOrder="1"/>
    </xf>
    <xf numFmtId="49" fontId="120" fillId="0" borderId="64" xfId="0" applyNumberFormat="1" applyFont="1" applyBorder="1" applyAlignment="1">
      <alignment horizontal="center" vertical="center" wrapText="1" readingOrder="1"/>
    </xf>
    <xf numFmtId="0" fontId="116" fillId="28" borderId="18" xfId="932" applyFont="1" applyFill="1" applyBorder="1" applyAlignment="1">
      <alignment horizontal="left" vertical="center"/>
    </xf>
    <xf numFmtId="14" fontId="117" fillId="28" borderId="18" xfId="0" applyNumberFormat="1" applyFont="1" applyFill="1" applyBorder="1" applyAlignment="1">
      <alignment horizontal="left" vertical="center"/>
    </xf>
    <xf numFmtId="0" fontId="121" fillId="0" borderId="0" xfId="0" applyFont="1" applyAlignment="1">
      <alignment horizontal="left" vertical="center" wrapText="1"/>
    </xf>
    <xf numFmtId="0" fontId="7" fillId="0" borderId="51" xfId="0" applyFont="1" applyBorder="1" applyAlignment="1">
      <alignment horizontal="left" vertical="center" wrapText="1" readingOrder="1"/>
    </xf>
    <xf numFmtId="0" fontId="7" fillId="0" borderId="50" xfId="0" applyFont="1" applyBorder="1" applyAlignment="1">
      <alignment horizontal="left" vertical="center" wrapText="1" readingOrder="1"/>
    </xf>
    <xf numFmtId="49" fontId="164" fillId="0" borderId="34" xfId="0" applyNumberFormat="1" applyFont="1" applyBorder="1" applyAlignment="1">
      <alignment horizontal="center" vertical="center" wrapText="1" readingOrder="1"/>
    </xf>
    <xf numFmtId="49" fontId="164" fillId="0" borderId="62" xfId="0" applyNumberFormat="1" applyFont="1" applyBorder="1" applyAlignment="1">
      <alignment horizontal="center" vertical="center" wrapText="1" readingOrder="1"/>
    </xf>
    <xf numFmtId="49" fontId="164" fillId="0" borderId="27" xfId="0" applyNumberFormat="1" applyFont="1" applyBorder="1" applyAlignment="1">
      <alignment horizontal="center" vertical="center" wrapText="1" readingOrder="1"/>
    </xf>
    <xf numFmtId="49" fontId="164" fillId="0" borderId="28" xfId="0" applyNumberFormat="1" applyFont="1" applyBorder="1" applyAlignment="1">
      <alignment horizontal="center" vertical="center" wrapText="1" readingOrder="1"/>
    </xf>
    <xf numFmtId="49" fontId="164" fillId="0" borderId="63" xfId="0" applyNumberFormat="1" applyFont="1" applyBorder="1" applyAlignment="1">
      <alignment horizontal="center" vertical="center" wrapText="1" readingOrder="1"/>
    </xf>
    <xf numFmtId="49" fontId="164" fillId="0" borderId="64" xfId="0" applyNumberFormat="1" applyFont="1" applyBorder="1" applyAlignment="1">
      <alignment horizontal="center" vertical="center" wrapText="1" readingOrder="1"/>
    </xf>
    <xf numFmtId="49" fontId="165" fillId="0" borderId="37" xfId="0" applyNumberFormat="1" applyFont="1" applyBorder="1" applyAlignment="1">
      <alignment horizontal="center" vertical="center" wrapText="1" readingOrder="1"/>
    </xf>
    <xf numFmtId="49" fontId="165" fillId="0" borderId="51" xfId="0" applyNumberFormat="1" applyFont="1" applyBorder="1" applyAlignment="1">
      <alignment horizontal="center" vertical="center" wrapText="1" readingOrder="1"/>
    </xf>
    <xf numFmtId="49" fontId="165" fillId="0" borderId="50" xfId="0" applyNumberFormat="1" applyFont="1" applyBorder="1" applyAlignment="1">
      <alignment horizontal="center" vertical="center" wrapText="1" readingOrder="1"/>
    </xf>
    <xf numFmtId="0" fontId="164" fillId="0" borderId="19" xfId="0" applyFont="1" applyBorder="1" applyAlignment="1">
      <alignment horizontal="left" vertical="center" wrapText="1" readingOrder="1"/>
    </xf>
    <xf numFmtId="0" fontId="166" fillId="0" borderId="19" xfId="0" applyFont="1" applyBorder="1" applyAlignment="1">
      <alignment horizontal="left" vertical="center" wrapText="1" readingOrder="1"/>
    </xf>
    <xf numFmtId="9" fontId="167" fillId="0" borderId="19" xfId="0" applyNumberFormat="1" applyFont="1" applyBorder="1" applyAlignment="1">
      <alignment horizontal="center" vertical="center" wrapText="1" readingOrder="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24" xfId="0" applyFont="1" applyBorder="1" applyAlignment="1">
      <alignment horizontal="center" vertical="center" wrapText="1"/>
    </xf>
    <xf numFmtId="0" fontId="20" fillId="0" borderId="23" xfId="0" applyFont="1" applyBorder="1" applyAlignment="1">
      <alignment horizontal="center" vertical="center"/>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136" fillId="28" borderId="20" xfId="932" applyFont="1" applyFill="1" applyBorder="1" applyAlignment="1">
      <alignment horizontal="left" vertical="center"/>
    </xf>
    <xf numFmtId="0" fontId="136" fillId="28" borderId="21" xfId="932" applyFont="1" applyFill="1" applyBorder="1" applyAlignment="1">
      <alignment horizontal="left" vertical="center"/>
    </xf>
    <xf numFmtId="0" fontId="136" fillId="28" borderId="22" xfId="932" applyFont="1" applyFill="1" applyBorder="1" applyAlignment="1">
      <alignment horizontal="left" vertical="center"/>
    </xf>
    <xf numFmtId="0" fontId="142" fillId="0" borderId="18" xfId="0" applyFont="1" applyBorder="1" applyAlignment="1">
      <alignment horizontal="center" vertical="center" wrapText="1"/>
    </xf>
    <xf numFmtId="0" fontId="143" fillId="0" borderId="18" xfId="0" applyFont="1" applyBorder="1" applyAlignment="1">
      <alignment horizontal="center" vertical="center" wrapText="1"/>
    </xf>
    <xf numFmtId="0" fontId="138" fillId="0" borderId="18" xfId="0" applyFont="1" applyBorder="1" applyAlignment="1">
      <alignment horizontal="center" vertical="center" wrapText="1"/>
    </xf>
    <xf numFmtId="0" fontId="136" fillId="28" borderId="20" xfId="932" applyFont="1" applyFill="1" applyBorder="1" applyAlignment="1">
      <alignment vertical="center"/>
    </xf>
    <xf numFmtId="0" fontId="138" fillId="0" borderId="21" xfId="0" applyFont="1" applyBorder="1" applyAlignment="1">
      <alignment vertical="center"/>
    </xf>
    <xf numFmtId="0" fontId="138" fillId="0" borderId="22" xfId="0" applyFont="1" applyBorder="1"/>
    <xf numFmtId="0" fontId="24" fillId="0" borderId="18" xfId="0" applyFont="1" applyBorder="1" applyAlignment="1">
      <alignment horizontal="left" vertical="center"/>
    </xf>
    <xf numFmtId="0" fontId="0" fillId="0" borderId="18" xfId="0" applyBorder="1" applyAlignment="1">
      <alignment horizontal="left" vertical="center"/>
    </xf>
    <xf numFmtId="0" fontId="10" fillId="28" borderId="20" xfId="932" applyFont="1" applyFill="1" applyBorder="1" applyAlignment="1">
      <alignment horizontal="left" vertical="center"/>
    </xf>
    <xf numFmtId="0" fontId="10" fillId="28" borderId="21" xfId="932" applyFont="1" applyFill="1" applyBorder="1" applyAlignment="1">
      <alignment horizontal="left" vertical="center"/>
    </xf>
    <xf numFmtId="0" fontId="10" fillId="28" borderId="22" xfId="932" applyFont="1" applyFill="1" applyBorder="1" applyAlignment="1">
      <alignment horizontal="left" vertical="center"/>
    </xf>
    <xf numFmtId="0" fontId="21" fillId="40" borderId="24" xfId="0" applyFont="1" applyFill="1" applyBorder="1" applyAlignment="1">
      <alignment horizontal="center" vertical="center"/>
    </xf>
    <xf numFmtId="0" fontId="21" fillId="40" borderId="59" xfId="0" applyFont="1" applyFill="1" applyBorder="1" applyAlignment="1">
      <alignment horizontal="center" vertical="center"/>
    </xf>
    <xf numFmtId="0" fontId="24" fillId="40" borderId="23" xfId="0" applyFont="1" applyFill="1" applyBorder="1" applyAlignment="1">
      <alignment horizontal="center" vertical="center" wrapText="1"/>
    </xf>
    <xf numFmtId="0" fontId="24" fillId="40" borderId="70" xfId="0" applyFont="1" applyFill="1" applyBorder="1" applyAlignment="1">
      <alignment horizontal="center" vertical="center" wrapText="1"/>
    </xf>
    <xf numFmtId="0" fontId="72" fillId="0" borderId="45" xfId="0" applyFont="1" applyBorder="1" applyAlignment="1">
      <alignment horizontal="left" vertical="center" wrapText="1"/>
    </xf>
    <xf numFmtId="0" fontId="72" fillId="0" borderId="46" xfId="0" applyFont="1" applyBorder="1" applyAlignment="1">
      <alignment horizontal="left" vertical="center" wrapText="1"/>
    </xf>
    <xf numFmtId="0" fontId="72" fillId="0" borderId="47" xfId="0" applyFont="1" applyBorder="1" applyAlignment="1">
      <alignment horizontal="left" vertical="center" wrapText="1"/>
    </xf>
    <xf numFmtId="0" fontId="28" fillId="0" borderId="45" xfId="0" applyFont="1" applyBorder="1" applyAlignment="1">
      <alignment horizontal="left" vertical="center" wrapText="1"/>
    </xf>
    <xf numFmtId="0" fontId="73" fillId="0" borderId="45" xfId="0" applyFont="1" applyBorder="1" applyAlignment="1">
      <alignment horizontal="center" vertical="center" wrapText="1"/>
    </xf>
    <xf numFmtId="0" fontId="73" fillId="0" borderId="47"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5"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72" fillId="0" borderId="41" xfId="0" applyFont="1" applyBorder="1" applyAlignment="1">
      <alignment horizontal="center" vertical="center" wrapText="1"/>
    </xf>
    <xf numFmtId="0" fontId="72" fillId="0" borderId="6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72" fillId="0" borderId="35" xfId="0" applyFont="1" applyBorder="1" applyAlignment="1">
      <alignment horizontal="center" vertical="center" wrapText="1"/>
    </xf>
    <xf numFmtId="0" fontId="32" fillId="0" borderId="18" xfId="0" applyFont="1" applyBorder="1" applyAlignment="1">
      <alignment horizontal="left" vertical="center"/>
    </xf>
    <xf numFmtId="0" fontId="21"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9" fillId="40" borderId="24" xfId="0" applyFont="1" applyFill="1" applyBorder="1" applyAlignment="1">
      <alignment horizontal="center" vertical="center"/>
    </xf>
    <xf numFmtId="0" fontId="69" fillId="40" borderId="53" xfId="0" applyFont="1" applyFill="1" applyBorder="1" applyAlignment="1">
      <alignment horizontal="center" vertical="center"/>
    </xf>
    <xf numFmtId="0" fontId="13" fillId="40" borderId="23" xfId="0" applyFont="1" applyFill="1" applyBorder="1" applyAlignment="1">
      <alignment horizontal="center" vertical="center" wrapText="1"/>
    </xf>
    <xf numFmtId="0" fontId="13" fillId="40" borderId="52" xfId="0" applyFont="1" applyFill="1" applyBorder="1" applyAlignment="1">
      <alignment horizontal="center" vertical="center" wrapText="1"/>
    </xf>
    <xf numFmtId="0" fontId="10" fillId="36" borderId="20" xfId="932" applyFont="1" applyFill="1" applyBorder="1" applyAlignment="1">
      <alignment horizontal="left" vertical="center"/>
    </xf>
    <xf numFmtId="0" fontId="10" fillId="36" borderId="21" xfId="932" applyFont="1" applyFill="1" applyBorder="1" applyAlignment="1">
      <alignment horizontal="left" vertical="center"/>
    </xf>
    <xf numFmtId="0" fontId="10" fillId="36" borderId="22" xfId="932" applyFont="1" applyFill="1" applyBorder="1" applyAlignment="1">
      <alignment horizontal="left" vertical="center"/>
    </xf>
    <xf numFmtId="0" fontId="12"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75" fillId="0" borderId="18"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56" xfId="0" applyFont="1" applyBorder="1" applyAlignment="1">
      <alignment horizontal="center" vertical="center" wrapText="1"/>
    </xf>
    <xf numFmtId="0" fontId="13" fillId="31" borderId="18" xfId="0" applyFont="1" applyFill="1" applyBorder="1" applyAlignment="1">
      <alignment horizontal="center" vertical="center" wrapText="1"/>
    </xf>
  </cellXfs>
  <cellStyles count="1217">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057" xr:uid="{00000000-0005-0000-0000-00000D000000}"/>
    <cellStyle name="20 % - Akzent1 3 4" xfId="14" xr:uid="{00000000-0005-0000-0000-00000E000000}"/>
    <cellStyle name="20 % - Akzent1 3 5" xfId="15" xr:uid="{00000000-0005-0000-0000-00000F000000}"/>
    <cellStyle name="20 % - Akzent1 4" xfId="16" xr:uid="{00000000-0005-0000-0000-000010000000}"/>
    <cellStyle name="20 % - Akzent1 4 2" xfId="17" xr:uid="{00000000-0005-0000-0000-000011000000}"/>
    <cellStyle name="20 % - Akzent1 4 2 2" xfId="18" xr:uid="{00000000-0005-0000-0000-000012000000}"/>
    <cellStyle name="20 % - Akzent1 4 2 3" xfId="19" xr:uid="{00000000-0005-0000-0000-000013000000}"/>
    <cellStyle name="20 % - Akzent1 4 2 4" xfId="20" xr:uid="{00000000-0005-0000-0000-000014000000}"/>
    <cellStyle name="20 % - Akzent1 4 3" xfId="21" xr:uid="{00000000-0005-0000-0000-000015000000}"/>
    <cellStyle name="20 % - Akzent1 4 3 2" xfId="1058" xr:uid="{00000000-0005-0000-0000-000016000000}"/>
    <cellStyle name="20 % - Akzent1 4 4" xfId="22" xr:uid="{00000000-0005-0000-0000-000017000000}"/>
    <cellStyle name="20 % - Akzent1 4 5" xfId="23" xr:uid="{00000000-0005-0000-0000-000018000000}"/>
    <cellStyle name="20 % - Akzent1 5" xfId="24" xr:uid="{00000000-0005-0000-0000-000019000000}"/>
    <cellStyle name="20 % - Akzent1 5 2" xfId="25" xr:uid="{00000000-0005-0000-0000-00001A000000}"/>
    <cellStyle name="20 % - Akzent1 5 3" xfId="26" xr:uid="{00000000-0005-0000-0000-00001B000000}"/>
    <cellStyle name="20 % - Akzent1 5 4" xfId="27" xr:uid="{00000000-0005-0000-0000-00001C000000}"/>
    <cellStyle name="20 % - Akzent1 6" xfId="28" xr:uid="{00000000-0005-0000-0000-00001D000000}"/>
    <cellStyle name="20 % - Akzent1 6 2" xfId="1059" xr:uid="{00000000-0005-0000-0000-00001E000000}"/>
    <cellStyle name="20 % - Akzent1 7" xfId="29" xr:uid="{00000000-0005-0000-0000-00001F000000}"/>
    <cellStyle name="20 % - Akzent1 7 2" xfId="1060" xr:uid="{00000000-0005-0000-0000-000020000000}"/>
    <cellStyle name="20 % - Akzent2 2" xfId="30" xr:uid="{00000000-0005-0000-0000-000021000000}"/>
    <cellStyle name="20 % - Akzent2 2 2" xfId="31" xr:uid="{00000000-0005-0000-0000-000022000000}"/>
    <cellStyle name="20 % - Akzent2 2 3" xfId="32" xr:uid="{00000000-0005-0000-0000-000023000000}"/>
    <cellStyle name="20 % - Akzent2 2 3 2" xfId="33" xr:uid="{00000000-0005-0000-0000-000024000000}"/>
    <cellStyle name="20 % - Akzent2 2 3 2 2" xfId="34" xr:uid="{00000000-0005-0000-0000-000025000000}"/>
    <cellStyle name="20 % - Akzent2 2 3 3" xfId="35" xr:uid="{00000000-0005-0000-0000-000026000000}"/>
    <cellStyle name="20 % - Akzent2 2 4" xfId="36" xr:uid="{00000000-0005-0000-0000-000027000000}"/>
    <cellStyle name="20 % - Akzent2 3" xfId="37" xr:uid="{00000000-0005-0000-0000-000028000000}"/>
    <cellStyle name="20 % - Akzent2 3 2" xfId="38" xr:uid="{00000000-0005-0000-0000-000029000000}"/>
    <cellStyle name="20 % - Akzent2 3 2 2" xfId="39" xr:uid="{00000000-0005-0000-0000-00002A000000}"/>
    <cellStyle name="20 % - Akzent2 3 2 3" xfId="40" xr:uid="{00000000-0005-0000-0000-00002B000000}"/>
    <cellStyle name="20 % - Akzent2 3 2 4" xfId="41" xr:uid="{00000000-0005-0000-0000-00002C000000}"/>
    <cellStyle name="20 % - Akzent2 3 3" xfId="42" xr:uid="{00000000-0005-0000-0000-00002D000000}"/>
    <cellStyle name="20 % - Akzent2 3 3 2" xfId="1061" xr:uid="{00000000-0005-0000-0000-00002E000000}"/>
    <cellStyle name="20 % - Akzent2 3 4" xfId="43" xr:uid="{00000000-0005-0000-0000-00002F000000}"/>
    <cellStyle name="20 % - Akzent2 3 5" xfId="44" xr:uid="{00000000-0005-0000-0000-000030000000}"/>
    <cellStyle name="20 % - Akzent2 4" xfId="45" xr:uid="{00000000-0005-0000-0000-000031000000}"/>
    <cellStyle name="20 % - Akzent2 4 2" xfId="46" xr:uid="{00000000-0005-0000-0000-000032000000}"/>
    <cellStyle name="20 % - Akzent2 4 2 2" xfId="47" xr:uid="{00000000-0005-0000-0000-000033000000}"/>
    <cellStyle name="20 % - Akzent2 4 2 3" xfId="48" xr:uid="{00000000-0005-0000-0000-000034000000}"/>
    <cellStyle name="20 % - Akzent2 4 2 4" xfId="49" xr:uid="{00000000-0005-0000-0000-000035000000}"/>
    <cellStyle name="20 % - Akzent2 4 3" xfId="50" xr:uid="{00000000-0005-0000-0000-000036000000}"/>
    <cellStyle name="20 % - Akzent2 4 3 2" xfId="1062" xr:uid="{00000000-0005-0000-0000-000037000000}"/>
    <cellStyle name="20 % - Akzent2 4 4" xfId="51" xr:uid="{00000000-0005-0000-0000-000038000000}"/>
    <cellStyle name="20 % - Akzent2 4 5" xfId="52" xr:uid="{00000000-0005-0000-0000-000039000000}"/>
    <cellStyle name="20 % - Akzent2 5" xfId="53" xr:uid="{00000000-0005-0000-0000-00003A000000}"/>
    <cellStyle name="20 % - Akzent2 5 2" xfId="54" xr:uid="{00000000-0005-0000-0000-00003B000000}"/>
    <cellStyle name="20 % - Akzent2 5 3" xfId="55" xr:uid="{00000000-0005-0000-0000-00003C000000}"/>
    <cellStyle name="20 % - Akzent2 5 4" xfId="56" xr:uid="{00000000-0005-0000-0000-00003D000000}"/>
    <cellStyle name="20 % - Akzent2 6" xfId="57" xr:uid="{00000000-0005-0000-0000-00003E000000}"/>
    <cellStyle name="20 % - Akzent2 6 2" xfId="1063" xr:uid="{00000000-0005-0000-0000-00003F000000}"/>
    <cellStyle name="20 % - Akzent2 7" xfId="58" xr:uid="{00000000-0005-0000-0000-000040000000}"/>
    <cellStyle name="20 % - Akzent2 7 2" xfId="1064" xr:uid="{00000000-0005-0000-0000-000041000000}"/>
    <cellStyle name="20 % - Akzent3 2" xfId="59" xr:uid="{00000000-0005-0000-0000-000042000000}"/>
    <cellStyle name="20 % - Akzent3 2 2" xfId="60" xr:uid="{00000000-0005-0000-0000-000043000000}"/>
    <cellStyle name="20 % - Akzent3 2 3" xfId="61" xr:uid="{00000000-0005-0000-0000-000044000000}"/>
    <cellStyle name="20 % - Akzent3 2 3 2" xfId="62" xr:uid="{00000000-0005-0000-0000-000045000000}"/>
    <cellStyle name="20 % - Akzent3 2 3 2 2" xfId="63" xr:uid="{00000000-0005-0000-0000-000046000000}"/>
    <cellStyle name="20 % - Akzent3 2 3 3" xfId="64" xr:uid="{00000000-0005-0000-0000-000047000000}"/>
    <cellStyle name="20 % - Akzent3 2 4" xfId="65" xr:uid="{00000000-0005-0000-0000-000048000000}"/>
    <cellStyle name="20 % - Akzent3 3" xfId="66" xr:uid="{00000000-0005-0000-0000-000049000000}"/>
    <cellStyle name="20 % - Akzent3 3 2" xfId="67" xr:uid="{00000000-0005-0000-0000-00004A000000}"/>
    <cellStyle name="20 % - Akzent3 3 2 2" xfId="68" xr:uid="{00000000-0005-0000-0000-00004B000000}"/>
    <cellStyle name="20 % - Akzent3 3 2 3" xfId="69" xr:uid="{00000000-0005-0000-0000-00004C000000}"/>
    <cellStyle name="20 % - Akzent3 3 2 4" xfId="70" xr:uid="{00000000-0005-0000-0000-00004D000000}"/>
    <cellStyle name="20 % - Akzent3 3 3" xfId="71" xr:uid="{00000000-0005-0000-0000-00004E000000}"/>
    <cellStyle name="20 % - Akzent3 3 3 2" xfId="1065" xr:uid="{00000000-0005-0000-0000-00004F000000}"/>
    <cellStyle name="20 % - Akzent3 3 4" xfId="72" xr:uid="{00000000-0005-0000-0000-000050000000}"/>
    <cellStyle name="20 % - Akzent3 3 5" xfId="73" xr:uid="{00000000-0005-0000-0000-000051000000}"/>
    <cellStyle name="20 % - Akzent3 4" xfId="74" xr:uid="{00000000-0005-0000-0000-000052000000}"/>
    <cellStyle name="20 % - Akzent3 4 2" xfId="75" xr:uid="{00000000-0005-0000-0000-000053000000}"/>
    <cellStyle name="20 % - Akzent3 4 2 2" xfId="76" xr:uid="{00000000-0005-0000-0000-000054000000}"/>
    <cellStyle name="20 % - Akzent3 4 2 3" xfId="77" xr:uid="{00000000-0005-0000-0000-000055000000}"/>
    <cellStyle name="20 % - Akzent3 4 2 4" xfId="78" xr:uid="{00000000-0005-0000-0000-000056000000}"/>
    <cellStyle name="20 % - Akzent3 4 3" xfId="79" xr:uid="{00000000-0005-0000-0000-000057000000}"/>
    <cellStyle name="20 % - Akzent3 4 3 2" xfId="1066" xr:uid="{00000000-0005-0000-0000-000058000000}"/>
    <cellStyle name="20 % - Akzent3 4 4" xfId="80" xr:uid="{00000000-0005-0000-0000-000059000000}"/>
    <cellStyle name="20 % - Akzent3 4 5" xfId="81" xr:uid="{00000000-0005-0000-0000-00005A000000}"/>
    <cellStyle name="20 % - Akzent3 5" xfId="82" xr:uid="{00000000-0005-0000-0000-00005B000000}"/>
    <cellStyle name="20 % - Akzent3 5 2" xfId="83" xr:uid="{00000000-0005-0000-0000-00005C000000}"/>
    <cellStyle name="20 % - Akzent3 5 3" xfId="84" xr:uid="{00000000-0005-0000-0000-00005D000000}"/>
    <cellStyle name="20 % - Akzent3 5 4" xfId="85" xr:uid="{00000000-0005-0000-0000-00005E000000}"/>
    <cellStyle name="20 % - Akzent3 6" xfId="86" xr:uid="{00000000-0005-0000-0000-00005F000000}"/>
    <cellStyle name="20 % - Akzent3 6 2" xfId="1067" xr:uid="{00000000-0005-0000-0000-000060000000}"/>
    <cellStyle name="20 % - Akzent3 7" xfId="87" xr:uid="{00000000-0005-0000-0000-000061000000}"/>
    <cellStyle name="20 % - Akzent3 7 2" xfId="1068" xr:uid="{00000000-0005-0000-0000-000062000000}"/>
    <cellStyle name="20 % - Akzent4 2" xfId="88" xr:uid="{00000000-0005-0000-0000-000063000000}"/>
    <cellStyle name="20 % - Akzent4 2 2" xfId="89" xr:uid="{00000000-0005-0000-0000-000064000000}"/>
    <cellStyle name="20 % - Akzent4 2 3" xfId="90" xr:uid="{00000000-0005-0000-0000-000065000000}"/>
    <cellStyle name="20 % - Akzent4 2 3 2" xfId="91" xr:uid="{00000000-0005-0000-0000-000066000000}"/>
    <cellStyle name="20 % - Akzent4 2 3 2 2" xfId="92" xr:uid="{00000000-0005-0000-0000-000067000000}"/>
    <cellStyle name="20 % - Akzent4 2 3 3" xfId="93" xr:uid="{00000000-0005-0000-0000-000068000000}"/>
    <cellStyle name="20 % - Akzent4 2 4" xfId="94" xr:uid="{00000000-0005-0000-0000-000069000000}"/>
    <cellStyle name="20 % - Akzent4 3" xfId="95" xr:uid="{00000000-0005-0000-0000-00006A000000}"/>
    <cellStyle name="20 % - Akzent4 3 2" xfId="96" xr:uid="{00000000-0005-0000-0000-00006B000000}"/>
    <cellStyle name="20 % - Akzent4 3 2 2" xfId="97" xr:uid="{00000000-0005-0000-0000-00006C000000}"/>
    <cellStyle name="20 % - Akzent4 3 2 3" xfId="98" xr:uid="{00000000-0005-0000-0000-00006D000000}"/>
    <cellStyle name="20 % - Akzent4 3 2 4" xfId="99" xr:uid="{00000000-0005-0000-0000-00006E000000}"/>
    <cellStyle name="20 % - Akzent4 3 3" xfId="100" xr:uid="{00000000-0005-0000-0000-00006F000000}"/>
    <cellStyle name="20 % - Akzent4 3 3 2" xfId="1069" xr:uid="{00000000-0005-0000-0000-000070000000}"/>
    <cellStyle name="20 % - Akzent4 3 4" xfId="101" xr:uid="{00000000-0005-0000-0000-000071000000}"/>
    <cellStyle name="20 % - Akzent4 3 5" xfId="102" xr:uid="{00000000-0005-0000-0000-000072000000}"/>
    <cellStyle name="20 % - Akzent4 4" xfId="103" xr:uid="{00000000-0005-0000-0000-000073000000}"/>
    <cellStyle name="20 % - Akzent4 4 2" xfId="104" xr:uid="{00000000-0005-0000-0000-000074000000}"/>
    <cellStyle name="20 % - Akzent4 4 2 2" xfId="105" xr:uid="{00000000-0005-0000-0000-000075000000}"/>
    <cellStyle name="20 % - Akzent4 4 2 3" xfId="106" xr:uid="{00000000-0005-0000-0000-000076000000}"/>
    <cellStyle name="20 % - Akzent4 4 2 4" xfId="107" xr:uid="{00000000-0005-0000-0000-000077000000}"/>
    <cellStyle name="20 % - Akzent4 4 3" xfId="108" xr:uid="{00000000-0005-0000-0000-000078000000}"/>
    <cellStyle name="20 % - Akzent4 4 3 2" xfId="1070" xr:uid="{00000000-0005-0000-0000-000079000000}"/>
    <cellStyle name="20 % - Akzent4 4 4" xfId="109" xr:uid="{00000000-0005-0000-0000-00007A000000}"/>
    <cellStyle name="20 % - Akzent4 4 5" xfId="110" xr:uid="{00000000-0005-0000-0000-00007B000000}"/>
    <cellStyle name="20 % - Akzent4 5" xfId="111" xr:uid="{00000000-0005-0000-0000-00007C000000}"/>
    <cellStyle name="20 % - Akzent4 5 2" xfId="112" xr:uid="{00000000-0005-0000-0000-00007D000000}"/>
    <cellStyle name="20 % - Akzent4 5 3" xfId="113" xr:uid="{00000000-0005-0000-0000-00007E000000}"/>
    <cellStyle name="20 % - Akzent4 5 4" xfId="114" xr:uid="{00000000-0005-0000-0000-00007F000000}"/>
    <cellStyle name="20 % - Akzent4 6" xfId="115" xr:uid="{00000000-0005-0000-0000-000080000000}"/>
    <cellStyle name="20 % - Akzent4 6 2" xfId="1071" xr:uid="{00000000-0005-0000-0000-000081000000}"/>
    <cellStyle name="20 % - Akzent4 7" xfId="116" xr:uid="{00000000-0005-0000-0000-000082000000}"/>
    <cellStyle name="20 % - Akzent4 7 2" xfId="1072" xr:uid="{00000000-0005-0000-0000-000083000000}"/>
    <cellStyle name="20 % - Akzent5 2" xfId="117" xr:uid="{00000000-0005-0000-0000-000084000000}"/>
    <cellStyle name="20 % - Akzent5 2 2" xfId="118" xr:uid="{00000000-0005-0000-0000-000085000000}"/>
    <cellStyle name="20 % - Akzent5 2 2 2" xfId="119" xr:uid="{00000000-0005-0000-0000-000086000000}"/>
    <cellStyle name="20 % - Akzent5 2 3" xfId="120" xr:uid="{00000000-0005-0000-0000-000087000000}"/>
    <cellStyle name="20 % - Akzent5 3" xfId="121" xr:uid="{00000000-0005-0000-0000-000088000000}"/>
    <cellStyle name="20 % - Akzent5 3 2" xfId="122" xr:uid="{00000000-0005-0000-0000-000089000000}"/>
    <cellStyle name="20 % - Akzent5 3 2 2" xfId="123" xr:uid="{00000000-0005-0000-0000-00008A000000}"/>
    <cellStyle name="20 % - Akzent5 3 2 3" xfId="124" xr:uid="{00000000-0005-0000-0000-00008B000000}"/>
    <cellStyle name="20 % - Akzent5 3 2 4" xfId="125" xr:uid="{00000000-0005-0000-0000-00008C000000}"/>
    <cellStyle name="20 % - Akzent5 3 3" xfId="126" xr:uid="{00000000-0005-0000-0000-00008D000000}"/>
    <cellStyle name="20 % - Akzent5 3 3 2" xfId="1073" xr:uid="{00000000-0005-0000-0000-00008E000000}"/>
    <cellStyle name="20 % - Akzent5 3 4" xfId="127" xr:uid="{00000000-0005-0000-0000-00008F000000}"/>
    <cellStyle name="20 % - Akzent5 3 5" xfId="128" xr:uid="{00000000-0005-0000-0000-000090000000}"/>
    <cellStyle name="20 % - Akzent5 4" xfId="129" xr:uid="{00000000-0005-0000-0000-000091000000}"/>
    <cellStyle name="20 % - Akzent5 4 2" xfId="130" xr:uid="{00000000-0005-0000-0000-000092000000}"/>
    <cellStyle name="20 % - Akzent5 4 2 2" xfId="131" xr:uid="{00000000-0005-0000-0000-000093000000}"/>
    <cellStyle name="20 % - Akzent5 4 2 3" xfId="132" xr:uid="{00000000-0005-0000-0000-000094000000}"/>
    <cellStyle name="20 % - Akzent5 4 2 4" xfId="133" xr:uid="{00000000-0005-0000-0000-000095000000}"/>
    <cellStyle name="20 % - Akzent5 4 3" xfId="134" xr:uid="{00000000-0005-0000-0000-000096000000}"/>
    <cellStyle name="20 % - Akzent5 4 3 2" xfId="1074" xr:uid="{00000000-0005-0000-0000-000097000000}"/>
    <cellStyle name="20 % - Akzent5 4 4" xfId="135" xr:uid="{00000000-0005-0000-0000-000098000000}"/>
    <cellStyle name="20 % - Akzent5 4 5" xfId="136" xr:uid="{00000000-0005-0000-0000-000099000000}"/>
    <cellStyle name="20 % - Akzent5 5" xfId="137" xr:uid="{00000000-0005-0000-0000-00009A000000}"/>
    <cellStyle name="20 % - Akzent5 5 2" xfId="138" xr:uid="{00000000-0005-0000-0000-00009B000000}"/>
    <cellStyle name="20 % - Akzent5 5 3" xfId="139" xr:uid="{00000000-0005-0000-0000-00009C000000}"/>
    <cellStyle name="20 % - Akzent5 5 4" xfId="140" xr:uid="{00000000-0005-0000-0000-00009D000000}"/>
    <cellStyle name="20 % - Akzent5 6" xfId="141" xr:uid="{00000000-0005-0000-0000-00009E000000}"/>
    <cellStyle name="20 % - Akzent5 6 2" xfId="1075" xr:uid="{00000000-0005-0000-0000-00009F000000}"/>
    <cellStyle name="20 % - Akzent5 7" xfId="142" xr:uid="{00000000-0005-0000-0000-0000A0000000}"/>
    <cellStyle name="20 % - Akzent5 7 2" xfId="1076" xr:uid="{00000000-0005-0000-0000-0000A1000000}"/>
    <cellStyle name="20 % - Akzent6 2" xfId="143" xr:uid="{00000000-0005-0000-0000-0000A2000000}"/>
    <cellStyle name="20 % - Akzent6 3" xfId="144" xr:uid="{00000000-0005-0000-0000-0000A3000000}"/>
    <cellStyle name="20 % - Akzent6 3 2" xfId="145" xr:uid="{00000000-0005-0000-0000-0000A4000000}"/>
    <cellStyle name="20 % - Akzent6 3 2 2" xfId="146" xr:uid="{00000000-0005-0000-0000-0000A5000000}"/>
    <cellStyle name="20 % - Akzent6 3 2 3" xfId="147" xr:uid="{00000000-0005-0000-0000-0000A6000000}"/>
    <cellStyle name="20 % - Akzent6 3 2 4" xfId="148" xr:uid="{00000000-0005-0000-0000-0000A7000000}"/>
    <cellStyle name="20 % - Akzent6 3 3" xfId="149" xr:uid="{00000000-0005-0000-0000-0000A8000000}"/>
    <cellStyle name="20 % - Akzent6 3 3 2" xfId="1077" xr:uid="{00000000-0005-0000-0000-0000A9000000}"/>
    <cellStyle name="20 % - Akzent6 3 4" xfId="150" xr:uid="{00000000-0005-0000-0000-0000AA000000}"/>
    <cellStyle name="20 % - Akzent6 3 5" xfId="151" xr:uid="{00000000-0005-0000-0000-0000AB000000}"/>
    <cellStyle name="20 % - Akzent6 4" xfId="152" xr:uid="{00000000-0005-0000-0000-0000AC000000}"/>
    <cellStyle name="20 % - Akzent6 4 2" xfId="153" xr:uid="{00000000-0005-0000-0000-0000AD000000}"/>
    <cellStyle name="20 % - Akzent6 4 2 2" xfId="154" xr:uid="{00000000-0005-0000-0000-0000AE000000}"/>
    <cellStyle name="20 % - Akzent6 4 2 3" xfId="155" xr:uid="{00000000-0005-0000-0000-0000AF000000}"/>
    <cellStyle name="20 % - Akzent6 4 2 4" xfId="156" xr:uid="{00000000-0005-0000-0000-0000B0000000}"/>
    <cellStyle name="20 % - Akzent6 4 3" xfId="157" xr:uid="{00000000-0005-0000-0000-0000B1000000}"/>
    <cellStyle name="20 % - Akzent6 4 3 2" xfId="1078" xr:uid="{00000000-0005-0000-0000-0000B2000000}"/>
    <cellStyle name="20 % - Akzent6 4 4" xfId="158" xr:uid="{00000000-0005-0000-0000-0000B3000000}"/>
    <cellStyle name="20 % - Akzent6 4 5" xfId="159" xr:uid="{00000000-0005-0000-0000-0000B4000000}"/>
    <cellStyle name="20 % - Akzent6 5" xfId="160" xr:uid="{00000000-0005-0000-0000-0000B5000000}"/>
    <cellStyle name="20 % - Akzent6 5 2" xfId="161" xr:uid="{00000000-0005-0000-0000-0000B6000000}"/>
    <cellStyle name="20 % - Akzent6 5 3" xfId="162" xr:uid="{00000000-0005-0000-0000-0000B7000000}"/>
    <cellStyle name="20 % - Akzent6 5 4" xfId="163" xr:uid="{00000000-0005-0000-0000-0000B8000000}"/>
    <cellStyle name="20 % - Akzent6 6" xfId="164" xr:uid="{00000000-0005-0000-0000-0000B9000000}"/>
    <cellStyle name="20 % - Akzent6 6 2" xfId="1079" xr:uid="{00000000-0005-0000-0000-0000BA000000}"/>
    <cellStyle name="20 % - Akzent6 7" xfId="165" xr:uid="{00000000-0005-0000-0000-0000BB000000}"/>
    <cellStyle name="20 % - Akzent6 7 2" xfId="1080" xr:uid="{00000000-0005-0000-0000-0000BC000000}"/>
    <cellStyle name="40 % - Akzent1 2" xfId="166" xr:uid="{00000000-0005-0000-0000-0000BD000000}"/>
    <cellStyle name="40 % - Akzent1 2 2" xfId="167" xr:uid="{00000000-0005-0000-0000-0000BE000000}"/>
    <cellStyle name="40 % - Akzent1 2 3" xfId="168" xr:uid="{00000000-0005-0000-0000-0000BF000000}"/>
    <cellStyle name="40 % - Akzent1 3" xfId="169" xr:uid="{00000000-0005-0000-0000-0000C0000000}"/>
    <cellStyle name="40 % - Akzent1 3 2" xfId="170" xr:uid="{00000000-0005-0000-0000-0000C1000000}"/>
    <cellStyle name="40 % - Akzent1 3 2 2" xfId="171" xr:uid="{00000000-0005-0000-0000-0000C2000000}"/>
    <cellStyle name="40 % - Akzent1 3 2 3" xfId="172" xr:uid="{00000000-0005-0000-0000-0000C3000000}"/>
    <cellStyle name="40 % - Akzent1 3 2 4" xfId="173" xr:uid="{00000000-0005-0000-0000-0000C4000000}"/>
    <cellStyle name="40 % - Akzent1 3 3" xfId="174" xr:uid="{00000000-0005-0000-0000-0000C5000000}"/>
    <cellStyle name="40 % - Akzent1 3 3 2" xfId="1081" xr:uid="{00000000-0005-0000-0000-0000C6000000}"/>
    <cellStyle name="40 % - Akzent1 3 4" xfId="175" xr:uid="{00000000-0005-0000-0000-0000C7000000}"/>
    <cellStyle name="40 % - Akzent1 3 5" xfId="176" xr:uid="{00000000-0005-0000-0000-0000C8000000}"/>
    <cellStyle name="40 % - Akzent1 4" xfId="177" xr:uid="{00000000-0005-0000-0000-0000C9000000}"/>
    <cellStyle name="40 % - Akzent1 4 2" xfId="178" xr:uid="{00000000-0005-0000-0000-0000CA000000}"/>
    <cellStyle name="40 % - Akzent1 4 2 2" xfId="179" xr:uid="{00000000-0005-0000-0000-0000CB000000}"/>
    <cellStyle name="40 % - Akzent1 4 2 3" xfId="180" xr:uid="{00000000-0005-0000-0000-0000CC000000}"/>
    <cellStyle name="40 % - Akzent1 4 2 4" xfId="181" xr:uid="{00000000-0005-0000-0000-0000CD000000}"/>
    <cellStyle name="40 % - Akzent1 4 3" xfId="182" xr:uid="{00000000-0005-0000-0000-0000CE000000}"/>
    <cellStyle name="40 % - Akzent1 4 3 2" xfId="1082" xr:uid="{00000000-0005-0000-0000-0000CF000000}"/>
    <cellStyle name="40 % - Akzent1 4 4" xfId="183" xr:uid="{00000000-0005-0000-0000-0000D0000000}"/>
    <cellStyle name="40 % - Akzent1 4 5" xfId="184" xr:uid="{00000000-0005-0000-0000-0000D1000000}"/>
    <cellStyle name="40 % - Akzent1 5" xfId="185" xr:uid="{00000000-0005-0000-0000-0000D2000000}"/>
    <cellStyle name="40 % - Akzent1 5 2" xfId="186" xr:uid="{00000000-0005-0000-0000-0000D3000000}"/>
    <cellStyle name="40 % - Akzent1 5 3" xfId="187" xr:uid="{00000000-0005-0000-0000-0000D4000000}"/>
    <cellStyle name="40 % - Akzent1 5 4" xfId="188" xr:uid="{00000000-0005-0000-0000-0000D5000000}"/>
    <cellStyle name="40 % - Akzent1 6" xfId="189" xr:uid="{00000000-0005-0000-0000-0000D6000000}"/>
    <cellStyle name="40 % - Akzent1 6 2" xfId="1083" xr:uid="{00000000-0005-0000-0000-0000D7000000}"/>
    <cellStyle name="40 % - Akzent1 7" xfId="190" xr:uid="{00000000-0005-0000-0000-0000D8000000}"/>
    <cellStyle name="40 % - Akzent1 7 2" xfId="1084" xr:uid="{00000000-0005-0000-0000-0000D9000000}"/>
    <cellStyle name="40 % - Akzent2 2" xfId="191" xr:uid="{00000000-0005-0000-0000-0000DA000000}"/>
    <cellStyle name="40 % - Akzent2 3" xfId="192" xr:uid="{00000000-0005-0000-0000-0000DB000000}"/>
    <cellStyle name="40 % - Akzent2 3 2" xfId="193" xr:uid="{00000000-0005-0000-0000-0000DC000000}"/>
    <cellStyle name="40 % - Akzent2 3 2 2" xfId="194" xr:uid="{00000000-0005-0000-0000-0000DD000000}"/>
    <cellStyle name="40 % - Akzent2 3 2 3" xfId="195" xr:uid="{00000000-0005-0000-0000-0000DE000000}"/>
    <cellStyle name="40 % - Akzent2 3 2 4" xfId="196" xr:uid="{00000000-0005-0000-0000-0000DF000000}"/>
    <cellStyle name="40 % - Akzent2 3 3" xfId="197" xr:uid="{00000000-0005-0000-0000-0000E0000000}"/>
    <cellStyle name="40 % - Akzent2 3 3 2" xfId="1085" xr:uid="{00000000-0005-0000-0000-0000E1000000}"/>
    <cellStyle name="40 % - Akzent2 3 4" xfId="198" xr:uid="{00000000-0005-0000-0000-0000E2000000}"/>
    <cellStyle name="40 % - Akzent2 3 5" xfId="199" xr:uid="{00000000-0005-0000-0000-0000E3000000}"/>
    <cellStyle name="40 % - Akzent2 4" xfId="200" xr:uid="{00000000-0005-0000-0000-0000E4000000}"/>
    <cellStyle name="40 % - Akzent2 4 2" xfId="201" xr:uid="{00000000-0005-0000-0000-0000E5000000}"/>
    <cellStyle name="40 % - Akzent2 4 2 2" xfId="202" xr:uid="{00000000-0005-0000-0000-0000E6000000}"/>
    <cellStyle name="40 % - Akzent2 4 2 3" xfId="203" xr:uid="{00000000-0005-0000-0000-0000E7000000}"/>
    <cellStyle name="40 % - Akzent2 4 2 4" xfId="204" xr:uid="{00000000-0005-0000-0000-0000E8000000}"/>
    <cellStyle name="40 % - Akzent2 4 3" xfId="205" xr:uid="{00000000-0005-0000-0000-0000E9000000}"/>
    <cellStyle name="40 % - Akzent2 4 3 2" xfId="1086" xr:uid="{00000000-0005-0000-0000-0000EA000000}"/>
    <cellStyle name="40 % - Akzent2 4 4" xfId="206" xr:uid="{00000000-0005-0000-0000-0000EB000000}"/>
    <cellStyle name="40 % - Akzent2 4 5" xfId="207" xr:uid="{00000000-0005-0000-0000-0000EC000000}"/>
    <cellStyle name="40 % - Akzent2 5" xfId="208" xr:uid="{00000000-0005-0000-0000-0000ED000000}"/>
    <cellStyle name="40 % - Akzent2 5 2" xfId="209" xr:uid="{00000000-0005-0000-0000-0000EE000000}"/>
    <cellStyle name="40 % - Akzent2 5 3" xfId="210" xr:uid="{00000000-0005-0000-0000-0000EF000000}"/>
    <cellStyle name="40 % - Akzent2 5 4" xfId="211" xr:uid="{00000000-0005-0000-0000-0000F0000000}"/>
    <cellStyle name="40 % - Akzent2 6" xfId="212" xr:uid="{00000000-0005-0000-0000-0000F1000000}"/>
    <cellStyle name="40 % - Akzent2 6 2" xfId="1087" xr:uid="{00000000-0005-0000-0000-0000F2000000}"/>
    <cellStyle name="40 % - Akzent2 7" xfId="213" xr:uid="{00000000-0005-0000-0000-0000F3000000}"/>
    <cellStyle name="40 % - Akzent2 7 2" xfId="1088" xr:uid="{00000000-0005-0000-0000-0000F4000000}"/>
    <cellStyle name="40 % - Akzent3 2" xfId="214" xr:uid="{00000000-0005-0000-0000-0000F5000000}"/>
    <cellStyle name="40 % - Akzent3 2 2" xfId="215" xr:uid="{00000000-0005-0000-0000-0000F6000000}"/>
    <cellStyle name="40 % - Akzent3 2 3" xfId="216" xr:uid="{00000000-0005-0000-0000-0000F7000000}"/>
    <cellStyle name="40 % - Akzent3 2 3 2" xfId="217" xr:uid="{00000000-0005-0000-0000-0000F8000000}"/>
    <cellStyle name="40 % - Akzent3 2 3 2 2" xfId="218" xr:uid="{00000000-0005-0000-0000-0000F9000000}"/>
    <cellStyle name="40 % - Akzent3 2 3 3" xfId="219" xr:uid="{00000000-0005-0000-0000-0000FA000000}"/>
    <cellStyle name="40 % - Akzent3 2 4" xfId="220" xr:uid="{00000000-0005-0000-0000-0000FB000000}"/>
    <cellStyle name="40 % - Akzent3 3" xfId="221" xr:uid="{00000000-0005-0000-0000-0000FC000000}"/>
    <cellStyle name="40 % - Akzent3 3 2" xfId="222" xr:uid="{00000000-0005-0000-0000-0000FD000000}"/>
    <cellStyle name="40 % - Akzent3 3 2 2" xfId="223" xr:uid="{00000000-0005-0000-0000-0000FE000000}"/>
    <cellStyle name="40 % - Akzent3 3 2 3" xfId="224" xr:uid="{00000000-0005-0000-0000-0000FF000000}"/>
    <cellStyle name="40 % - Akzent3 3 2 4" xfId="225" xr:uid="{00000000-0005-0000-0000-000000010000}"/>
    <cellStyle name="40 % - Akzent3 3 3" xfId="226" xr:uid="{00000000-0005-0000-0000-000001010000}"/>
    <cellStyle name="40 % - Akzent3 3 3 2" xfId="1089" xr:uid="{00000000-0005-0000-0000-000002010000}"/>
    <cellStyle name="40 % - Akzent3 3 4" xfId="227" xr:uid="{00000000-0005-0000-0000-000003010000}"/>
    <cellStyle name="40 % - Akzent3 3 5" xfId="228" xr:uid="{00000000-0005-0000-0000-000004010000}"/>
    <cellStyle name="40 % - Akzent3 4" xfId="229" xr:uid="{00000000-0005-0000-0000-000005010000}"/>
    <cellStyle name="40 % - Akzent3 4 2" xfId="230" xr:uid="{00000000-0005-0000-0000-000006010000}"/>
    <cellStyle name="40 % - Akzent3 4 2 2" xfId="231" xr:uid="{00000000-0005-0000-0000-000007010000}"/>
    <cellStyle name="40 % - Akzent3 4 2 3" xfId="232" xr:uid="{00000000-0005-0000-0000-000008010000}"/>
    <cellStyle name="40 % - Akzent3 4 2 4" xfId="233" xr:uid="{00000000-0005-0000-0000-000009010000}"/>
    <cellStyle name="40 % - Akzent3 4 3" xfId="234" xr:uid="{00000000-0005-0000-0000-00000A010000}"/>
    <cellStyle name="40 % - Akzent3 4 3 2" xfId="1090" xr:uid="{00000000-0005-0000-0000-00000B010000}"/>
    <cellStyle name="40 % - Akzent3 4 4" xfId="235" xr:uid="{00000000-0005-0000-0000-00000C010000}"/>
    <cellStyle name="40 % - Akzent3 4 5" xfId="236" xr:uid="{00000000-0005-0000-0000-00000D010000}"/>
    <cellStyle name="40 % - Akzent3 5" xfId="237" xr:uid="{00000000-0005-0000-0000-00000E010000}"/>
    <cellStyle name="40 % - Akzent3 5 2" xfId="238" xr:uid="{00000000-0005-0000-0000-00000F010000}"/>
    <cellStyle name="40 % - Akzent3 5 3" xfId="239" xr:uid="{00000000-0005-0000-0000-000010010000}"/>
    <cellStyle name="40 % - Akzent3 5 4" xfId="240" xr:uid="{00000000-0005-0000-0000-000011010000}"/>
    <cellStyle name="40 % - Akzent3 6" xfId="241" xr:uid="{00000000-0005-0000-0000-000012010000}"/>
    <cellStyle name="40 % - Akzent3 6 2" xfId="1091" xr:uid="{00000000-0005-0000-0000-000013010000}"/>
    <cellStyle name="40 % - Akzent3 7" xfId="242" xr:uid="{00000000-0005-0000-0000-000014010000}"/>
    <cellStyle name="40 % - Akzent3 7 2" xfId="1092" xr:uid="{00000000-0005-0000-0000-000015010000}"/>
    <cellStyle name="40 % - Akzent4 2" xfId="243" xr:uid="{00000000-0005-0000-0000-000016010000}"/>
    <cellStyle name="40 % - Akzent4 2 2" xfId="244" xr:uid="{00000000-0005-0000-0000-000017010000}"/>
    <cellStyle name="40 % - Akzent4 2 2 2" xfId="245" xr:uid="{00000000-0005-0000-0000-000018010000}"/>
    <cellStyle name="40 % - Akzent4 2 3" xfId="246" xr:uid="{00000000-0005-0000-0000-000019010000}"/>
    <cellStyle name="40 % - Akzent4 3" xfId="247" xr:uid="{00000000-0005-0000-0000-00001A010000}"/>
    <cellStyle name="40 % - Akzent4 3 2" xfId="248" xr:uid="{00000000-0005-0000-0000-00001B010000}"/>
    <cellStyle name="40 % - Akzent4 3 2 2" xfId="249" xr:uid="{00000000-0005-0000-0000-00001C010000}"/>
    <cellStyle name="40 % - Akzent4 3 2 3" xfId="250" xr:uid="{00000000-0005-0000-0000-00001D010000}"/>
    <cellStyle name="40 % - Akzent4 3 2 4" xfId="251" xr:uid="{00000000-0005-0000-0000-00001E010000}"/>
    <cellStyle name="40 % - Akzent4 3 3" xfId="252" xr:uid="{00000000-0005-0000-0000-00001F010000}"/>
    <cellStyle name="40 % - Akzent4 3 3 2" xfId="1093" xr:uid="{00000000-0005-0000-0000-000020010000}"/>
    <cellStyle name="40 % - Akzent4 3 4" xfId="253" xr:uid="{00000000-0005-0000-0000-000021010000}"/>
    <cellStyle name="40 % - Akzent4 3 5" xfId="254" xr:uid="{00000000-0005-0000-0000-000022010000}"/>
    <cellStyle name="40 % - Akzent4 4" xfId="255" xr:uid="{00000000-0005-0000-0000-000023010000}"/>
    <cellStyle name="40 % - Akzent4 4 2" xfId="256" xr:uid="{00000000-0005-0000-0000-000024010000}"/>
    <cellStyle name="40 % - Akzent4 4 2 2" xfId="257" xr:uid="{00000000-0005-0000-0000-000025010000}"/>
    <cellStyle name="40 % - Akzent4 4 2 3" xfId="258" xr:uid="{00000000-0005-0000-0000-000026010000}"/>
    <cellStyle name="40 % - Akzent4 4 2 4" xfId="259" xr:uid="{00000000-0005-0000-0000-000027010000}"/>
    <cellStyle name="40 % - Akzent4 4 3" xfId="260" xr:uid="{00000000-0005-0000-0000-000028010000}"/>
    <cellStyle name="40 % - Akzent4 4 3 2" xfId="1094" xr:uid="{00000000-0005-0000-0000-000029010000}"/>
    <cellStyle name="40 % - Akzent4 4 4" xfId="261" xr:uid="{00000000-0005-0000-0000-00002A010000}"/>
    <cellStyle name="40 % - Akzent4 4 5" xfId="262" xr:uid="{00000000-0005-0000-0000-00002B010000}"/>
    <cellStyle name="40 % - Akzent4 5" xfId="263" xr:uid="{00000000-0005-0000-0000-00002C010000}"/>
    <cellStyle name="40 % - Akzent4 5 2" xfId="264" xr:uid="{00000000-0005-0000-0000-00002D010000}"/>
    <cellStyle name="40 % - Akzent4 5 3" xfId="265" xr:uid="{00000000-0005-0000-0000-00002E010000}"/>
    <cellStyle name="40 % - Akzent4 5 4" xfId="266" xr:uid="{00000000-0005-0000-0000-00002F010000}"/>
    <cellStyle name="40 % - Akzent4 6" xfId="267" xr:uid="{00000000-0005-0000-0000-000030010000}"/>
    <cellStyle name="40 % - Akzent4 6 2" xfId="1095" xr:uid="{00000000-0005-0000-0000-000031010000}"/>
    <cellStyle name="40 % - Akzent4 7" xfId="268" xr:uid="{00000000-0005-0000-0000-000032010000}"/>
    <cellStyle name="40 % - Akzent4 7 2" xfId="1096" xr:uid="{00000000-0005-0000-0000-000033010000}"/>
    <cellStyle name="40 % - Akzent5 2" xfId="269" xr:uid="{00000000-0005-0000-0000-000034010000}"/>
    <cellStyle name="40 % - Akzent5 2 2" xfId="270" xr:uid="{00000000-0005-0000-0000-000035010000}"/>
    <cellStyle name="40 % - Akzent5 2 3" xfId="271" xr:uid="{00000000-0005-0000-0000-000036010000}"/>
    <cellStyle name="40 % - Akzent5 3" xfId="272" xr:uid="{00000000-0005-0000-0000-000037010000}"/>
    <cellStyle name="40 % - Akzent5 3 2" xfId="273" xr:uid="{00000000-0005-0000-0000-000038010000}"/>
    <cellStyle name="40 % - Akzent5 3 2 2" xfId="274" xr:uid="{00000000-0005-0000-0000-000039010000}"/>
    <cellStyle name="40 % - Akzent5 3 2 3" xfId="275" xr:uid="{00000000-0005-0000-0000-00003A010000}"/>
    <cellStyle name="40 % - Akzent5 3 2 4" xfId="276" xr:uid="{00000000-0005-0000-0000-00003B010000}"/>
    <cellStyle name="40 % - Akzent5 3 3" xfId="277" xr:uid="{00000000-0005-0000-0000-00003C010000}"/>
    <cellStyle name="40 % - Akzent5 3 3 2" xfId="1097" xr:uid="{00000000-0005-0000-0000-00003D010000}"/>
    <cellStyle name="40 % - Akzent5 3 4" xfId="278" xr:uid="{00000000-0005-0000-0000-00003E010000}"/>
    <cellStyle name="40 % - Akzent5 3 5" xfId="279" xr:uid="{00000000-0005-0000-0000-00003F010000}"/>
    <cellStyle name="40 % - Akzent5 4" xfId="280" xr:uid="{00000000-0005-0000-0000-000040010000}"/>
    <cellStyle name="40 % - Akzent5 4 2" xfId="281" xr:uid="{00000000-0005-0000-0000-000041010000}"/>
    <cellStyle name="40 % - Akzent5 4 2 2" xfId="282" xr:uid="{00000000-0005-0000-0000-000042010000}"/>
    <cellStyle name="40 % - Akzent5 4 2 3" xfId="283" xr:uid="{00000000-0005-0000-0000-000043010000}"/>
    <cellStyle name="40 % - Akzent5 4 2 4" xfId="284" xr:uid="{00000000-0005-0000-0000-000044010000}"/>
    <cellStyle name="40 % - Akzent5 4 3" xfId="285" xr:uid="{00000000-0005-0000-0000-000045010000}"/>
    <cellStyle name="40 % - Akzent5 4 3 2" xfId="1098" xr:uid="{00000000-0005-0000-0000-000046010000}"/>
    <cellStyle name="40 % - Akzent5 4 4" xfId="286" xr:uid="{00000000-0005-0000-0000-000047010000}"/>
    <cellStyle name="40 % - Akzent5 4 5" xfId="287" xr:uid="{00000000-0005-0000-0000-000048010000}"/>
    <cellStyle name="40 % - Akzent5 5" xfId="288" xr:uid="{00000000-0005-0000-0000-000049010000}"/>
    <cellStyle name="40 % - Akzent5 5 2" xfId="289" xr:uid="{00000000-0005-0000-0000-00004A010000}"/>
    <cellStyle name="40 % - Akzent5 5 3" xfId="290" xr:uid="{00000000-0005-0000-0000-00004B010000}"/>
    <cellStyle name="40 % - Akzent5 5 4" xfId="291" xr:uid="{00000000-0005-0000-0000-00004C010000}"/>
    <cellStyle name="40 % - Akzent5 6" xfId="292" xr:uid="{00000000-0005-0000-0000-00004D010000}"/>
    <cellStyle name="40 % - Akzent5 6 2" xfId="1099" xr:uid="{00000000-0005-0000-0000-00004E010000}"/>
    <cellStyle name="40 % - Akzent5 7" xfId="293" xr:uid="{00000000-0005-0000-0000-00004F010000}"/>
    <cellStyle name="40 % - Akzent5 7 2" xfId="1100" xr:uid="{00000000-0005-0000-0000-000050010000}"/>
    <cellStyle name="40 % - Akzent6 2" xfId="294" xr:uid="{00000000-0005-0000-0000-000051010000}"/>
    <cellStyle name="40 % - Akzent6 2 2" xfId="295" xr:uid="{00000000-0005-0000-0000-000052010000}"/>
    <cellStyle name="40 % - Akzent6 2 2 2" xfId="296" xr:uid="{00000000-0005-0000-0000-000053010000}"/>
    <cellStyle name="40 % - Akzent6 2 3" xfId="297" xr:uid="{00000000-0005-0000-0000-000054010000}"/>
    <cellStyle name="40 % - Akzent6 3" xfId="298" xr:uid="{00000000-0005-0000-0000-000055010000}"/>
    <cellStyle name="40 % - Akzent6 3 2" xfId="299" xr:uid="{00000000-0005-0000-0000-000056010000}"/>
    <cellStyle name="40 % - Akzent6 3 2 2" xfId="300" xr:uid="{00000000-0005-0000-0000-000057010000}"/>
    <cellStyle name="40 % - Akzent6 3 2 3" xfId="301" xr:uid="{00000000-0005-0000-0000-000058010000}"/>
    <cellStyle name="40 % - Akzent6 3 2 4" xfId="302" xr:uid="{00000000-0005-0000-0000-000059010000}"/>
    <cellStyle name="40 % - Akzent6 3 3" xfId="303" xr:uid="{00000000-0005-0000-0000-00005A010000}"/>
    <cellStyle name="40 % - Akzent6 3 3 2" xfId="1101" xr:uid="{00000000-0005-0000-0000-00005B010000}"/>
    <cellStyle name="40 % - Akzent6 3 4" xfId="304" xr:uid="{00000000-0005-0000-0000-00005C010000}"/>
    <cellStyle name="40 % - Akzent6 3 5" xfId="305" xr:uid="{00000000-0005-0000-0000-00005D010000}"/>
    <cellStyle name="40 % - Akzent6 4" xfId="306" xr:uid="{00000000-0005-0000-0000-00005E010000}"/>
    <cellStyle name="40 % - Akzent6 4 2" xfId="307" xr:uid="{00000000-0005-0000-0000-00005F010000}"/>
    <cellStyle name="40 % - Akzent6 4 2 2" xfId="308" xr:uid="{00000000-0005-0000-0000-000060010000}"/>
    <cellStyle name="40 % - Akzent6 4 2 3" xfId="309" xr:uid="{00000000-0005-0000-0000-000061010000}"/>
    <cellStyle name="40 % - Akzent6 4 2 4" xfId="310" xr:uid="{00000000-0005-0000-0000-000062010000}"/>
    <cellStyle name="40 % - Akzent6 4 3" xfId="311" xr:uid="{00000000-0005-0000-0000-000063010000}"/>
    <cellStyle name="40 % - Akzent6 4 3 2" xfId="1102" xr:uid="{00000000-0005-0000-0000-000064010000}"/>
    <cellStyle name="40 % - Akzent6 4 4" xfId="312" xr:uid="{00000000-0005-0000-0000-000065010000}"/>
    <cellStyle name="40 % - Akzent6 4 5" xfId="313" xr:uid="{00000000-0005-0000-0000-000066010000}"/>
    <cellStyle name="40 % - Akzent6 5" xfId="314" xr:uid="{00000000-0005-0000-0000-000067010000}"/>
    <cellStyle name="40 % - Akzent6 5 2" xfId="315" xr:uid="{00000000-0005-0000-0000-000068010000}"/>
    <cellStyle name="40 % - Akzent6 5 3" xfId="316" xr:uid="{00000000-0005-0000-0000-000069010000}"/>
    <cellStyle name="40 % - Akzent6 5 4" xfId="317" xr:uid="{00000000-0005-0000-0000-00006A010000}"/>
    <cellStyle name="40 % - Akzent6 6" xfId="318" xr:uid="{00000000-0005-0000-0000-00006B010000}"/>
    <cellStyle name="40 % - Akzent6 6 2" xfId="1103" xr:uid="{00000000-0005-0000-0000-00006C010000}"/>
    <cellStyle name="40 % - Akzent6 7" xfId="319" xr:uid="{00000000-0005-0000-0000-00006D010000}"/>
    <cellStyle name="40 % - Akzent6 7 2" xfId="1104" xr:uid="{00000000-0005-0000-0000-00006E010000}"/>
    <cellStyle name="60 % - Akzent1 2" xfId="320" xr:uid="{00000000-0005-0000-0000-00006F010000}"/>
    <cellStyle name="60 % - Akzent1 2 2" xfId="321" xr:uid="{00000000-0005-0000-0000-000070010000}"/>
    <cellStyle name="60 % - Akzent1 2 2 2" xfId="322" xr:uid="{00000000-0005-0000-0000-000071010000}"/>
    <cellStyle name="60 % - Akzent1 2 3" xfId="323" xr:uid="{00000000-0005-0000-0000-000072010000}"/>
    <cellStyle name="60 % - Akzent1 3" xfId="324" xr:uid="{00000000-0005-0000-0000-000073010000}"/>
    <cellStyle name="60 % - Akzent1 4" xfId="325" xr:uid="{00000000-0005-0000-0000-000074010000}"/>
    <cellStyle name="60 % - Akzent1 5" xfId="326" xr:uid="{00000000-0005-0000-0000-000075010000}"/>
    <cellStyle name="60 % - Akzent1 6" xfId="327" xr:uid="{00000000-0005-0000-0000-000076010000}"/>
    <cellStyle name="60 % - Akzent2 2" xfId="328" xr:uid="{00000000-0005-0000-0000-000077010000}"/>
    <cellStyle name="60 % - Akzent2 3" xfId="329" xr:uid="{00000000-0005-0000-0000-000078010000}"/>
    <cellStyle name="60 % - Akzent2 4" xfId="330" xr:uid="{00000000-0005-0000-0000-000079010000}"/>
    <cellStyle name="60 % - Akzent2 5" xfId="331" xr:uid="{00000000-0005-0000-0000-00007A010000}"/>
    <cellStyle name="60 % - Akzent2 6" xfId="332" xr:uid="{00000000-0005-0000-0000-00007B010000}"/>
    <cellStyle name="60 % - Akzent3 2" xfId="333" xr:uid="{00000000-0005-0000-0000-00007C010000}"/>
    <cellStyle name="60 % - Akzent3 3" xfId="334" xr:uid="{00000000-0005-0000-0000-00007D010000}"/>
    <cellStyle name="60 % - Akzent3 4" xfId="335" xr:uid="{00000000-0005-0000-0000-00007E010000}"/>
    <cellStyle name="60 % - Akzent3 5" xfId="336" xr:uid="{00000000-0005-0000-0000-00007F010000}"/>
    <cellStyle name="60 % - Akzent3 6" xfId="337" xr:uid="{00000000-0005-0000-0000-000080010000}"/>
    <cellStyle name="60 % - Akzent4 2" xfId="338" xr:uid="{00000000-0005-0000-0000-000081010000}"/>
    <cellStyle name="60 % - Akzent4 2 2" xfId="339" xr:uid="{00000000-0005-0000-0000-000082010000}"/>
    <cellStyle name="60 % - Akzent4 2 3" xfId="340" xr:uid="{00000000-0005-0000-0000-000083010000}"/>
    <cellStyle name="60 % - Akzent4 2 3 2" xfId="341" xr:uid="{00000000-0005-0000-0000-000084010000}"/>
    <cellStyle name="60 % - Akzent4 2 3 2 2" xfId="342" xr:uid="{00000000-0005-0000-0000-000085010000}"/>
    <cellStyle name="60 % - Akzent4 2 3 3" xfId="343" xr:uid="{00000000-0005-0000-0000-000086010000}"/>
    <cellStyle name="60 % - Akzent4 2 4" xfId="344" xr:uid="{00000000-0005-0000-0000-000087010000}"/>
    <cellStyle name="60 % - Akzent4 3" xfId="345" xr:uid="{00000000-0005-0000-0000-000088010000}"/>
    <cellStyle name="60 % - Akzent4 4" xfId="346" xr:uid="{00000000-0005-0000-0000-000089010000}"/>
    <cellStyle name="60 % - Akzent4 5" xfId="347" xr:uid="{00000000-0005-0000-0000-00008A010000}"/>
    <cellStyle name="60 % - Akzent4 6" xfId="348" xr:uid="{00000000-0005-0000-0000-00008B010000}"/>
    <cellStyle name="60 % - Akzent5 2" xfId="349" xr:uid="{00000000-0005-0000-0000-00008C010000}"/>
    <cellStyle name="60 % - Akzent5 2 2" xfId="350" xr:uid="{00000000-0005-0000-0000-00008D010000}"/>
    <cellStyle name="60 % - Akzent5 2 2 2" xfId="351" xr:uid="{00000000-0005-0000-0000-00008E010000}"/>
    <cellStyle name="60 % - Akzent5 2 3" xfId="352" xr:uid="{00000000-0005-0000-0000-00008F010000}"/>
    <cellStyle name="60 % - Akzent5 3" xfId="353" xr:uid="{00000000-0005-0000-0000-000090010000}"/>
    <cellStyle name="60 % - Akzent5 4" xfId="354" xr:uid="{00000000-0005-0000-0000-000091010000}"/>
    <cellStyle name="60 % - Akzent5 5" xfId="355" xr:uid="{00000000-0005-0000-0000-000092010000}"/>
    <cellStyle name="60 % - Akzent5 6" xfId="356" xr:uid="{00000000-0005-0000-0000-000093010000}"/>
    <cellStyle name="60 % - Akzent6 2" xfId="357" xr:uid="{00000000-0005-0000-0000-000094010000}"/>
    <cellStyle name="60 % - Akzent6 2 2" xfId="358" xr:uid="{00000000-0005-0000-0000-000095010000}"/>
    <cellStyle name="60 % - Akzent6 2 3" xfId="359" xr:uid="{00000000-0005-0000-0000-000096010000}"/>
    <cellStyle name="60 % - Akzent6 2 3 2" xfId="360" xr:uid="{00000000-0005-0000-0000-000097010000}"/>
    <cellStyle name="60 % - Akzent6 2 3 2 2" xfId="361" xr:uid="{00000000-0005-0000-0000-000098010000}"/>
    <cellStyle name="60 % - Akzent6 2 3 3" xfId="362" xr:uid="{00000000-0005-0000-0000-000099010000}"/>
    <cellStyle name="60 % - Akzent6 2 4" xfId="363" xr:uid="{00000000-0005-0000-0000-00009A010000}"/>
    <cellStyle name="60 % - Akzent6 3" xfId="364" xr:uid="{00000000-0005-0000-0000-00009B010000}"/>
    <cellStyle name="60 % - Akzent6 4" xfId="365" xr:uid="{00000000-0005-0000-0000-00009C010000}"/>
    <cellStyle name="60 % - Akzent6 5" xfId="366" xr:uid="{00000000-0005-0000-0000-00009D010000}"/>
    <cellStyle name="60 % - Akzent6 6" xfId="367" xr:uid="{00000000-0005-0000-0000-00009E010000}"/>
    <cellStyle name="Accent1" xfId="368" xr:uid="{00000000-0005-0000-0000-00009F010000}"/>
    <cellStyle name="Accent1 2" xfId="369" xr:uid="{00000000-0005-0000-0000-0000A0010000}"/>
    <cellStyle name="Accent1 3" xfId="370" xr:uid="{00000000-0005-0000-0000-0000A1010000}"/>
    <cellStyle name="Accent1 3 2" xfId="371" xr:uid="{00000000-0005-0000-0000-0000A2010000}"/>
    <cellStyle name="Accent1 3 3" xfId="372" xr:uid="{00000000-0005-0000-0000-0000A3010000}"/>
    <cellStyle name="Accent1 4" xfId="373" xr:uid="{00000000-0005-0000-0000-0000A4010000}"/>
    <cellStyle name="Accent1 4 2" xfId="374" xr:uid="{00000000-0005-0000-0000-0000A5010000}"/>
    <cellStyle name="Accent1 5" xfId="375" xr:uid="{00000000-0005-0000-0000-0000A6010000}"/>
    <cellStyle name="Accent2" xfId="393" xr:uid="{00000000-0005-0000-0000-0000A7010000}"/>
    <cellStyle name="Accent2 2" xfId="376" xr:uid="{00000000-0005-0000-0000-0000A8010000}"/>
    <cellStyle name="Accent2 3" xfId="377" xr:uid="{00000000-0005-0000-0000-0000A9010000}"/>
    <cellStyle name="Accent2 4" xfId="378" xr:uid="{00000000-0005-0000-0000-0000AA010000}"/>
    <cellStyle name="Accent3" xfId="396" xr:uid="{00000000-0005-0000-0000-0000AB010000}"/>
    <cellStyle name="Accent3 2" xfId="379" xr:uid="{00000000-0005-0000-0000-0000AC010000}"/>
    <cellStyle name="Accent4" xfId="380" xr:uid="{00000000-0005-0000-0000-0000AD010000}"/>
    <cellStyle name="Accent4 2" xfId="381" xr:uid="{00000000-0005-0000-0000-0000AE010000}"/>
    <cellStyle name="Accent4 3" xfId="382" xr:uid="{00000000-0005-0000-0000-0000AF010000}"/>
    <cellStyle name="Accent4 3 2" xfId="383" xr:uid="{00000000-0005-0000-0000-0000B0010000}"/>
    <cellStyle name="Accent4 3 3" xfId="384" xr:uid="{00000000-0005-0000-0000-0000B1010000}"/>
    <cellStyle name="Accent4 4" xfId="385" xr:uid="{00000000-0005-0000-0000-0000B2010000}"/>
    <cellStyle name="Accent4 4 2" xfId="386" xr:uid="{00000000-0005-0000-0000-0000B3010000}"/>
    <cellStyle name="Accent4 5" xfId="387" xr:uid="{00000000-0005-0000-0000-0000B4010000}"/>
    <cellStyle name="Accent5" xfId="402" xr:uid="{00000000-0005-0000-0000-0000B5010000}"/>
    <cellStyle name="Accent5 2" xfId="388" xr:uid="{00000000-0005-0000-0000-0000B6010000}"/>
    <cellStyle name="Accent6" xfId="405" xr:uid="{00000000-0005-0000-0000-0000B7010000}"/>
    <cellStyle name="Accent6 2" xfId="389" xr:uid="{00000000-0005-0000-0000-0000B8010000}"/>
    <cellStyle name="Akzent1 2" xfId="390" xr:uid="{00000000-0005-0000-0000-0000B9010000}"/>
    <cellStyle name="Akzent1 3" xfId="391" xr:uid="{00000000-0005-0000-0000-0000BA010000}"/>
    <cellStyle name="Akzent1 4" xfId="392" xr:uid="{00000000-0005-0000-0000-0000BB010000}"/>
    <cellStyle name="Akzent1 5" xfId="1105" xr:uid="{00000000-0005-0000-0000-0000BC010000}"/>
    <cellStyle name="Akzent2 2" xfId="394" xr:uid="{00000000-0005-0000-0000-0000BD010000}"/>
    <cellStyle name="Akzent2 3" xfId="395" xr:uid="{00000000-0005-0000-0000-0000BE010000}"/>
    <cellStyle name="Akzent2 4" xfId="1106" xr:uid="{00000000-0005-0000-0000-0000BF010000}"/>
    <cellStyle name="Akzent2 5" xfId="1107" xr:uid="{00000000-0005-0000-0000-0000C0010000}"/>
    <cellStyle name="Akzent3 2" xfId="397" xr:uid="{00000000-0005-0000-0000-0000C1010000}"/>
    <cellStyle name="Akzent3 3" xfId="398" xr:uid="{00000000-0005-0000-0000-0000C2010000}"/>
    <cellStyle name="Akzent3 4" xfId="1108" xr:uid="{00000000-0005-0000-0000-0000C3010000}"/>
    <cellStyle name="Akzent4 2" xfId="399" xr:uid="{00000000-0005-0000-0000-0000C4010000}"/>
    <cellStyle name="Akzent4 3" xfId="400" xr:uid="{00000000-0005-0000-0000-0000C5010000}"/>
    <cellStyle name="Akzent4 4" xfId="401" xr:uid="{00000000-0005-0000-0000-0000C6010000}"/>
    <cellStyle name="Akzent4 5" xfId="1109" xr:uid="{00000000-0005-0000-0000-0000C7010000}"/>
    <cellStyle name="Akzent5 2" xfId="403" xr:uid="{00000000-0005-0000-0000-0000C8010000}"/>
    <cellStyle name="Akzent5 3" xfId="404" xr:uid="{00000000-0005-0000-0000-0000C9010000}"/>
    <cellStyle name="Akzent5 4" xfId="1110" xr:uid="{00000000-0005-0000-0000-0000CA010000}"/>
    <cellStyle name="Akzent6 2" xfId="406" xr:uid="{00000000-0005-0000-0000-0000CB010000}"/>
    <cellStyle name="Akzent6 3" xfId="407" xr:uid="{00000000-0005-0000-0000-0000CC010000}"/>
    <cellStyle name="Akzent6 4" xfId="1111" xr:uid="{00000000-0005-0000-0000-0000CD010000}"/>
    <cellStyle name="Ausgabe 2" xfId="408" xr:uid="{00000000-0005-0000-0000-0000CE010000}"/>
    <cellStyle name="Ausgabe 2 2" xfId="409" xr:uid="{00000000-0005-0000-0000-0000CF010000}"/>
    <cellStyle name="Ausgabe 2 2 2" xfId="410" xr:uid="{00000000-0005-0000-0000-0000D0010000}"/>
    <cellStyle name="Ausgabe 2 2 3" xfId="411" xr:uid="{00000000-0005-0000-0000-0000D1010000}"/>
    <cellStyle name="Ausgabe 2 2 3 2" xfId="412" xr:uid="{00000000-0005-0000-0000-0000D2010000}"/>
    <cellStyle name="Ausgabe 2 2 3 3" xfId="1115" xr:uid="{00000000-0005-0000-0000-0000D3010000}"/>
    <cellStyle name="Ausgabe 2 2 3 4" xfId="1114" xr:uid="{00000000-0005-0000-0000-0000D4010000}"/>
    <cellStyle name="Ausgabe 2 2 4" xfId="1113" xr:uid="{00000000-0005-0000-0000-0000D5010000}"/>
    <cellStyle name="Ausgabe 2 3" xfId="413" xr:uid="{00000000-0005-0000-0000-0000D6010000}"/>
    <cellStyle name="Ausgabe 2 3 2" xfId="414" xr:uid="{00000000-0005-0000-0000-0000D7010000}"/>
    <cellStyle name="Ausgabe 2 3 2 2" xfId="415" xr:uid="{00000000-0005-0000-0000-0000D8010000}"/>
    <cellStyle name="Ausgabe 2 3 3" xfId="416" xr:uid="{00000000-0005-0000-0000-0000D9010000}"/>
    <cellStyle name="Ausgabe 2 3 3 2" xfId="417" xr:uid="{00000000-0005-0000-0000-0000DA010000}"/>
    <cellStyle name="Ausgabe 2 3 3 3" xfId="1117" xr:uid="{00000000-0005-0000-0000-0000DB010000}"/>
    <cellStyle name="Ausgabe 2 3 3 4" xfId="1116" xr:uid="{00000000-0005-0000-0000-0000DC010000}"/>
    <cellStyle name="Ausgabe 2 4" xfId="418" xr:uid="{00000000-0005-0000-0000-0000DD010000}"/>
    <cellStyle name="Ausgabe 2 5" xfId="419" xr:uid="{00000000-0005-0000-0000-0000DE010000}"/>
    <cellStyle name="Ausgabe 2 5 2" xfId="420" xr:uid="{00000000-0005-0000-0000-0000DF010000}"/>
    <cellStyle name="Ausgabe 2 5 3" xfId="1119" xr:uid="{00000000-0005-0000-0000-0000E0010000}"/>
    <cellStyle name="Ausgabe 2 5 4" xfId="1118" xr:uid="{00000000-0005-0000-0000-0000E1010000}"/>
    <cellStyle name="Ausgabe 2 6" xfId="1112" xr:uid="{00000000-0005-0000-0000-0000E2010000}"/>
    <cellStyle name="Ausgabe 3" xfId="421" xr:uid="{00000000-0005-0000-0000-0000E3010000}"/>
    <cellStyle name="Ausgabe 3 2" xfId="422" xr:uid="{00000000-0005-0000-0000-0000E4010000}"/>
    <cellStyle name="Ausgabe 3 3" xfId="423" xr:uid="{00000000-0005-0000-0000-0000E5010000}"/>
    <cellStyle name="Ausgabe 3 3 2" xfId="424" xr:uid="{00000000-0005-0000-0000-0000E6010000}"/>
    <cellStyle name="Ausgabe 3 3 3" xfId="1122" xr:uid="{00000000-0005-0000-0000-0000E7010000}"/>
    <cellStyle name="Ausgabe 3 3 4" xfId="1121" xr:uid="{00000000-0005-0000-0000-0000E8010000}"/>
    <cellStyle name="Ausgabe 3 4" xfId="1120" xr:uid="{00000000-0005-0000-0000-0000E9010000}"/>
    <cellStyle name="Ausgabe 4" xfId="425" xr:uid="{00000000-0005-0000-0000-0000EA010000}"/>
    <cellStyle name="Ausgabe 5" xfId="426" xr:uid="{00000000-0005-0000-0000-0000EB010000}"/>
    <cellStyle name="Ausgabe 6" xfId="427" xr:uid="{00000000-0005-0000-0000-0000EC010000}"/>
    <cellStyle name="Ausgabe 7" xfId="428" xr:uid="{00000000-0005-0000-0000-0000ED010000}"/>
    <cellStyle name="Ausgabe 7 2" xfId="429" xr:uid="{00000000-0005-0000-0000-0000EE010000}"/>
    <cellStyle name="Ausgabe 7 3" xfId="430" xr:uid="{00000000-0005-0000-0000-0000EF010000}"/>
    <cellStyle name="Ausgabe 7 3 2" xfId="431" xr:uid="{00000000-0005-0000-0000-0000F0010000}"/>
    <cellStyle name="Ausgabe 7 3 3" xfId="432" xr:uid="{00000000-0005-0000-0000-0000F1010000}"/>
    <cellStyle name="Ausgabe 7 3 4" xfId="1124" xr:uid="{00000000-0005-0000-0000-0000F2010000}"/>
    <cellStyle name="Ausgabe 7 3 5" xfId="1123" xr:uid="{00000000-0005-0000-0000-0000F3010000}"/>
    <cellStyle name="Ausgabe 7 4" xfId="433" xr:uid="{00000000-0005-0000-0000-0000F4010000}"/>
    <cellStyle name="Ausgabe 8" xfId="434" xr:uid="{00000000-0005-0000-0000-0000F5010000}"/>
    <cellStyle name="Ausgabe 8 2" xfId="435" xr:uid="{00000000-0005-0000-0000-0000F6010000}"/>
    <cellStyle name="Bad" xfId="929" xr:uid="{00000000-0005-0000-0000-0000F7010000}"/>
    <cellStyle name="Bad 2" xfId="436" xr:uid="{00000000-0005-0000-0000-0000F8010000}"/>
    <cellStyle name="Bad 2 2" xfId="437" xr:uid="{00000000-0005-0000-0000-0000F9010000}"/>
    <cellStyle name="Berechnung 2" xfId="438" xr:uid="{00000000-0005-0000-0000-0000FA010000}"/>
    <cellStyle name="Berechnung 2 2" xfId="439" xr:uid="{00000000-0005-0000-0000-0000FB010000}"/>
    <cellStyle name="Berechnung 2 3" xfId="440" xr:uid="{00000000-0005-0000-0000-0000FC010000}"/>
    <cellStyle name="Berechnung 2 3 2" xfId="441" xr:uid="{00000000-0005-0000-0000-0000FD010000}"/>
    <cellStyle name="Berechnung 2 3 2 2" xfId="442" xr:uid="{00000000-0005-0000-0000-0000FE010000}"/>
    <cellStyle name="Berechnung 2 3 3" xfId="443" xr:uid="{00000000-0005-0000-0000-0000FF010000}"/>
    <cellStyle name="Berechnung 2 4" xfId="444" xr:uid="{00000000-0005-0000-0000-000000020000}"/>
    <cellStyle name="Berechnung 3" xfId="445" xr:uid="{00000000-0005-0000-0000-000001020000}"/>
    <cellStyle name="Berechnung 4" xfId="446" xr:uid="{00000000-0005-0000-0000-000002020000}"/>
    <cellStyle name="Berechnung 5" xfId="447" xr:uid="{00000000-0005-0000-0000-000003020000}"/>
    <cellStyle name="Berechnung 6" xfId="448" xr:uid="{00000000-0005-0000-0000-000004020000}"/>
    <cellStyle name="Berechnung 7" xfId="449" xr:uid="{00000000-0005-0000-0000-000005020000}"/>
    <cellStyle name="Berechnung 7 2" xfId="450" xr:uid="{00000000-0005-0000-0000-000006020000}"/>
    <cellStyle name="Berechnung 7 3" xfId="451" xr:uid="{00000000-0005-0000-0000-000007020000}"/>
    <cellStyle name="Berechnung 8" xfId="452" xr:uid="{00000000-0005-0000-0000-000008020000}"/>
    <cellStyle name="Calculation 2" xfId="453" xr:uid="{00000000-0005-0000-0000-000009020000}"/>
    <cellStyle name="Check Cell" xfId="1045" xr:uid="{00000000-0005-0000-0000-00000A020000}"/>
    <cellStyle name="Check Cell 2" xfId="454" xr:uid="{00000000-0005-0000-0000-00000B020000}"/>
    <cellStyle name="Check Cell 2 2" xfId="455" xr:uid="{00000000-0005-0000-0000-00000C020000}"/>
    <cellStyle name="Check Cell 3" xfId="456" xr:uid="{00000000-0005-0000-0000-00000D020000}"/>
    <cellStyle name="Check Cell 3 2" xfId="457" xr:uid="{00000000-0005-0000-0000-00000E020000}"/>
    <cellStyle name="Check Cell 4" xfId="458" xr:uid="{00000000-0005-0000-0000-00000F020000}"/>
    <cellStyle name="Check Cell 4 2" xfId="459" xr:uid="{00000000-0005-0000-0000-000010020000}"/>
    <cellStyle name="Check Cell 5" xfId="460" xr:uid="{00000000-0005-0000-0000-000011020000}"/>
    <cellStyle name="Comma 2" xfId="1215" xr:uid="{46359CD0-32C8-4CBB-8BD9-73BAEE504668}"/>
    <cellStyle name="Eingabe 2" xfId="461" xr:uid="{00000000-0005-0000-0000-000012020000}"/>
    <cellStyle name="Eingabe 3" xfId="462" xr:uid="{00000000-0005-0000-0000-000013020000}"/>
    <cellStyle name="Eingabe 4" xfId="463" xr:uid="{00000000-0005-0000-0000-000014020000}"/>
    <cellStyle name="Eingabe 5" xfId="464" xr:uid="{00000000-0005-0000-0000-000015020000}"/>
    <cellStyle name="Eingabe 6" xfId="465" xr:uid="{00000000-0005-0000-0000-000016020000}"/>
    <cellStyle name="Eingabe 7" xfId="466" xr:uid="{00000000-0005-0000-0000-000017020000}"/>
    <cellStyle name="Ergebnis 2" xfId="467" xr:uid="{00000000-0005-0000-0000-000018020000}"/>
    <cellStyle name="Ergebnis 2 2" xfId="468" xr:uid="{00000000-0005-0000-0000-000019020000}"/>
    <cellStyle name="Ergebnis 2 2 2" xfId="469" xr:uid="{00000000-0005-0000-0000-00001A020000}"/>
    <cellStyle name="Ergebnis 2 3" xfId="470" xr:uid="{00000000-0005-0000-0000-00001B020000}"/>
    <cellStyle name="Ergebnis 2 4" xfId="471" xr:uid="{00000000-0005-0000-0000-00001C020000}"/>
    <cellStyle name="Ergebnis 2 4 2" xfId="472" xr:uid="{00000000-0005-0000-0000-00001D020000}"/>
    <cellStyle name="Ergebnis 2 4 2 2" xfId="473" xr:uid="{00000000-0005-0000-0000-00001E020000}"/>
    <cellStyle name="Ergebnis 2 4 3" xfId="474" xr:uid="{00000000-0005-0000-0000-00001F020000}"/>
    <cellStyle name="Ergebnis 2 5" xfId="475" xr:uid="{00000000-0005-0000-0000-000020020000}"/>
    <cellStyle name="Ergebnis 3" xfId="476" xr:uid="{00000000-0005-0000-0000-000021020000}"/>
    <cellStyle name="Ergebnis 3 2" xfId="477" xr:uid="{00000000-0005-0000-0000-000022020000}"/>
    <cellStyle name="Ergebnis 4" xfId="478" xr:uid="{00000000-0005-0000-0000-000023020000}"/>
    <cellStyle name="Ergebnis 4 2" xfId="479" xr:uid="{00000000-0005-0000-0000-000024020000}"/>
    <cellStyle name="Ergebnis 5" xfId="480" xr:uid="{00000000-0005-0000-0000-000025020000}"/>
    <cellStyle name="Ergebnis 6" xfId="481" xr:uid="{00000000-0005-0000-0000-000026020000}"/>
    <cellStyle name="Ergebnis 7" xfId="482" xr:uid="{00000000-0005-0000-0000-000027020000}"/>
    <cellStyle name="Ergebnis 8" xfId="483" xr:uid="{00000000-0005-0000-0000-000028020000}"/>
    <cellStyle name="Ergebnis 8 2" xfId="484" xr:uid="{00000000-0005-0000-0000-000029020000}"/>
    <cellStyle name="Ergebnis 8 3" xfId="485" xr:uid="{00000000-0005-0000-0000-00002A020000}"/>
    <cellStyle name="Ergebnis 9" xfId="486" xr:uid="{00000000-0005-0000-0000-00002B020000}"/>
    <cellStyle name="Erklärender Text 2" xfId="487" xr:uid="{00000000-0005-0000-0000-00002C020000}"/>
    <cellStyle name="Erklärender Text 3" xfId="488" xr:uid="{00000000-0005-0000-0000-00002D020000}"/>
    <cellStyle name="Erklärender Text 4" xfId="489" xr:uid="{00000000-0005-0000-0000-00002E020000}"/>
    <cellStyle name="Erklärender Text 5" xfId="490" xr:uid="{00000000-0005-0000-0000-00002F020000}"/>
    <cellStyle name="Erklärender Text 6" xfId="491" xr:uid="{00000000-0005-0000-0000-000030020000}"/>
    <cellStyle name="Good" xfId="494" xr:uid="{00000000-0005-0000-0000-000031020000}"/>
    <cellStyle name="Good 2" xfId="492" xr:uid="{00000000-0005-0000-0000-000032020000}"/>
    <cellStyle name="Good 2 2" xfId="493" xr:uid="{00000000-0005-0000-0000-000033020000}"/>
    <cellStyle name="Gut 2" xfId="495" xr:uid="{00000000-0005-0000-0000-000034020000}"/>
    <cellStyle name="Gut 3" xfId="496" xr:uid="{00000000-0005-0000-0000-000035020000}"/>
    <cellStyle name="Gut 4" xfId="1125" xr:uid="{00000000-0005-0000-0000-000036020000}"/>
    <cellStyle name="Heading 1" xfId="497" xr:uid="{00000000-0005-0000-0000-000037020000}"/>
    <cellStyle name="Heading 1 2" xfId="498" xr:uid="{00000000-0005-0000-0000-000038020000}"/>
    <cellStyle name="Heading 1 2 2" xfId="499" xr:uid="{00000000-0005-0000-0000-000039020000}"/>
    <cellStyle name="Heading 1 2 2 2" xfId="1128" xr:uid="{00000000-0005-0000-0000-00003A020000}"/>
    <cellStyle name="Heading 1 2 2 3" xfId="1127" xr:uid="{00000000-0005-0000-0000-00003B020000}"/>
    <cellStyle name="Heading 1 2 3" xfId="500" xr:uid="{00000000-0005-0000-0000-00003C020000}"/>
    <cellStyle name="Heading 1 2 4" xfId="1126" xr:uid="{00000000-0005-0000-0000-00003D020000}"/>
    <cellStyle name="Heading 1 3" xfId="501" xr:uid="{00000000-0005-0000-0000-00003E020000}"/>
    <cellStyle name="Heading 1 3 2" xfId="502" xr:uid="{00000000-0005-0000-0000-00003F020000}"/>
    <cellStyle name="Heading 1 4" xfId="503" xr:uid="{00000000-0005-0000-0000-000040020000}"/>
    <cellStyle name="Heading 2" xfId="504" xr:uid="{00000000-0005-0000-0000-000041020000}"/>
    <cellStyle name="Heading 2 2" xfId="505" xr:uid="{00000000-0005-0000-0000-000042020000}"/>
    <cellStyle name="Heading 2 2 2" xfId="506" xr:uid="{00000000-0005-0000-0000-000043020000}"/>
    <cellStyle name="Heading 2 2 2 2" xfId="1131" xr:uid="{00000000-0005-0000-0000-000044020000}"/>
    <cellStyle name="Heading 2 2 2 3" xfId="1130" xr:uid="{00000000-0005-0000-0000-000045020000}"/>
    <cellStyle name="Heading 2 2 3" xfId="507" xr:uid="{00000000-0005-0000-0000-000046020000}"/>
    <cellStyle name="Heading 2 2 4" xfId="1208" xr:uid="{00000000-0005-0000-0000-000047020000}"/>
    <cellStyle name="Heading 2 2 5" xfId="1129" xr:uid="{00000000-0005-0000-0000-000048020000}"/>
    <cellStyle name="Heading 2 3" xfId="508" xr:uid="{00000000-0005-0000-0000-000049020000}"/>
    <cellStyle name="Heading 2 3 2" xfId="509" xr:uid="{00000000-0005-0000-0000-00004A020000}"/>
    <cellStyle name="Heading 2 4" xfId="510" xr:uid="{00000000-0005-0000-0000-00004B020000}"/>
    <cellStyle name="Heading 3" xfId="511" xr:uid="{00000000-0005-0000-0000-00004C020000}"/>
    <cellStyle name="Heading 3 2" xfId="512" xr:uid="{00000000-0005-0000-0000-00004D020000}"/>
    <cellStyle name="Heading 3 2 2" xfId="513" xr:uid="{00000000-0005-0000-0000-00004E020000}"/>
    <cellStyle name="Heading 3 2 2 2" xfId="1134" xr:uid="{00000000-0005-0000-0000-00004F020000}"/>
    <cellStyle name="Heading 3 2 2 3" xfId="1133" xr:uid="{00000000-0005-0000-0000-000050020000}"/>
    <cellStyle name="Heading 3 2 3" xfId="514" xr:uid="{00000000-0005-0000-0000-000051020000}"/>
    <cellStyle name="Heading 3 2 4" xfId="1209" xr:uid="{00000000-0005-0000-0000-000052020000}"/>
    <cellStyle name="Heading 3 2 5" xfId="1132" xr:uid="{00000000-0005-0000-0000-000053020000}"/>
    <cellStyle name="Heading 3 3" xfId="515" xr:uid="{00000000-0005-0000-0000-000054020000}"/>
    <cellStyle name="Heading 3 3 2" xfId="516" xr:uid="{00000000-0005-0000-0000-000055020000}"/>
    <cellStyle name="Heading 3 4" xfId="517" xr:uid="{00000000-0005-0000-0000-000056020000}"/>
    <cellStyle name="Heading 4" xfId="518" xr:uid="{00000000-0005-0000-0000-000057020000}"/>
    <cellStyle name="Heading 4 2" xfId="519" xr:uid="{00000000-0005-0000-0000-000058020000}"/>
    <cellStyle name="Heading 4 2 2" xfId="520" xr:uid="{00000000-0005-0000-0000-000059020000}"/>
    <cellStyle name="Heading 4 2 2 2" xfId="1137" xr:uid="{00000000-0005-0000-0000-00005A020000}"/>
    <cellStyle name="Heading 4 2 2 3" xfId="1136" xr:uid="{00000000-0005-0000-0000-00005B020000}"/>
    <cellStyle name="Heading 4 2 3" xfId="521" xr:uid="{00000000-0005-0000-0000-00005C020000}"/>
    <cellStyle name="Heading 4 2 4" xfId="1135" xr:uid="{00000000-0005-0000-0000-00005D020000}"/>
    <cellStyle name="Heading 4 3" xfId="522" xr:uid="{00000000-0005-0000-0000-00005E020000}"/>
    <cellStyle name="Heading 4 3 2" xfId="523" xr:uid="{00000000-0005-0000-0000-00005F020000}"/>
    <cellStyle name="Heading 4 4" xfId="524" xr:uid="{00000000-0005-0000-0000-000060020000}"/>
    <cellStyle name="Input 2" xfId="525" xr:uid="{00000000-0005-0000-0000-000061020000}"/>
    <cellStyle name="Komma 2" xfId="526" xr:uid="{00000000-0005-0000-0000-000062020000}"/>
    <cellStyle name="Komma 2 2" xfId="1052" xr:uid="{00000000-0005-0000-0000-000063020000}"/>
    <cellStyle name="Linked Cell" xfId="1034" xr:uid="{00000000-0005-0000-0000-000064020000}"/>
    <cellStyle name="Linked Cell 2" xfId="527" xr:uid="{00000000-0005-0000-0000-000065020000}"/>
    <cellStyle name="Linked Cell 2 2" xfId="528" xr:uid="{00000000-0005-0000-0000-000066020000}"/>
    <cellStyle name="Neutral" xfId="529" builtinId="28" customBuiltin="1"/>
    <cellStyle name="Normal" xfId="0" builtinId="0"/>
    <cellStyle name="Normal 2" xfId="530" xr:uid="{00000000-0005-0000-0000-000068020000}"/>
    <cellStyle name="Note" xfId="531" xr:uid="{00000000-0005-0000-0000-000069020000}"/>
    <cellStyle name="Note 2" xfId="532" xr:uid="{00000000-0005-0000-0000-00006A020000}"/>
    <cellStyle name="Note 2 2" xfId="533" xr:uid="{00000000-0005-0000-0000-00006B020000}"/>
    <cellStyle name="Note 3" xfId="534" xr:uid="{00000000-0005-0000-0000-00006C020000}"/>
    <cellStyle name="Note 3 2" xfId="535" xr:uid="{00000000-0005-0000-0000-00006D020000}"/>
    <cellStyle name="Note 4" xfId="536" xr:uid="{00000000-0005-0000-0000-00006E020000}"/>
    <cellStyle name="Note 4 2" xfId="537" xr:uid="{00000000-0005-0000-0000-00006F020000}"/>
    <cellStyle name="Note 4 3" xfId="1138" xr:uid="{00000000-0005-0000-0000-000070020000}"/>
    <cellStyle name="Note 5" xfId="538" xr:uid="{00000000-0005-0000-0000-000071020000}"/>
    <cellStyle name="Note 5 2" xfId="539" xr:uid="{00000000-0005-0000-0000-000072020000}"/>
    <cellStyle name="Note 5 2 2" xfId="1053" xr:uid="{00000000-0005-0000-0000-000073020000}"/>
    <cellStyle name="Note 5 2 3" xfId="1139" xr:uid="{00000000-0005-0000-0000-000074020000}"/>
    <cellStyle name="Note 6" xfId="1140" xr:uid="{00000000-0005-0000-0000-000075020000}"/>
    <cellStyle name="Notiz 10" xfId="1141" xr:uid="{00000000-0005-0000-0000-000076020000}"/>
    <cellStyle name="Notiz 2" xfId="540" xr:uid="{00000000-0005-0000-0000-000077020000}"/>
    <cellStyle name="Notiz 2 2" xfId="541" xr:uid="{00000000-0005-0000-0000-000078020000}"/>
    <cellStyle name="Notiz 2 2 2" xfId="542" xr:uid="{00000000-0005-0000-0000-000079020000}"/>
    <cellStyle name="Notiz 2 2 2 2" xfId="543" xr:uid="{00000000-0005-0000-0000-00007A020000}"/>
    <cellStyle name="Notiz 2 2 2 2 2" xfId="544" xr:uid="{00000000-0005-0000-0000-00007B020000}"/>
    <cellStyle name="Notiz 2 2 2 2 2 2" xfId="545" xr:uid="{00000000-0005-0000-0000-00007C020000}"/>
    <cellStyle name="Notiz 2 2 2 2 2 3" xfId="546" xr:uid="{00000000-0005-0000-0000-00007D020000}"/>
    <cellStyle name="Notiz 2 2 2 2 2 4" xfId="547" xr:uid="{00000000-0005-0000-0000-00007E020000}"/>
    <cellStyle name="Notiz 2 2 2 2 3" xfId="548" xr:uid="{00000000-0005-0000-0000-00007F020000}"/>
    <cellStyle name="Notiz 2 2 2 2 4" xfId="549" xr:uid="{00000000-0005-0000-0000-000080020000}"/>
    <cellStyle name="Notiz 2 2 2 2 5" xfId="550" xr:uid="{00000000-0005-0000-0000-000081020000}"/>
    <cellStyle name="Notiz 2 2 2 3" xfId="551" xr:uid="{00000000-0005-0000-0000-000082020000}"/>
    <cellStyle name="Notiz 2 2 2 3 2" xfId="552" xr:uid="{00000000-0005-0000-0000-000083020000}"/>
    <cellStyle name="Notiz 2 2 2 3 3" xfId="553" xr:uid="{00000000-0005-0000-0000-000084020000}"/>
    <cellStyle name="Notiz 2 2 2 3 4" xfId="554" xr:uid="{00000000-0005-0000-0000-000085020000}"/>
    <cellStyle name="Notiz 2 2 2 4" xfId="555" xr:uid="{00000000-0005-0000-0000-000086020000}"/>
    <cellStyle name="Notiz 2 2 2 5" xfId="556" xr:uid="{00000000-0005-0000-0000-000087020000}"/>
    <cellStyle name="Notiz 2 2 2 6" xfId="557" xr:uid="{00000000-0005-0000-0000-000088020000}"/>
    <cellStyle name="Notiz 2 2 3" xfId="558" xr:uid="{00000000-0005-0000-0000-000089020000}"/>
    <cellStyle name="Notiz 2 2 3 2" xfId="559" xr:uid="{00000000-0005-0000-0000-00008A020000}"/>
    <cellStyle name="Notiz 2 2 3 2 2" xfId="560" xr:uid="{00000000-0005-0000-0000-00008B020000}"/>
    <cellStyle name="Notiz 2 2 3 2 3" xfId="561" xr:uid="{00000000-0005-0000-0000-00008C020000}"/>
    <cellStyle name="Notiz 2 2 3 2 4" xfId="562" xr:uid="{00000000-0005-0000-0000-00008D020000}"/>
    <cellStyle name="Notiz 2 2 3 3" xfId="563" xr:uid="{00000000-0005-0000-0000-00008E020000}"/>
    <cellStyle name="Notiz 2 2 3 4" xfId="564" xr:uid="{00000000-0005-0000-0000-00008F020000}"/>
    <cellStyle name="Notiz 2 2 3 5" xfId="565" xr:uid="{00000000-0005-0000-0000-000090020000}"/>
    <cellStyle name="Notiz 2 2 4" xfId="566" xr:uid="{00000000-0005-0000-0000-000091020000}"/>
    <cellStyle name="Notiz 2 2 4 2" xfId="567" xr:uid="{00000000-0005-0000-0000-000092020000}"/>
    <cellStyle name="Notiz 2 2 4 2 2" xfId="1142" xr:uid="{00000000-0005-0000-0000-000093020000}"/>
    <cellStyle name="Notiz 2 2 4 3" xfId="568" xr:uid="{00000000-0005-0000-0000-000094020000}"/>
    <cellStyle name="Notiz 2 2 4 3 2" xfId="569" xr:uid="{00000000-0005-0000-0000-000095020000}"/>
    <cellStyle name="Notiz 2 2 4 3 2 2" xfId="1144" xr:uid="{00000000-0005-0000-0000-000096020000}"/>
    <cellStyle name="Notiz 2 2 4 3 3" xfId="570" xr:uid="{00000000-0005-0000-0000-000097020000}"/>
    <cellStyle name="Notiz 2 2 4 3 3 2" xfId="1145" xr:uid="{00000000-0005-0000-0000-000098020000}"/>
    <cellStyle name="Notiz 2 2 4 3 4" xfId="1146" xr:uid="{00000000-0005-0000-0000-000099020000}"/>
    <cellStyle name="Notiz 2 2 4 3 5" xfId="1143" xr:uid="{00000000-0005-0000-0000-00009A020000}"/>
    <cellStyle name="Notiz 2 2 4 4" xfId="571" xr:uid="{00000000-0005-0000-0000-00009B020000}"/>
    <cellStyle name="Notiz 2 2 4 4 2" xfId="572" xr:uid="{00000000-0005-0000-0000-00009C020000}"/>
    <cellStyle name="Notiz 2 2 4 4 2 2" xfId="1054" xr:uid="{00000000-0005-0000-0000-00009D020000}"/>
    <cellStyle name="Notiz 2 2 4 4 2 3" xfId="1147" xr:uid="{00000000-0005-0000-0000-00009E020000}"/>
    <cellStyle name="Notiz 2 2 4 5" xfId="573" xr:uid="{00000000-0005-0000-0000-00009F020000}"/>
    <cellStyle name="Notiz 2 2 5" xfId="574" xr:uid="{00000000-0005-0000-0000-0000A0020000}"/>
    <cellStyle name="Notiz 2 2 5 2" xfId="575" xr:uid="{00000000-0005-0000-0000-0000A1020000}"/>
    <cellStyle name="Notiz 2 2 5 2 2" xfId="1149" xr:uid="{00000000-0005-0000-0000-0000A2020000}"/>
    <cellStyle name="Notiz 2 2 5 3" xfId="576" xr:uid="{00000000-0005-0000-0000-0000A3020000}"/>
    <cellStyle name="Notiz 2 2 5 3 2" xfId="1150" xr:uid="{00000000-0005-0000-0000-0000A4020000}"/>
    <cellStyle name="Notiz 2 2 5 4" xfId="577" xr:uid="{00000000-0005-0000-0000-0000A5020000}"/>
    <cellStyle name="Notiz 2 2 5 4 2" xfId="578" xr:uid="{00000000-0005-0000-0000-0000A6020000}"/>
    <cellStyle name="Notiz 2 2 5 4 3" xfId="1152" xr:uid="{00000000-0005-0000-0000-0000A7020000}"/>
    <cellStyle name="Notiz 2 2 5 4 4" xfId="1151" xr:uid="{00000000-0005-0000-0000-0000A8020000}"/>
    <cellStyle name="Notiz 2 2 5 5" xfId="1153" xr:uid="{00000000-0005-0000-0000-0000A9020000}"/>
    <cellStyle name="Notiz 2 2 5 6" xfId="1148" xr:uid="{00000000-0005-0000-0000-0000AA020000}"/>
    <cellStyle name="Notiz 2 2 6" xfId="579" xr:uid="{00000000-0005-0000-0000-0000AB020000}"/>
    <cellStyle name="Notiz 2 3" xfId="580" xr:uid="{00000000-0005-0000-0000-0000AC020000}"/>
    <cellStyle name="Notiz 2 3 2" xfId="581" xr:uid="{00000000-0005-0000-0000-0000AD020000}"/>
    <cellStyle name="Notiz 2 3 2 2" xfId="582" xr:uid="{00000000-0005-0000-0000-0000AE020000}"/>
    <cellStyle name="Notiz 2 3 2 2 2" xfId="583" xr:uid="{00000000-0005-0000-0000-0000AF020000}"/>
    <cellStyle name="Notiz 2 3 2 2 3" xfId="584" xr:uid="{00000000-0005-0000-0000-0000B0020000}"/>
    <cellStyle name="Notiz 2 3 2 2 4" xfId="585" xr:uid="{00000000-0005-0000-0000-0000B1020000}"/>
    <cellStyle name="Notiz 2 3 2 3" xfId="586" xr:uid="{00000000-0005-0000-0000-0000B2020000}"/>
    <cellStyle name="Notiz 2 3 2 4" xfId="587" xr:uid="{00000000-0005-0000-0000-0000B3020000}"/>
    <cellStyle name="Notiz 2 3 2 5" xfId="588" xr:uid="{00000000-0005-0000-0000-0000B4020000}"/>
    <cellStyle name="Notiz 2 3 3" xfId="589" xr:uid="{00000000-0005-0000-0000-0000B5020000}"/>
    <cellStyle name="Notiz 2 3 3 2" xfId="590" xr:uid="{00000000-0005-0000-0000-0000B6020000}"/>
    <cellStyle name="Notiz 2 3 3 3" xfId="591" xr:uid="{00000000-0005-0000-0000-0000B7020000}"/>
    <cellStyle name="Notiz 2 3 3 4" xfId="592" xr:uid="{00000000-0005-0000-0000-0000B8020000}"/>
    <cellStyle name="Notiz 2 3 4" xfId="593" xr:uid="{00000000-0005-0000-0000-0000B9020000}"/>
    <cellStyle name="Notiz 2 3 5" xfId="594" xr:uid="{00000000-0005-0000-0000-0000BA020000}"/>
    <cellStyle name="Notiz 2 3 6" xfId="595" xr:uid="{00000000-0005-0000-0000-0000BB020000}"/>
    <cellStyle name="Notiz 2 4" xfId="596" xr:uid="{00000000-0005-0000-0000-0000BC020000}"/>
    <cellStyle name="Notiz 2 4 2" xfId="597" xr:uid="{00000000-0005-0000-0000-0000BD020000}"/>
    <cellStyle name="Notiz 2 4 2 2" xfId="598" xr:uid="{00000000-0005-0000-0000-0000BE020000}"/>
    <cellStyle name="Notiz 2 4 2 3" xfId="599" xr:uid="{00000000-0005-0000-0000-0000BF020000}"/>
    <cellStyle name="Notiz 2 4 2 4" xfId="600" xr:uid="{00000000-0005-0000-0000-0000C0020000}"/>
    <cellStyle name="Notiz 2 4 3" xfId="601" xr:uid="{00000000-0005-0000-0000-0000C1020000}"/>
    <cellStyle name="Notiz 2 4 4" xfId="602" xr:uid="{00000000-0005-0000-0000-0000C2020000}"/>
    <cellStyle name="Notiz 2 4 5" xfId="603" xr:uid="{00000000-0005-0000-0000-0000C3020000}"/>
    <cellStyle name="Notiz 2 5" xfId="604" xr:uid="{00000000-0005-0000-0000-0000C4020000}"/>
    <cellStyle name="Notiz 2 5 2" xfId="605" xr:uid="{00000000-0005-0000-0000-0000C5020000}"/>
    <cellStyle name="Notiz 2 5 3" xfId="606" xr:uid="{00000000-0005-0000-0000-0000C6020000}"/>
    <cellStyle name="Notiz 2 5 4" xfId="607" xr:uid="{00000000-0005-0000-0000-0000C7020000}"/>
    <cellStyle name="Notiz 2 6" xfId="608" xr:uid="{00000000-0005-0000-0000-0000C8020000}"/>
    <cellStyle name="Notiz 2 7" xfId="609" xr:uid="{00000000-0005-0000-0000-0000C9020000}"/>
    <cellStyle name="Notiz 2 8" xfId="610" xr:uid="{00000000-0005-0000-0000-0000CA020000}"/>
    <cellStyle name="Notiz 3" xfId="611" xr:uid="{00000000-0005-0000-0000-0000CB020000}"/>
    <cellStyle name="Notiz 3 2" xfId="612" xr:uid="{00000000-0005-0000-0000-0000CC020000}"/>
    <cellStyle name="Notiz 3 2 2" xfId="613" xr:uid="{00000000-0005-0000-0000-0000CD020000}"/>
    <cellStyle name="Notiz 3 2 2 2" xfId="614" xr:uid="{00000000-0005-0000-0000-0000CE020000}"/>
    <cellStyle name="Notiz 3 2 2 2 2" xfId="615" xr:uid="{00000000-0005-0000-0000-0000CF020000}"/>
    <cellStyle name="Notiz 3 2 2 2 3" xfId="616" xr:uid="{00000000-0005-0000-0000-0000D0020000}"/>
    <cellStyle name="Notiz 3 2 2 2 4" xfId="617" xr:uid="{00000000-0005-0000-0000-0000D1020000}"/>
    <cellStyle name="Notiz 3 2 2 3" xfId="618" xr:uid="{00000000-0005-0000-0000-0000D2020000}"/>
    <cellStyle name="Notiz 3 2 2 4" xfId="619" xr:uid="{00000000-0005-0000-0000-0000D3020000}"/>
    <cellStyle name="Notiz 3 2 2 5" xfId="620" xr:uid="{00000000-0005-0000-0000-0000D4020000}"/>
    <cellStyle name="Notiz 3 2 3" xfId="621" xr:uid="{00000000-0005-0000-0000-0000D5020000}"/>
    <cellStyle name="Notiz 3 2 3 2" xfId="622" xr:uid="{00000000-0005-0000-0000-0000D6020000}"/>
    <cellStyle name="Notiz 3 2 3 3" xfId="623" xr:uid="{00000000-0005-0000-0000-0000D7020000}"/>
    <cellStyle name="Notiz 3 2 3 4" xfId="624" xr:uid="{00000000-0005-0000-0000-0000D8020000}"/>
    <cellStyle name="Notiz 3 2 4" xfId="625" xr:uid="{00000000-0005-0000-0000-0000D9020000}"/>
    <cellStyle name="Notiz 3 2 5" xfId="626" xr:uid="{00000000-0005-0000-0000-0000DA020000}"/>
    <cellStyle name="Notiz 3 2 6" xfId="627" xr:uid="{00000000-0005-0000-0000-0000DB020000}"/>
    <cellStyle name="Notiz 3 3" xfId="628" xr:uid="{00000000-0005-0000-0000-0000DC020000}"/>
    <cellStyle name="Notiz 3 3 2" xfId="629" xr:uid="{00000000-0005-0000-0000-0000DD020000}"/>
    <cellStyle name="Notiz 3 3 2 2" xfId="630" xr:uid="{00000000-0005-0000-0000-0000DE020000}"/>
    <cellStyle name="Notiz 3 3 2 3" xfId="631" xr:uid="{00000000-0005-0000-0000-0000DF020000}"/>
    <cellStyle name="Notiz 3 3 2 4" xfId="632" xr:uid="{00000000-0005-0000-0000-0000E0020000}"/>
    <cellStyle name="Notiz 3 3 3" xfId="633" xr:uid="{00000000-0005-0000-0000-0000E1020000}"/>
    <cellStyle name="Notiz 3 3 4" xfId="634" xr:uid="{00000000-0005-0000-0000-0000E2020000}"/>
    <cellStyle name="Notiz 3 3 5" xfId="635" xr:uid="{00000000-0005-0000-0000-0000E3020000}"/>
    <cellStyle name="Notiz 3 4" xfId="636" xr:uid="{00000000-0005-0000-0000-0000E4020000}"/>
    <cellStyle name="Notiz 3 4 2" xfId="637" xr:uid="{00000000-0005-0000-0000-0000E5020000}"/>
    <cellStyle name="Notiz 3 4 3" xfId="638" xr:uid="{00000000-0005-0000-0000-0000E6020000}"/>
    <cellStyle name="Notiz 3 4 4" xfId="639" xr:uid="{00000000-0005-0000-0000-0000E7020000}"/>
    <cellStyle name="Notiz 3 5" xfId="640" xr:uid="{00000000-0005-0000-0000-0000E8020000}"/>
    <cellStyle name="Notiz 3 6" xfId="641" xr:uid="{00000000-0005-0000-0000-0000E9020000}"/>
    <cellStyle name="Notiz 3 7" xfId="642" xr:uid="{00000000-0005-0000-0000-0000EA020000}"/>
    <cellStyle name="Notiz 4" xfId="643" xr:uid="{00000000-0005-0000-0000-0000EB020000}"/>
    <cellStyle name="Notiz 4 2" xfId="644" xr:uid="{00000000-0005-0000-0000-0000EC020000}"/>
    <cellStyle name="Notiz 4 2 2" xfId="645" xr:uid="{00000000-0005-0000-0000-0000ED020000}"/>
    <cellStyle name="Notiz 4 2 2 2" xfId="646" xr:uid="{00000000-0005-0000-0000-0000EE020000}"/>
    <cellStyle name="Notiz 4 2 2 3" xfId="647" xr:uid="{00000000-0005-0000-0000-0000EF020000}"/>
    <cellStyle name="Notiz 4 2 2 4" xfId="648" xr:uid="{00000000-0005-0000-0000-0000F0020000}"/>
    <cellStyle name="Notiz 4 2 3" xfId="649" xr:uid="{00000000-0005-0000-0000-0000F1020000}"/>
    <cellStyle name="Notiz 4 2 4" xfId="650" xr:uid="{00000000-0005-0000-0000-0000F2020000}"/>
    <cellStyle name="Notiz 4 2 5" xfId="651" xr:uid="{00000000-0005-0000-0000-0000F3020000}"/>
    <cellStyle name="Notiz 4 3" xfId="652" xr:uid="{00000000-0005-0000-0000-0000F4020000}"/>
    <cellStyle name="Notiz 4 3 2" xfId="653" xr:uid="{00000000-0005-0000-0000-0000F5020000}"/>
    <cellStyle name="Notiz 4 3 3" xfId="654" xr:uid="{00000000-0005-0000-0000-0000F6020000}"/>
    <cellStyle name="Notiz 4 3 4" xfId="655" xr:uid="{00000000-0005-0000-0000-0000F7020000}"/>
    <cellStyle name="Notiz 4 4" xfId="656" xr:uid="{00000000-0005-0000-0000-0000F8020000}"/>
    <cellStyle name="Notiz 4 5" xfId="657" xr:uid="{00000000-0005-0000-0000-0000F9020000}"/>
    <cellStyle name="Notiz 4 6" xfId="658" xr:uid="{00000000-0005-0000-0000-0000FA020000}"/>
    <cellStyle name="Notiz 5" xfId="659" xr:uid="{00000000-0005-0000-0000-0000FB020000}"/>
    <cellStyle name="Notiz 5 2" xfId="660" xr:uid="{00000000-0005-0000-0000-0000FC020000}"/>
    <cellStyle name="Notiz 5 2 2" xfId="661" xr:uid="{00000000-0005-0000-0000-0000FD020000}"/>
    <cellStyle name="Notiz 5 2 2 2" xfId="662" xr:uid="{00000000-0005-0000-0000-0000FE020000}"/>
    <cellStyle name="Notiz 5 2 2 3" xfId="663" xr:uid="{00000000-0005-0000-0000-0000FF020000}"/>
    <cellStyle name="Notiz 5 2 2 4" xfId="664" xr:uid="{00000000-0005-0000-0000-000000030000}"/>
    <cellStyle name="Notiz 5 2 3" xfId="665" xr:uid="{00000000-0005-0000-0000-000001030000}"/>
    <cellStyle name="Notiz 5 2 4" xfId="666" xr:uid="{00000000-0005-0000-0000-000002030000}"/>
    <cellStyle name="Notiz 5 2 5" xfId="667" xr:uid="{00000000-0005-0000-0000-000003030000}"/>
    <cellStyle name="Notiz 5 3" xfId="668" xr:uid="{00000000-0005-0000-0000-000004030000}"/>
    <cellStyle name="Notiz 5 3 2" xfId="669" xr:uid="{00000000-0005-0000-0000-000005030000}"/>
    <cellStyle name="Notiz 5 3 3" xfId="670" xr:uid="{00000000-0005-0000-0000-000006030000}"/>
    <cellStyle name="Notiz 5 3 4" xfId="671" xr:uid="{00000000-0005-0000-0000-000007030000}"/>
    <cellStyle name="Notiz 5 4" xfId="672" xr:uid="{00000000-0005-0000-0000-000008030000}"/>
    <cellStyle name="Notiz 5 5" xfId="673" xr:uid="{00000000-0005-0000-0000-000009030000}"/>
    <cellStyle name="Notiz 5 6" xfId="674" xr:uid="{00000000-0005-0000-0000-00000A030000}"/>
    <cellStyle name="Notiz 6" xfId="675" xr:uid="{00000000-0005-0000-0000-00000B030000}"/>
    <cellStyle name="Notiz 6 2" xfId="676" xr:uid="{00000000-0005-0000-0000-00000C030000}"/>
    <cellStyle name="Notiz 6 2 2" xfId="677" xr:uid="{00000000-0005-0000-0000-00000D030000}"/>
    <cellStyle name="Notiz 6 2 3" xfId="678" xr:uid="{00000000-0005-0000-0000-00000E030000}"/>
    <cellStyle name="Notiz 6 2 4" xfId="679" xr:uid="{00000000-0005-0000-0000-00000F030000}"/>
    <cellStyle name="Notiz 6 3" xfId="680" xr:uid="{00000000-0005-0000-0000-000010030000}"/>
    <cellStyle name="Notiz 6 4" xfId="681" xr:uid="{00000000-0005-0000-0000-000011030000}"/>
    <cellStyle name="Notiz 6 5" xfId="682" xr:uid="{00000000-0005-0000-0000-000012030000}"/>
    <cellStyle name="Notiz 7" xfId="683" xr:uid="{00000000-0005-0000-0000-000013030000}"/>
    <cellStyle name="Notiz 7 2" xfId="684" xr:uid="{00000000-0005-0000-0000-000014030000}"/>
    <cellStyle name="Notiz 7 3" xfId="685" xr:uid="{00000000-0005-0000-0000-000015030000}"/>
    <cellStyle name="Notiz 7 4" xfId="686" xr:uid="{00000000-0005-0000-0000-000016030000}"/>
    <cellStyle name="Notiz 8" xfId="687" xr:uid="{00000000-0005-0000-0000-000017030000}"/>
    <cellStyle name="Notiz 8 2" xfId="1154" xr:uid="{00000000-0005-0000-0000-000018030000}"/>
    <cellStyle name="Notiz 9" xfId="688" xr:uid="{00000000-0005-0000-0000-000019030000}"/>
    <cellStyle name="Output 2" xfId="689" xr:uid="{00000000-0005-0000-0000-00001A030000}"/>
    <cellStyle name="Percent" xfId="690" builtinId="5"/>
    <cellStyle name="Percent 2" xfId="1055" xr:uid="{00000000-0005-0000-0000-00001B030000}"/>
    <cellStyle name="Prozent 10" xfId="691" xr:uid="{00000000-0005-0000-0000-00001D030000}"/>
    <cellStyle name="Prozent 10 2" xfId="692" xr:uid="{00000000-0005-0000-0000-00001E030000}"/>
    <cellStyle name="Prozent 10 2 2" xfId="1155" xr:uid="{00000000-0005-0000-0000-00001F030000}"/>
    <cellStyle name="Prozent 10 3" xfId="693" xr:uid="{00000000-0005-0000-0000-000020030000}"/>
    <cellStyle name="Prozent 10 3 2" xfId="694" xr:uid="{00000000-0005-0000-0000-000021030000}"/>
    <cellStyle name="Prozent 10 3 3" xfId="1156" xr:uid="{00000000-0005-0000-0000-000022030000}"/>
    <cellStyle name="Prozent 10 4" xfId="695" xr:uid="{00000000-0005-0000-0000-000023030000}"/>
    <cellStyle name="Prozent 10 4 2" xfId="696" xr:uid="{00000000-0005-0000-0000-000024030000}"/>
    <cellStyle name="Prozent 10 4 3" xfId="1158" xr:uid="{00000000-0005-0000-0000-000025030000}"/>
    <cellStyle name="Prozent 10 4 4" xfId="1157" xr:uid="{00000000-0005-0000-0000-000026030000}"/>
    <cellStyle name="Prozent 10 5" xfId="1159" xr:uid="{00000000-0005-0000-0000-000027030000}"/>
    <cellStyle name="Prozent 11" xfId="697" xr:uid="{00000000-0005-0000-0000-000028030000}"/>
    <cellStyle name="Prozent 11 2" xfId="1160" xr:uid="{00000000-0005-0000-0000-000029030000}"/>
    <cellStyle name="Prozent 12" xfId="698" xr:uid="{00000000-0005-0000-0000-00002A030000}"/>
    <cellStyle name="Prozent 12 2" xfId="1161" xr:uid="{00000000-0005-0000-0000-00002B030000}"/>
    <cellStyle name="Prozent 13" xfId="699" xr:uid="{00000000-0005-0000-0000-00002C030000}"/>
    <cellStyle name="Prozent 14" xfId="1162" xr:uid="{00000000-0005-0000-0000-00002D030000}"/>
    <cellStyle name="Prozent 15" xfId="1207" xr:uid="{00000000-0005-0000-0000-00002E030000}"/>
    <cellStyle name="Prozent 2" xfId="700" xr:uid="{00000000-0005-0000-0000-00002F030000}"/>
    <cellStyle name="Prozent 3" xfId="701" xr:uid="{00000000-0005-0000-0000-000030030000}"/>
    <cellStyle name="Prozent 3 2" xfId="702" xr:uid="{00000000-0005-0000-0000-000031030000}"/>
    <cellStyle name="Prozent 3 2 2" xfId="703" xr:uid="{00000000-0005-0000-0000-000032030000}"/>
    <cellStyle name="Prozent 3 2 2 2" xfId="704" xr:uid="{00000000-0005-0000-0000-000033030000}"/>
    <cellStyle name="Prozent 3 2 2 2 2" xfId="705" xr:uid="{00000000-0005-0000-0000-000034030000}"/>
    <cellStyle name="Prozent 3 2 2 2 2 2" xfId="706" xr:uid="{00000000-0005-0000-0000-000035030000}"/>
    <cellStyle name="Prozent 3 2 2 2 2 3" xfId="707" xr:uid="{00000000-0005-0000-0000-000036030000}"/>
    <cellStyle name="Prozent 3 2 2 2 2 4" xfId="708" xr:uid="{00000000-0005-0000-0000-000037030000}"/>
    <cellStyle name="Prozent 3 2 2 2 3" xfId="709" xr:uid="{00000000-0005-0000-0000-000038030000}"/>
    <cellStyle name="Prozent 3 2 2 2 4" xfId="710" xr:uid="{00000000-0005-0000-0000-000039030000}"/>
    <cellStyle name="Prozent 3 2 2 2 5" xfId="711" xr:uid="{00000000-0005-0000-0000-00003A030000}"/>
    <cellStyle name="Prozent 3 2 2 3" xfId="712" xr:uid="{00000000-0005-0000-0000-00003B030000}"/>
    <cellStyle name="Prozent 3 2 2 3 2" xfId="713" xr:uid="{00000000-0005-0000-0000-00003C030000}"/>
    <cellStyle name="Prozent 3 2 2 3 3" xfId="714" xr:uid="{00000000-0005-0000-0000-00003D030000}"/>
    <cellStyle name="Prozent 3 2 2 3 4" xfId="715" xr:uid="{00000000-0005-0000-0000-00003E030000}"/>
    <cellStyle name="Prozent 3 2 2 4" xfId="716" xr:uid="{00000000-0005-0000-0000-00003F030000}"/>
    <cellStyle name="Prozent 3 2 2 5" xfId="717" xr:uid="{00000000-0005-0000-0000-000040030000}"/>
    <cellStyle name="Prozent 3 2 2 6" xfId="718" xr:uid="{00000000-0005-0000-0000-000041030000}"/>
    <cellStyle name="Prozent 3 2 3" xfId="719" xr:uid="{00000000-0005-0000-0000-000042030000}"/>
    <cellStyle name="Prozent 3 2 3 2" xfId="720" xr:uid="{00000000-0005-0000-0000-000043030000}"/>
    <cellStyle name="Prozent 3 2 3 2 2" xfId="721" xr:uid="{00000000-0005-0000-0000-000044030000}"/>
    <cellStyle name="Prozent 3 2 3 2 3" xfId="722" xr:uid="{00000000-0005-0000-0000-000045030000}"/>
    <cellStyle name="Prozent 3 2 3 2 4" xfId="723" xr:uid="{00000000-0005-0000-0000-000046030000}"/>
    <cellStyle name="Prozent 3 2 3 3" xfId="724" xr:uid="{00000000-0005-0000-0000-000047030000}"/>
    <cellStyle name="Prozent 3 2 3 4" xfId="725" xr:uid="{00000000-0005-0000-0000-000048030000}"/>
    <cellStyle name="Prozent 3 2 3 5" xfId="726" xr:uid="{00000000-0005-0000-0000-000049030000}"/>
    <cellStyle name="Prozent 3 2 4" xfId="727" xr:uid="{00000000-0005-0000-0000-00004A030000}"/>
    <cellStyle name="Prozent 3 2 4 2" xfId="728" xr:uid="{00000000-0005-0000-0000-00004B030000}"/>
    <cellStyle name="Prozent 3 2 4 2 2" xfId="1163" xr:uid="{00000000-0005-0000-0000-00004C030000}"/>
    <cellStyle name="Prozent 3 2 4 3" xfId="729" xr:uid="{00000000-0005-0000-0000-00004D030000}"/>
    <cellStyle name="Prozent 3 2 4 4" xfId="730" xr:uid="{00000000-0005-0000-0000-00004E030000}"/>
    <cellStyle name="Prozent 3 2 4 5" xfId="731" xr:uid="{00000000-0005-0000-0000-00004F030000}"/>
    <cellStyle name="Prozent 3 2 5" xfId="732" xr:uid="{00000000-0005-0000-0000-000050030000}"/>
    <cellStyle name="Prozent 3 2 6" xfId="1164" xr:uid="{00000000-0005-0000-0000-000051030000}"/>
    <cellStyle name="Prozent 3 3" xfId="733" xr:uid="{00000000-0005-0000-0000-000052030000}"/>
    <cellStyle name="Prozent 3 3 2" xfId="734" xr:uid="{00000000-0005-0000-0000-000053030000}"/>
    <cellStyle name="Prozent 3 3 2 2" xfId="735" xr:uid="{00000000-0005-0000-0000-000054030000}"/>
    <cellStyle name="Prozent 3 3 2 2 2" xfId="736" xr:uid="{00000000-0005-0000-0000-000055030000}"/>
    <cellStyle name="Prozent 3 3 2 2 3" xfId="737" xr:uid="{00000000-0005-0000-0000-000056030000}"/>
    <cellStyle name="Prozent 3 3 2 2 4" xfId="738" xr:uid="{00000000-0005-0000-0000-000057030000}"/>
    <cellStyle name="Prozent 3 3 2 3" xfId="739" xr:uid="{00000000-0005-0000-0000-000058030000}"/>
    <cellStyle name="Prozent 3 3 2 4" xfId="740" xr:uid="{00000000-0005-0000-0000-000059030000}"/>
    <cellStyle name="Prozent 3 3 2 5" xfId="741" xr:uid="{00000000-0005-0000-0000-00005A030000}"/>
    <cellStyle name="Prozent 3 3 3" xfId="742" xr:uid="{00000000-0005-0000-0000-00005B030000}"/>
    <cellStyle name="Prozent 3 3 3 2" xfId="743" xr:uid="{00000000-0005-0000-0000-00005C030000}"/>
    <cellStyle name="Prozent 3 3 3 3" xfId="744" xr:uid="{00000000-0005-0000-0000-00005D030000}"/>
    <cellStyle name="Prozent 3 3 3 4" xfId="745" xr:uid="{00000000-0005-0000-0000-00005E030000}"/>
    <cellStyle name="Prozent 3 3 4" xfId="746" xr:uid="{00000000-0005-0000-0000-00005F030000}"/>
    <cellStyle name="Prozent 3 3 5" xfId="747" xr:uid="{00000000-0005-0000-0000-000060030000}"/>
    <cellStyle name="Prozent 3 3 6" xfId="748" xr:uid="{00000000-0005-0000-0000-000061030000}"/>
    <cellStyle name="Prozent 3 4" xfId="749" xr:uid="{00000000-0005-0000-0000-000062030000}"/>
    <cellStyle name="Prozent 3 4 2" xfId="750" xr:uid="{00000000-0005-0000-0000-000063030000}"/>
    <cellStyle name="Prozent 3 4 2 2" xfId="751" xr:uid="{00000000-0005-0000-0000-000064030000}"/>
    <cellStyle name="Prozent 3 4 2 3" xfId="752" xr:uid="{00000000-0005-0000-0000-000065030000}"/>
    <cellStyle name="Prozent 3 4 2 4" xfId="753" xr:uid="{00000000-0005-0000-0000-000066030000}"/>
    <cellStyle name="Prozent 3 4 3" xfId="754" xr:uid="{00000000-0005-0000-0000-000067030000}"/>
    <cellStyle name="Prozent 3 4 4" xfId="755" xr:uid="{00000000-0005-0000-0000-000068030000}"/>
    <cellStyle name="Prozent 3 4 5" xfId="756" xr:uid="{00000000-0005-0000-0000-000069030000}"/>
    <cellStyle name="Prozent 3 5" xfId="757" xr:uid="{00000000-0005-0000-0000-00006A030000}"/>
    <cellStyle name="Prozent 3 5 2" xfId="758" xr:uid="{00000000-0005-0000-0000-00006B030000}"/>
    <cellStyle name="Prozent 3 5 3" xfId="759" xr:uid="{00000000-0005-0000-0000-00006C030000}"/>
    <cellStyle name="Prozent 3 5 4" xfId="760" xr:uid="{00000000-0005-0000-0000-00006D030000}"/>
    <cellStyle name="Prozent 3 6" xfId="761" xr:uid="{00000000-0005-0000-0000-00006E030000}"/>
    <cellStyle name="Prozent 3 7" xfId="762" xr:uid="{00000000-0005-0000-0000-00006F030000}"/>
    <cellStyle name="Prozent 3 8" xfId="763" xr:uid="{00000000-0005-0000-0000-000070030000}"/>
    <cellStyle name="Prozent 4" xfId="764" xr:uid="{00000000-0005-0000-0000-000071030000}"/>
    <cellStyle name="Prozent 4 2" xfId="765" xr:uid="{00000000-0005-0000-0000-000072030000}"/>
    <cellStyle name="Prozent 4 2 2" xfId="766" xr:uid="{00000000-0005-0000-0000-000073030000}"/>
    <cellStyle name="Prozent 4 2 2 2" xfId="767" xr:uid="{00000000-0005-0000-0000-000074030000}"/>
    <cellStyle name="Prozent 4 2 2 2 2" xfId="768" xr:uid="{00000000-0005-0000-0000-000075030000}"/>
    <cellStyle name="Prozent 4 2 2 2 2 2" xfId="769" xr:uid="{00000000-0005-0000-0000-000076030000}"/>
    <cellStyle name="Prozent 4 2 2 2 2 3" xfId="770" xr:uid="{00000000-0005-0000-0000-000077030000}"/>
    <cellStyle name="Prozent 4 2 2 2 2 4" xfId="771" xr:uid="{00000000-0005-0000-0000-000078030000}"/>
    <cellStyle name="Prozent 4 2 2 2 3" xfId="772" xr:uid="{00000000-0005-0000-0000-000079030000}"/>
    <cellStyle name="Prozent 4 2 2 2 4" xfId="773" xr:uid="{00000000-0005-0000-0000-00007A030000}"/>
    <cellStyle name="Prozent 4 2 2 2 5" xfId="774" xr:uid="{00000000-0005-0000-0000-00007B030000}"/>
    <cellStyle name="Prozent 4 2 2 3" xfId="775" xr:uid="{00000000-0005-0000-0000-00007C030000}"/>
    <cellStyle name="Prozent 4 2 2 3 2" xfId="776" xr:uid="{00000000-0005-0000-0000-00007D030000}"/>
    <cellStyle name="Prozent 4 2 2 3 3" xfId="777" xr:uid="{00000000-0005-0000-0000-00007E030000}"/>
    <cellStyle name="Prozent 4 2 2 3 4" xfId="778" xr:uid="{00000000-0005-0000-0000-00007F030000}"/>
    <cellStyle name="Prozent 4 2 2 4" xfId="779" xr:uid="{00000000-0005-0000-0000-000080030000}"/>
    <cellStyle name="Prozent 4 2 2 5" xfId="780" xr:uid="{00000000-0005-0000-0000-000081030000}"/>
    <cellStyle name="Prozent 4 2 2 6" xfId="781" xr:uid="{00000000-0005-0000-0000-000082030000}"/>
    <cellStyle name="Prozent 4 2 3" xfId="782" xr:uid="{00000000-0005-0000-0000-000083030000}"/>
    <cellStyle name="Prozent 4 2 3 2" xfId="783" xr:uid="{00000000-0005-0000-0000-000084030000}"/>
    <cellStyle name="Prozent 4 2 3 2 2" xfId="784" xr:uid="{00000000-0005-0000-0000-000085030000}"/>
    <cellStyle name="Prozent 4 2 3 2 3" xfId="785" xr:uid="{00000000-0005-0000-0000-000086030000}"/>
    <cellStyle name="Prozent 4 2 3 2 4" xfId="786" xr:uid="{00000000-0005-0000-0000-000087030000}"/>
    <cellStyle name="Prozent 4 2 3 3" xfId="787" xr:uid="{00000000-0005-0000-0000-000088030000}"/>
    <cellStyle name="Prozent 4 2 3 4" xfId="788" xr:uid="{00000000-0005-0000-0000-000089030000}"/>
    <cellStyle name="Prozent 4 2 3 5" xfId="789" xr:uid="{00000000-0005-0000-0000-00008A030000}"/>
    <cellStyle name="Prozent 4 2 4" xfId="790" xr:uid="{00000000-0005-0000-0000-00008B030000}"/>
    <cellStyle name="Prozent 4 2 4 2" xfId="791" xr:uid="{00000000-0005-0000-0000-00008C030000}"/>
    <cellStyle name="Prozent 4 2 4 3" xfId="792" xr:uid="{00000000-0005-0000-0000-00008D030000}"/>
    <cellStyle name="Prozent 4 2 4 4" xfId="793" xr:uid="{00000000-0005-0000-0000-00008E030000}"/>
    <cellStyle name="Prozent 4 2 5" xfId="794" xr:uid="{00000000-0005-0000-0000-00008F030000}"/>
    <cellStyle name="Prozent 4 2 6" xfId="795" xr:uid="{00000000-0005-0000-0000-000090030000}"/>
    <cellStyle name="Prozent 4 2 7" xfId="796" xr:uid="{00000000-0005-0000-0000-000091030000}"/>
    <cellStyle name="Prozent 4 3" xfId="797" xr:uid="{00000000-0005-0000-0000-000092030000}"/>
    <cellStyle name="Prozent 4 3 2" xfId="798" xr:uid="{00000000-0005-0000-0000-000093030000}"/>
    <cellStyle name="Prozent 4 3 2 2" xfId="799" xr:uid="{00000000-0005-0000-0000-000094030000}"/>
    <cellStyle name="Prozent 4 3 2 2 2" xfId="800" xr:uid="{00000000-0005-0000-0000-000095030000}"/>
    <cellStyle name="Prozent 4 3 2 2 3" xfId="801" xr:uid="{00000000-0005-0000-0000-000096030000}"/>
    <cellStyle name="Prozent 4 3 2 2 4" xfId="802" xr:uid="{00000000-0005-0000-0000-000097030000}"/>
    <cellStyle name="Prozent 4 3 2 3" xfId="803" xr:uid="{00000000-0005-0000-0000-000098030000}"/>
    <cellStyle name="Prozent 4 3 2 4" xfId="804" xr:uid="{00000000-0005-0000-0000-000099030000}"/>
    <cellStyle name="Prozent 4 3 2 5" xfId="805" xr:uid="{00000000-0005-0000-0000-00009A030000}"/>
    <cellStyle name="Prozent 4 3 3" xfId="806" xr:uid="{00000000-0005-0000-0000-00009B030000}"/>
    <cellStyle name="Prozent 4 3 3 2" xfId="807" xr:uid="{00000000-0005-0000-0000-00009C030000}"/>
    <cellStyle name="Prozent 4 3 3 2 2" xfId="808" xr:uid="{00000000-0005-0000-0000-00009D030000}"/>
    <cellStyle name="Prozent 4 3 3 2 3" xfId="809" xr:uid="{00000000-0005-0000-0000-00009E030000}"/>
    <cellStyle name="Prozent 4 3 3 2 4" xfId="810" xr:uid="{00000000-0005-0000-0000-00009F030000}"/>
    <cellStyle name="Prozent 4 3 3 3" xfId="811" xr:uid="{00000000-0005-0000-0000-0000A0030000}"/>
    <cellStyle name="Prozent 4 3 3 4" xfId="812" xr:uid="{00000000-0005-0000-0000-0000A1030000}"/>
    <cellStyle name="Prozent 4 3 3 5" xfId="813" xr:uid="{00000000-0005-0000-0000-0000A2030000}"/>
    <cellStyle name="Prozent 4 3 4" xfId="814" xr:uid="{00000000-0005-0000-0000-0000A3030000}"/>
    <cellStyle name="Prozent 4 3 4 2" xfId="815" xr:uid="{00000000-0005-0000-0000-0000A4030000}"/>
    <cellStyle name="Prozent 4 3 4 2 2" xfId="1166" xr:uid="{00000000-0005-0000-0000-0000A5030000}"/>
    <cellStyle name="Prozent 4 3 4 3" xfId="816" xr:uid="{00000000-0005-0000-0000-0000A6030000}"/>
    <cellStyle name="Prozent 4 3 4 3 2" xfId="1167" xr:uid="{00000000-0005-0000-0000-0000A7030000}"/>
    <cellStyle name="Prozent 4 3 4 4" xfId="817" xr:uid="{00000000-0005-0000-0000-0000A8030000}"/>
    <cellStyle name="Prozent 4 3 4 4 2" xfId="818" xr:uid="{00000000-0005-0000-0000-0000A9030000}"/>
    <cellStyle name="Prozent 4 3 4 4 3" xfId="1169" xr:uid="{00000000-0005-0000-0000-0000AA030000}"/>
    <cellStyle name="Prozent 4 3 4 4 4" xfId="1168" xr:uid="{00000000-0005-0000-0000-0000AB030000}"/>
    <cellStyle name="Prozent 4 3 4 5" xfId="1170" xr:uid="{00000000-0005-0000-0000-0000AC030000}"/>
    <cellStyle name="Prozent 4 3 4 6" xfId="1165" xr:uid="{00000000-0005-0000-0000-0000AD030000}"/>
    <cellStyle name="Prozent 4 3 5" xfId="819" xr:uid="{00000000-0005-0000-0000-0000AE030000}"/>
    <cellStyle name="Prozent 4 4" xfId="820" xr:uid="{00000000-0005-0000-0000-0000AF030000}"/>
    <cellStyle name="Prozent 4 4 2" xfId="821" xr:uid="{00000000-0005-0000-0000-0000B0030000}"/>
    <cellStyle name="Prozent 4 4 2 2" xfId="822" xr:uid="{00000000-0005-0000-0000-0000B1030000}"/>
    <cellStyle name="Prozent 4 4 2 3" xfId="823" xr:uid="{00000000-0005-0000-0000-0000B2030000}"/>
    <cellStyle name="Prozent 4 4 2 4" xfId="824" xr:uid="{00000000-0005-0000-0000-0000B3030000}"/>
    <cellStyle name="Prozent 4 4 3" xfId="825" xr:uid="{00000000-0005-0000-0000-0000B4030000}"/>
    <cellStyle name="Prozent 4 4 4" xfId="826" xr:uid="{00000000-0005-0000-0000-0000B5030000}"/>
    <cellStyle name="Prozent 4 4 5" xfId="827" xr:uid="{00000000-0005-0000-0000-0000B6030000}"/>
    <cellStyle name="Prozent 4 5" xfId="828" xr:uid="{00000000-0005-0000-0000-0000B7030000}"/>
    <cellStyle name="Prozent 4 5 2" xfId="829" xr:uid="{00000000-0005-0000-0000-0000B8030000}"/>
    <cellStyle name="Prozent 4 5 3" xfId="830" xr:uid="{00000000-0005-0000-0000-0000B9030000}"/>
    <cellStyle name="Prozent 4 5 4" xfId="831" xr:uid="{00000000-0005-0000-0000-0000BA030000}"/>
    <cellStyle name="Prozent 4 6" xfId="832" xr:uid="{00000000-0005-0000-0000-0000BB030000}"/>
    <cellStyle name="Prozent 4 7" xfId="833" xr:uid="{00000000-0005-0000-0000-0000BC030000}"/>
    <cellStyle name="Prozent 4 8" xfId="834" xr:uid="{00000000-0005-0000-0000-0000BD030000}"/>
    <cellStyle name="Prozent 5" xfId="835" xr:uid="{00000000-0005-0000-0000-0000BE030000}"/>
    <cellStyle name="Prozent 5 2" xfId="836" xr:uid="{00000000-0005-0000-0000-0000BF030000}"/>
    <cellStyle name="Prozent 5 2 2" xfId="837" xr:uid="{00000000-0005-0000-0000-0000C0030000}"/>
    <cellStyle name="Prozent 5 2 2 2" xfId="838" xr:uid="{00000000-0005-0000-0000-0000C1030000}"/>
    <cellStyle name="Prozent 5 2 2 2 2" xfId="839" xr:uid="{00000000-0005-0000-0000-0000C2030000}"/>
    <cellStyle name="Prozent 5 2 2 2 3" xfId="840" xr:uid="{00000000-0005-0000-0000-0000C3030000}"/>
    <cellStyle name="Prozent 5 2 2 2 4" xfId="841" xr:uid="{00000000-0005-0000-0000-0000C4030000}"/>
    <cellStyle name="Prozent 5 2 2 3" xfId="842" xr:uid="{00000000-0005-0000-0000-0000C5030000}"/>
    <cellStyle name="Prozent 5 2 2 4" xfId="843" xr:uid="{00000000-0005-0000-0000-0000C6030000}"/>
    <cellStyle name="Prozent 5 2 2 5" xfId="844" xr:uid="{00000000-0005-0000-0000-0000C7030000}"/>
    <cellStyle name="Prozent 5 2 3" xfId="845" xr:uid="{00000000-0005-0000-0000-0000C8030000}"/>
    <cellStyle name="Prozent 5 2 3 2" xfId="846" xr:uid="{00000000-0005-0000-0000-0000C9030000}"/>
    <cellStyle name="Prozent 5 2 3 3" xfId="847" xr:uid="{00000000-0005-0000-0000-0000CA030000}"/>
    <cellStyle name="Prozent 5 2 3 4" xfId="848" xr:uid="{00000000-0005-0000-0000-0000CB030000}"/>
    <cellStyle name="Prozent 5 2 4" xfId="849" xr:uid="{00000000-0005-0000-0000-0000CC030000}"/>
    <cellStyle name="Prozent 5 2 5" xfId="850" xr:uid="{00000000-0005-0000-0000-0000CD030000}"/>
    <cellStyle name="Prozent 5 2 6" xfId="851" xr:uid="{00000000-0005-0000-0000-0000CE030000}"/>
    <cellStyle name="Prozent 5 3" xfId="852" xr:uid="{00000000-0005-0000-0000-0000CF030000}"/>
    <cellStyle name="Prozent 5 3 2" xfId="853" xr:uid="{00000000-0005-0000-0000-0000D0030000}"/>
    <cellStyle name="Prozent 5 3 2 2" xfId="854" xr:uid="{00000000-0005-0000-0000-0000D1030000}"/>
    <cellStyle name="Prozent 5 3 2 3" xfId="855" xr:uid="{00000000-0005-0000-0000-0000D2030000}"/>
    <cellStyle name="Prozent 5 3 2 4" xfId="856" xr:uid="{00000000-0005-0000-0000-0000D3030000}"/>
    <cellStyle name="Prozent 5 3 3" xfId="857" xr:uid="{00000000-0005-0000-0000-0000D4030000}"/>
    <cellStyle name="Prozent 5 3 4" xfId="858" xr:uid="{00000000-0005-0000-0000-0000D5030000}"/>
    <cellStyle name="Prozent 5 3 5" xfId="859" xr:uid="{00000000-0005-0000-0000-0000D6030000}"/>
    <cellStyle name="Prozent 5 4" xfId="860" xr:uid="{00000000-0005-0000-0000-0000D7030000}"/>
    <cellStyle name="Prozent 5 4 2" xfId="861" xr:uid="{00000000-0005-0000-0000-0000D8030000}"/>
    <cellStyle name="Prozent 5 4 2 2" xfId="1171" xr:uid="{00000000-0005-0000-0000-0000D9030000}"/>
    <cellStyle name="Prozent 5 4 3" xfId="862" xr:uid="{00000000-0005-0000-0000-0000DA030000}"/>
    <cellStyle name="Prozent 5 4 3 2" xfId="863" xr:uid="{00000000-0005-0000-0000-0000DB030000}"/>
    <cellStyle name="Prozent 5 4 3 2 2" xfId="1173" xr:uid="{00000000-0005-0000-0000-0000DC030000}"/>
    <cellStyle name="Prozent 5 4 3 3" xfId="864" xr:uid="{00000000-0005-0000-0000-0000DD030000}"/>
    <cellStyle name="Prozent 5 4 3 3 2" xfId="1174" xr:uid="{00000000-0005-0000-0000-0000DE030000}"/>
    <cellStyle name="Prozent 5 4 3 4" xfId="1175" xr:uid="{00000000-0005-0000-0000-0000DF030000}"/>
    <cellStyle name="Prozent 5 4 3 5" xfId="1172" xr:uid="{00000000-0005-0000-0000-0000E0030000}"/>
    <cellStyle name="Prozent 5 4 4" xfId="865" xr:uid="{00000000-0005-0000-0000-0000E1030000}"/>
    <cellStyle name="Prozent 5 4 4 2" xfId="866" xr:uid="{00000000-0005-0000-0000-0000E2030000}"/>
    <cellStyle name="Prozent 5 4 4 2 2" xfId="1056" xr:uid="{00000000-0005-0000-0000-0000E3030000}"/>
    <cellStyle name="Prozent 5 4 4 2 3" xfId="1176" xr:uid="{00000000-0005-0000-0000-0000E4030000}"/>
    <cellStyle name="Prozent 5 4 5" xfId="867" xr:uid="{00000000-0005-0000-0000-0000E5030000}"/>
    <cellStyle name="Prozent 5 5" xfId="868" xr:uid="{00000000-0005-0000-0000-0000E6030000}"/>
    <cellStyle name="Prozent 5 5 2" xfId="869" xr:uid="{00000000-0005-0000-0000-0000E7030000}"/>
    <cellStyle name="Prozent 5 5 2 2" xfId="1178" xr:uid="{00000000-0005-0000-0000-0000E8030000}"/>
    <cellStyle name="Prozent 5 5 3" xfId="870" xr:uid="{00000000-0005-0000-0000-0000E9030000}"/>
    <cellStyle name="Prozent 5 5 3 2" xfId="1179" xr:uid="{00000000-0005-0000-0000-0000EA030000}"/>
    <cellStyle name="Prozent 5 5 4" xfId="871" xr:uid="{00000000-0005-0000-0000-0000EB030000}"/>
    <cellStyle name="Prozent 5 5 4 2" xfId="872" xr:uid="{00000000-0005-0000-0000-0000EC030000}"/>
    <cellStyle name="Prozent 5 5 4 3" xfId="1181" xr:uid="{00000000-0005-0000-0000-0000ED030000}"/>
    <cellStyle name="Prozent 5 5 4 4" xfId="1180" xr:uid="{00000000-0005-0000-0000-0000EE030000}"/>
    <cellStyle name="Prozent 5 5 5" xfId="1182" xr:uid="{00000000-0005-0000-0000-0000EF030000}"/>
    <cellStyle name="Prozent 5 5 6" xfId="1177" xr:uid="{00000000-0005-0000-0000-0000F0030000}"/>
    <cellStyle name="Prozent 5 6" xfId="873" xr:uid="{00000000-0005-0000-0000-0000F1030000}"/>
    <cellStyle name="Prozent 6" xfId="874" xr:uid="{00000000-0005-0000-0000-0000F2030000}"/>
    <cellStyle name="Prozent 6 2" xfId="875" xr:uid="{00000000-0005-0000-0000-0000F3030000}"/>
    <cellStyle name="Prozent 6 2 2" xfId="876" xr:uid="{00000000-0005-0000-0000-0000F4030000}"/>
    <cellStyle name="Prozent 6 2 2 2" xfId="877" xr:uid="{00000000-0005-0000-0000-0000F5030000}"/>
    <cellStyle name="Prozent 6 2 2 3" xfId="878" xr:uid="{00000000-0005-0000-0000-0000F6030000}"/>
    <cellStyle name="Prozent 6 2 2 4" xfId="879" xr:uid="{00000000-0005-0000-0000-0000F7030000}"/>
    <cellStyle name="Prozent 6 2 3" xfId="880" xr:uid="{00000000-0005-0000-0000-0000F8030000}"/>
    <cellStyle name="Prozent 6 2 4" xfId="881" xr:uid="{00000000-0005-0000-0000-0000F9030000}"/>
    <cellStyle name="Prozent 6 2 5" xfId="882" xr:uid="{00000000-0005-0000-0000-0000FA030000}"/>
    <cellStyle name="Prozent 6 3" xfId="883" xr:uid="{00000000-0005-0000-0000-0000FB030000}"/>
    <cellStyle name="Prozent 6 3 2" xfId="884" xr:uid="{00000000-0005-0000-0000-0000FC030000}"/>
    <cellStyle name="Prozent 6 3 3" xfId="885" xr:uid="{00000000-0005-0000-0000-0000FD030000}"/>
    <cellStyle name="Prozent 6 3 4" xfId="886" xr:uid="{00000000-0005-0000-0000-0000FE030000}"/>
    <cellStyle name="Prozent 6 4" xfId="887" xr:uid="{00000000-0005-0000-0000-0000FF030000}"/>
    <cellStyle name="Prozent 6 5" xfId="888" xr:uid="{00000000-0005-0000-0000-000000040000}"/>
    <cellStyle name="Prozent 6 6" xfId="889" xr:uid="{00000000-0005-0000-0000-000001040000}"/>
    <cellStyle name="Prozent 7" xfId="890" xr:uid="{00000000-0005-0000-0000-000002040000}"/>
    <cellStyle name="Prozent 7 2" xfId="891" xr:uid="{00000000-0005-0000-0000-000003040000}"/>
    <cellStyle name="Prozent 7 2 2" xfId="892" xr:uid="{00000000-0005-0000-0000-000004040000}"/>
    <cellStyle name="Prozent 7 2 2 2" xfId="893" xr:uid="{00000000-0005-0000-0000-000005040000}"/>
    <cellStyle name="Prozent 7 2 2 3" xfId="894" xr:uid="{00000000-0005-0000-0000-000006040000}"/>
    <cellStyle name="Prozent 7 2 2 4" xfId="895" xr:uid="{00000000-0005-0000-0000-000007040000}"/>
    <cellStyle name="Prozent 7 2 3" xfId="896" xr:uid="{00000000-0005-0000-0000-000008040000}"/>
    <cellStyle name="Prozent 7 2 4" xfId="897" xr:uid="{00000000-0005-0000-0000-000009040000}"/>
    <cellStyle name="Prozent 7 2 5" xfId="898" xr:uid="{00000000-0005-0000-0000-00000A040000}"/>
    <cellStyle name="Prozent 7 3" xfId="899" xr:uid="{00000000-0005-0000-0000-00000B040000}"/>
    <cellStyle name="Prozent 7 3 2" xfId="900" xr:uid="{00000000-0005-0000-0000-00000C040000}"/>
    <cellStyle name="Prozent 7 3 3" xfId="901" xr:uid="{00000000-0005-0000-0000-00000D040000}"/>
    <cellStyle name="Prozent 7 3 4" xfId="902" xr:uid="{00000000-0005-0000-0000-00000E040000}"/>
    <cellStyle name="Prozent 7 4" xfId="903" xr:uid="{00000000-0005-0000-0000-00000F040000}"/>
    <cellStyle name="Prozent 7 5" xfId="904" xr:uid="{00000000-0005-0000-0000-000010040000}"/>
    <cellStyle name="Prozent 7 6" xfId="905" xr:uid="{00000000-0005-0000-0000-000011040000}"/>
    <cellStyle name="Prozent 8" xfId="906" xr:uid="{00000000-0005-0000-0000-000012040000}"/>
    <cellStyle name="Prozent 8 2" xfId="907" xr:uid="{00000000-0005-0000-0000-000013040000}"/>
    <cellStyle name="Prozent 8 2 2" xfId="908" xr:uid="{00000000-0005-0000-0000-000014040000}"/>
    <cellStyle name="Prozent 8 2 2 2" xfId="1183" xr:uid="{00000000-0005-0000-0000-000015040000}"/>
    <cellStyle name="Prozent 8 2 3" xfId="909" xr:uid="{00000000-0005-0000-0000-000016040000}"/>
    <cellStyle name="Prozent 8 2 4" xfId="910" xr:uid="{00000000-0005-0000-0000-000017040000}"/>
    <cellStyle name="Prozent 8 3" xfId="911" xr:uid="{00000000-0005-0000-0000-000018040000}"/>
    <cellStyle name="Prozent 8 3 2" xfId="912" xr:uid="{00000000-0005-0000-0000-000019040000}"/>
    <cellStyle name="Prozent 8 3 2 2" xfId="913" xr:uid="{00000000-0005-0000-0000-00001A040000}"/>
    <cellStyle name="Prozent 8 3 2 2 2" xfId="914" xr:uid="{00000000-0005-0000-0000-00001B040000}"/>
    <cellStyle name="Prozent 8 3 2 3" xfId="915" xr:uid="{00000000-0005-0000-0000-00001C040000}"/>
    <cellStyle name="Prozent 8 3 2 3 2" xfId="916" xr:uid="{00000000-0005-0000-0000-00001D040000}"/>
    <cellStyle name="Prozent 8 3 2 3 3" xfId="1184" xr:uid="{00000000-0005-0000-0000-00001E040000}"/>
    <cellStyle name="Prozent 8 3 2 4" xfId="917" xr:uid="{00000000-0005-0000-0000-00001F040000}"/>
    <cellStyle name="Prozent 8 3 2 5" xfId="918" xr:uid="{00000000-0005-0000-0000-000020040000}"/>
    <cellStyle name="Prozent 8 3 3" xfId="919" xr:uid="{00000000-0005-0000-0000-000021040000}"/>
    <cellStyle name="Prozent 8 3 3 2" xfId="920" xr:uid="{00000000-0005-0000-0000-000022040000}"/>
    <cellStyle name="Prozent 8 3 3 2 2" xfId="1185" xr:uid="{00000000-0005-0000-0000-000023040000}"/>
    <cellStyle name="Prozent 8 3 3 3" xfId="921" xr:uid="{00000000-0005-0000-0000-000024040000}"/>
    <cellStyle name="Prozent 8 3 3 4" xfId="1186" xr:uid="{00000000-0005-0000-0000-000025040000}"/>
    <cellStyle name="Prozent 8 3 4" xfId="922" xr:uid="{00000000-0005-0000-0000-000026040000}"/>
    <cellStyle name="Prozent 8 3 5" xfId="923" xr:uid="{00000000-0005-0000-0000-000027040000}"/>
    <cellStyle name="Prozent 8 3 6" xfId="924" xr:uid="{00000000-0005-0000-0000-000028040000}"/>
    <cellStyle name="Prozent 8 4" xfId="1187" xr:uid="{00000000-0005-0000-0000-000029040000}"/>
    <cellStyle name="Prozent 9" xfId="925" xr:uid="{00000000-0005-0000-0000-00002A040000}"/>
    <cellStyle name="Prozent 9 2" xfId="926" xr:uid="{00000000-0005-0000-0000-00002B040000}"/>
    <cellStyle name="Prozent 9 3" xfId="927" xr:uid="{00000000-0005-0000-0000-00002C040000}"/>
    <cellStyle name="Prozent 9 4" xfId="928" xr:uid="{00000000-0005-0000-0000-00002D040000}"/>
    <cellStyle name="Schlecht 2" xfId="930" xr:uid="{00000000-0005-0000-0000-00002E040000}"/>
    <cellStyle name="Schlecht 3" xfId="931" xr:uid="{00000000-0005-0000-0000-00002F040000}"/>
    <cellStyle name="Schlecht 4" xfId="1188" xr:uid="{00000000-0005-0000-0000-000030040000}"/>
    <cellStyle name="Standard 2" xfId="932" xr:uid="{00000000-0005-0000-0000-000032040000}"/>
    <cellStyle name="Standard 2 2" xfId="933" xr:uid="{00000000-0005-0000-0000-000033040000}"/>
    <cellStyle name="Standard 2 2 2" xfId="934" xr:uid="{00000000-0005-0000-0000-000034040000}"/>
    <cellStyle name="Standard 2 2 3" xfId="935" xr:uid="{00000000-0005-0000-0000-000035040000}"/>
    <cellStyle name="Standard 2 3" xfId="936" xr:uid="{00000000-0005-0000-0000-000036040000}"/>
    <cellStyle name="Standard 2 4" xfId="937" xr:uid="{00000000-0005-0000-0000-000037040000}"/>
    <cellStyle name="Standard 2 5" xfId="938" xr:uid="{00000000-0005-0000-0000-000038040000}"/>
    <cellStyle name="Standard 2 6" xfId="939" xr:uid="{00000000-0005-0000-0000-000039040000}"/>
    <cellStyle name="Standard 3" xfId="940" xr:uid="{00000000-0005-0000-0000-00003A040000}"/>
    <cellStyle name="Standard 3 2" xfId="941" xr:uid="{00000000-0005-0000-0000-00003B040000}"/>
    <cellStyle name="Standard 3 2 2" xfId="942" xr:uid="{00000000-0005-0000-0000-00003C040000}"/>
    <cellStyle name="Standard 3 2 2 2" xfId="943" xr:uid="{00000000-0005-0000-0000-00003D040000}"/>
    <cellStyle name="Standard 3 2 2 2 2" xfId="944" xr:uid="{00000000-0005-0000-0000-00003E040000}"/>
    <cellStyle name="Standard 3 2 2 2 2 2" xfId="945" xr:uid="{00000000-0005-0000-0000-00003F040000}"/>
    <cellStyle name="Standard 3 2 2 2 2 3" xfId="946" xr:uid="{00000000-0005-0000-0000-000040040000}"/>
    <cellStyle name="Standard 3 2 2 2 2 4" xfId="947" xr:uid="{00000000-0005-0000-0000-000041040000}"/>
    <cellStyle name="Standard 3 2 2 2 3" xfId="948" xr:uid="{00000000-0005-0000-0000-000042040000}"/>
    <cellStyle name="Standard 3 2 2 2 4" xfId="949" xr:uid="{00000000-0005-0000-0000-000043040000}"/>
    <cellStyle name="Standard 3 2 2 2 5" xfId="950" xr:uid="{00000000-0005-0000-0000-000044040000}"/>
    <cellStyle name="Standard 3 2 2 3" xfId="951" xr:uid="{00000000-0005-0000-0000-000045040000}"/>
    <cellStyle name="Standard 3 2 2 3 2" xfId="952" xr:uid="{00000000-0005-0000-0000-000046040000}"/>
    <cellStyle name="Standard 3 2 2 3 3" xfId="953" xr:uid="{00000000-0005-0000-0000-000047040000}"/>
    <cellStyle name="Standard 3 2 2 3 4" xfId="954" xr:uid="{00000000-0005-0000-0000-000048040000}"/>
    <cellStyle name="Standard 3 2 2 4" xfId="955" xr:uid="{00000000-0005-0000-0000-000049040000}"/>
    <cellStyle name="Standard 3 2 2 5" xfId="956" xr:uid="{00000000-0005-0000-0000-00004A040000}"/>
    <cellStyle name="Standard 3 2 2 6" xfId="957" xr:uid="{00000000-0005-0000-0000-00004B040000}"/>
    <cellStyle name="Standard 3 2 3" xfId="958" xr:uid="{00000000-0005-0000-0000-00004C040000}"/>
    <cellStyle name="Standard 3 2 3 2" xfId="959" xr:uid="{00000000-0005-0000-0000-00004D040000}"/>
    <cellStyle name="Standard 3 2 3 2 2" xfId="960" xr:uid="{00000000-0005-0000-0000-00004E040000}"/>
    <cellStyle name="Standard 3 2 3 2 3" xfId="961" xr:uid="{00000000-0005-0000-0000-00004F040000}"/>
    <cellStyle name="Standard 3 2 3 2 4" xfId="962" xr:uid="{00000000-0005-0000-0000-000050040000}"/>
    <cellStyle name="Standard 3 2 3 3" xfId="963" xr:uid="{00000000-0005-0000-0000-000051040000}"/>
    <cellStyle name="Standard 3 2 3 4" xfId="964" xr:uid="{00000000-0005-0000-0000-000052040000}"/>
    <cellStyle name="Standard 3 2 3 5" xfId="965" xr:uid="{00000000-0005-0000-0000-000053040000}"/>
    <cellStyle name="Standard 3 2 4" xfId="966" xr:uid="{00000000-0005-0000-0000-000054040000}"/>
    <cellStyle name="Standard 3 2 4 2" xfId="967" xr:uid="{00000000-0005-0000-0000-000055040000}"/>
    <cellStyle name="Standard 3 2 4 2 2" xfId="1189" xr:uid="{00000000-0005-0000-0000-000056040000}"/>
    <cellStyle name="Standard 3 2 4 3" xfId="968" xr:uid="{00000000-0005-0000-0000-000057040000}"/>
    <cellStyle name="Standard 3 2 4 4" xfId="969" xr:uid="{00000000-0005-0000-0000-000058040000}"/>
    <cellStyle name="Standard 3 2 4 5" xfId="970" xr:uid="{00000000-0005-0000-0000-000059040000}"/>
    <cellStyle name="Standard 3 2 5" xfId="971" xr:uid="{00000000-0005-0000-0000-00005A040000}"/>
    <cellStyle name="Standard 3 2 6" xfId="972" xr:uid="{00000000-0005-0000-0000-00005B040000}"/>
    <cellStyle name="Standard 3 2 7" xfId="1190" xr:uid="{00000000-0005-0000-0000-00005C040000}"/>
    <cellStyle name="Standard 3 3" xfId="973" xr:uid="{00000000-0005-0000-0000-00005D040000}"/>
    <cellStyle name="Standard 3 3 2" xfId="974" xr:uid="{00000000-0005-0000-0000-00005E040000}"/>
    <cellStyle name="Standard 3 3 2 2" xfId="975" xr:uid="{00000000-0005-0000-0000-00005F040000}"/>
    <cellStyle name="Standard 3 3 2 2 2" xfId="976" xr:uid="{00000000-0005-0000-0000-000060040000}"/>
    <cellStyle name="Standard 3 3 2 2 3" xfId="977" xr:uid="{00000000-0005-0000-0000-000061040000}"/>
    <cellStyle name="Standard 3 3 2 2 4" xfId="978" xr:uid="{00000000-0005-0000-0000-000062040000}"/>
    <cellStyle name="Standard 3 3 2 3" xfId="979" xr:uid="{00000000-0005-0000-0000-000063040000}"/>
    <cellStyle name="Standard 3 3 2 4" xfId="980" xr:uid="{00000000-0005-0000-0000-000064040000}"/>
    <cellStyle name="Standard 3 3 2 5" xfId="981" xr:uid="{00000000-0005-0000-0000-000065040000}"/>
    <cellStyle name="Standard 3 3 3" xfId="982" xr:uid="{00000000-0005-0000-0000-000066040000}"/>
    <cellStyle name="Standard 3 3 3 2" xfId="983" xr:uid="{00000000-0005-0000-0000-000067040000}"/>
    <cellStyle name="Standard 3 3 3 3" xfId="984" xr:uid="{00000000-0005-0000-0000-000068040000}"/>
    <cellStyle name="Standard 3 3 3 4" xfId="985" xr:uid="{00000000-0005-0000-0000-000069040000}"/>
    <cellStyle name="Standard 3 3 4" xfId="986" xr:uid="{00000000-0005-0000-0000-00006A040000}"/>
    <cellStyle name="Standard 3 3 5" xfId="987" xr:uid="{00000000-0005-0000-0000-00006B040000}"/>
    <cellStyle name="Standard 3 3 6" xfId="988" xr:uid="{00000000-0005-0000-0000-00006C040000}"/>
    <cellStyle name="Standard 3 4" xfId="989" xr:uid="{00000000-0005-0000-0000-00006D040000}"/>
    <cellStyle name="Standard 3 4 2" xfId="990" xr:uid="{00000000-0005-0000-0000-00006E040000}"/>
    <cellStyle name="Standard 3 4 2 2" xfId="991" xr:uid="{00000000-0005-0000-0000-00006F040000}"/>
    <cellStyle name="Standard 3 4 2 3" xfId="992" xr:uid="{00000000-0005-0000-0000-000070040000}"/>
    <cellStyle name="Standard 3 4 2 4" xfId="993" xr:uid="{00000000-0005-0000-0000-000071040000}"/>
    <cellStyle name="Standard 3 4 3" xfId="994" xr:uid="{00000000-0005-0000-0000-000072040000}"/>
    <cellStyle name="Standard 3 4 4" xfId="995" xr:uid="{00000000-0005-0000-0000-000073040000}"/>
    <cellStyle name="Standard 3 4 5" xfId="996" xr:uid="{00000000-0005-0000-0000-000074040000}"/>
    <cellStyle name="Standard 3 5" xfId="997" xr:uid="{00000000-0005-0000-0000-000075040000}"/>
    <cellStyle name="Standard 3 5 2" xfId="998" xr:uid="{00000000-0005-0000-0000-000076040000}"/>
    <cellStyle name="Standard 3 5 3" xfId="999" xr:uid="{00000000-0005-0000-0000-000077040000}"/>
    <cellStyle name="Standard 3 5 4" xfId="1000" xr:uid="{00000000-0005-0000-0000-000078040000}"/>
    <cellStyle name="Standard 3 6" xfId="1001" xr:uid="{00000000-0005-0000-0000-000079040000}"/>
    <cellStyle name="Standard 3 6 2" xfId="1002" xr:uid="{00000000-0005-0000-0000-00007A040000}"/>
    <cellStyle name="Standard 3 7" xfId="1003" xr:uid="{00000000-0005-0000-0000-00007B040000}"/>
    <cellStyle name="Standard 3 8" xfId="1004" xr:uid="{00000000-0005-0000-0000-00007C040000}"/>
    <cellStyle name="Standard 4" xfId="1005" xr:uid="{00000000-0005-0000-0000-00007D040000}"/>
    <cellStyle name="Standard 5" xfId="1006" xr:uid="{00000000-0005-0000-0000-00007E040000}"/>
    <cellStyle name="Standard 5 2" xfId="1007" xr:uid="{00000000-0005-0000-0000-00007F040000}"/>
    <cellStyle name="Standard 6" xfId="1008" xr:uid="{00000000-0005-0000-0000-000080040000}"/>
    <cellStyle name="Standard 6 2" xfId="1216" xr:uid="{804394C9-C218-4561-B802-8175D0747DC2}"/>
    <cellStyle name="Standard 7" xfId="1009" xr:uid="{00000000-0005-0000-0000-000081040000}"/>
    <cellStyle name="Standard_Werte" xfId="1010" xr:uid="{00000000-0005-0000-0000-000082040000}"/>
    <cellStyle name="Title" xfId="1011" xr:uid="{00000000-0005-0000-0000-000083040000}"/>
    <cellStyle name="Title 2" xfId="1012" xr:uid="{00000000-0005-0000-0000-000084040000}"/>
    <cellStyle name="Title 2 2" xfId="1013" xr:uid="{00000000-0005-0000-0000-000085040000}"/>
    <cellStyle name="Title 2 2 2" xfId="1193" xr:uid="{00000000-0005-0000-0000-000086040000}"/>
    <cellStyle name="Title 2 2 3" xfId="1192" xr:uid="{00000000-0005-0000-0000-000087040000}"/>
    <cellStyle name="Title 2 3" xfId="1014" xr:uid="{00000000-0005-0000-0000-000088040000}"/>
    <cellStyle name="Title 2 4" xfId="1191" xr:uid="{00000000-0005-0000-0000-000089040000}"/>
    <cellStyle name="Title 3" xfId="1015" xr:uid="{00000000-0005-0000-0000-00008A040000}"/>
    <cellStyle name="Title 3 2" xfId="1016" xr:uid="{00000000-0005-0000-0000-00008B040000}"/>
    <cellStyle name="Title 4" xfId="1017" xr:uid="{00000000-0005-0000-0000-00008C040000}"/>
    <cellStyle name="Total 2" xfId="1018" xr:uid="{00000000-0005-0000-0000-00008D040000}"/>
    <cellStyle name="Überschrift 1 2" xfId="1019" xr:uid="{00000000-0005-0000-0000-00008E040000}"/>
    <cellStyle name="Überschrift 1 3" xfId="1020" xr:uid="{00000000-0005-0000-0000-00008F040000}"/>
    <cellStyle name="Überschrift 1 4" xfId="1021" xr:uid="{00000000-0005-0000-0000-000090040000}"/>
    <cellStyle name="Überschrift 1 4 2" xfId="1210" xr:uid="{00000000-0005-0000-0000-000091040000}"/>
    <cellStyle name="Überschrift 1 4 3" xfId="1194" xr:uid="{00000000-0005-0000-0000-000092040000}"/>
    <cellStyle name="Überschrift 1 5" xfId="1195" xr:uid="{00000000-0005-0000-0000-000093040000}"/>
    <cellStyle name="Überschrift 2 2" xfId="1022" xr:uid="{00000000-0005-0000-0000-000094040000}"/>
    <cellStyle name="Überschrift 2 3" xfId="1023" xr:uid="{00000000-0005-0000-0000-000095040000}"/>
    <cellStyle name="Überschrift 2 4" xfId="1024" xr:uid="{00000000-0005-0000-0000-000096040000}"/>
    <cellStyle name="Überschrift 2 4 2" xfId="1211" xr:uid="{00000000-0005-0000-0000-000097040000}"/>
    <cellStyle name="Überschrift 2 4 3" xfId="1196" xr:uid="{00000000-0005-0000-0000-000098040000}"/>
    <cellStyle name="Überschrift 2 5" xfId="1197" xr:uid="{00000000-0005-0000-0000-000099040000}"/>
    <cellStyle name="Überschrift 3 2" xfId="1025" xr:uid="{00000000-0005-0000-0000-00009A040000}"/>
    <cellStyle name="Überschrift 3 3" xfId="1026" xr:uid="{00000000-0005-0000-0000-00009B040000}"/>
    <cellStyle name="Überschrift 3 4" xfId="1027" xr:uid="{00000000-0005-0000-0000-00009C040000}"/>
    <cellStyle name="Überschrift 3 4 2" xfId="1212" xr:uid="{00000000-0005-0000-0000-00009D040000}"/>
    <cellStyle name="Überschrift 3 4 3" xfId="1198" xr:uid="{00000000-0005-0000-0000-00009E040000}"/>
    <cellStyle name="Überschrift 3 5" xfId="1199" xr:uid="{00000000-0005-0000-0000-00009F040000}"/>
    <cellStyle name="Überschrift 4 2" xfId="1028" xr:uid="{00000000-0005-0000-0000-0000A0040000}"/>
    <cellStyle name="Überschrift 4 3" xfId="1029" xr:uid="{00000000-0005-0000-0000-0000A1040000}"/>
    <cellStyle name="Überschrift 4 4" xfId="1030" xr:uid="{00000000-0005-0000-0000-0000A2040000}"/>
    <cellStyle name="Überschrift 4 4 2" xfId="1213" xr:uid="{00000000-0005-0000-0000-0000A3040000}"/>
    <cellStyle name="Überschrift 4 4 3" xfId="1200" xr:uid="{00000000-0005-0000-0000-0000A4040000}"/>
    <cellStyle name="Überschrift 4 5" xfId="1201" xr:uid="{00000000-0005-0000-0000-0000A5040000}"/>
    <cellStyle name="Überschrift 5" xfId="1031" xr:uid="{00000000-0005-0000-0000-0000A6040000}"/>
    <cellStyle name="Überschrift 6" xfId="1032" xr:uid="{00000000-0005-0000-0000-0000A7040000}"/>
    <cellStyle name="Überschrift 7" xfId="1033" xr:uid="{00000000-0005-0000-0000-0000A8040000}"/>
    <cellStyle name="Überschrift 7 2" xfId="1214" xr:uid="{00000000-0005-0000-0000-0000A9040000}"/>
    <cellStyle name="Überschrift 7 3" xfId="1202" xr:uid="{00000000-0005-0000-0000-0000AA040000}"/>
    <cellStyle name="Überschrift 8" xfId="1203" xr:uid="{00000000-0005-0000-0000-0000AB040000}"/>
    <cellStyle name="Verknüpfte Zelle 2" xfId="1035" xr:uid="{00000000-0005-0000-0000-0000AC040000}"/>
    <cellStyle name="Verknüpfte Zelle 3" xfId="1036" xr:uid="{00000000-0005-0000-0000-0000AD040000}"/>
    <cellStyle name="Verknüpfte Zelle 4" xfId="1204" xr:uid="{00000000-0005-0000-0000-0000AE040000}"/>
    <cellStyle name="Warnender Text 2" xfId="1037" xr:uid="{00000000-0005-0000-0000-0000AF040000}"/>
    <cellStyle name="Warnender Text 2 2" xfId="1038" xr:uid="{00000000-0005-0000-0000-0000B0040000}"/>
    <cellStyle name="Warnender Text 2 3" xfId="1039" xr:uid="{00000000-0005-0000-0000-0000B1040000}"/>
    <cellStyle name="Warnender Text 2 3 2" xfId="1040" xr:uid="{00000000-0005-0000-0000-0000B2040000}"/>
    <cellStyle name="Warnender Text 2 3 2 2" xfId="1206" xr:uid="{00000000-0005-0000-0000-0000B3040000}"/>
    <cellStyle name="Warnender Text 2 3 2 3" xfId="1205" xr:uid="{00000000-0005-0000-0000-0000B4040000}"/>
    <cellStyle name="Warnender Text 3" xfId="1041" xr:uid="{00000000-0005-0000-0000-0000B5040000}"/>
    <cellStyle name="Warnender Text 4" xfId="1042" xr:uid="{00000000-0005-0000-0000-0000B6040000}"/>
    <cellStyle name="Warnender Text 5" xfId="1043" xr:uid="{00000000-0005-0000-0000-0000B7040000}"/>
    <cellStyle name="Warnender Text 6" xfId="1044" xr:uid="{00000000-0005-0000-0000-0000B8040000}"/>
    <cellStyle name="Zelle überprüfen 2" xfId="1046" xr:uid="{00000000-0005-0000-0000-0000B9040000}"/>
    <cellStyle name="Zelle überprüfen 2 2" xfId="1047" xr:uid="{00000000-0005-0000-0000-0000BA040000}"/>
    <cellStyle name="Zelle überprüfen 2 3" xfId="1048" xr:uid="{00000000-0005-0000-0000-0000BB040000}"/>
    <cellStyle name="Zelle überprüfen 3" xfId="1049" xr:uid="{00000000-0005-0000-0000-0000BC040000}"/>
    <cellStyle name="Zelle überprüfen 3 2" xfId="1050" xr:uid="{00000000-0005-0000-0000-0000BD040000}"/>
    <cellStyle name="Zelle überprüfen 4" xfId="1051" xr:uid="{00000000-0005-0000-0000-0000BE040000}"/>
  </cellStyles>
  <dxfs count="115">
    <dxf>
      <fill>
        <patternFill>
          <bgColor rgb="FFFF7C80"/>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rgb="FFFF7C80"/>
        </patternFill>
      </fill>
    </dxf>
    <dxf>
      <fill>
        <patternFill>
          <bgColor rgb="FFFF7C80"/>
        </patternFill>
      </fill>
    </dxf>
    <dxf>
      <border>
        <left/>
        <right/>
        <top/>
        <bottom/>
      </border>
    </dxf>
    <dxf>
      <fill>
        <patternFill>
          <bgColor theme="0"/>
        </patternFill>
      </fill>
      <border>
        <left/>
        <right/>
        <top/>
        <bottom/>
      </border>
    </dxf>
    <dxf>
      <fill>
        <patternFill>
          <bgColor theme="0"/>
        </patternFill>
      </fill>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24994659260841701"/>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0000"/>
        </patternFill>
      </fill>
    </dxf>
    <dxf>
      <fill>
        <patternFill>
          <bgColor rgb="FFFF0000"/>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99FFCC"/>
      <color rgb="FFC0C0C0"/>
      <color rgb="FFED7D3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942975</xdr:colOff>
      <xdr:row>13</xdr:row>
      <xdr:rowOff>13447</xdr:rowOff>
    </xdr:from>
    <xdr:to>
      <xdr:col>14</xdr:col>
      <xdr:colOff>0</xdr:colOff>
      <xdr:row>13</xdr:row>
      <xdr:rowOff>118222</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24327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5</xdr:row>
      <xdr:rowOff>3922</xdr:rowOff>
    </xdr:from>
    <xdr:to>
      <xdr:col>5</xdr:col>
      <xdr:colOff>9525</xdr:colOff>
      <xdr:row>5</xdr:row>
      <xdr:rowOff>108697</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1469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942975</xdr:colOff>
      <xdr:row>11</xdr:row>
      <xdr:rowOff>13447</xdr:rowOff>
    </xdr:from>
    <xdr:to>
      <xdr:col>14</xdr:col>
      <xdr:colOff>0</xdr:colOff>
      <xdr:row>11</xdr:row>
      <xdr:rowOff>118222</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20994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20</xdr:row>
      <xdr:rowOff>13447</xdr:rowOff>
    </xdr:from>
    <xdr:to>
      <xdr:col>14</xdr:col>
      <xdr:colOff>9525</xdr:colOff>
      <xdr:row>20</xdr:row>
      <xdr:rowOff>118222</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0" y="3890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31</xdr:row>
      <xdr:rowOff>13447</xdr:rowOff>
    </xdr:from>
    <xdr:to>
      <xdr:col>14</xdr:col>
      <xdr:colOff>9525</xdr:colOff>
      <xdr:row>31</xdr:row>
      <xdr:rowOff>118222</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707147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942975</xdr:colOff>
      <xdr:row>31</xdr:row>
      <xdr:rowOff>13447</xdr:rowOff>
    </xdr:from>
    <xdr:to>
      <xdr:col>8</xdr:col>
      <xdr:colOff>0</xdr:colOff>
      <xdr:row>31</xdr:row>
      <xdr:rowOff>118222</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69476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542925</xdr:colOff>
      <xdr:row>30</xdr:row>
      <xdr:rowOff>0</xdr:rowOff>
    </xdr:from>
    <xdr:to>
      <xdr:col>12</xdr:col>
      <xdr:colOff>0</xdr:colOff>
      <xdr:row>30</xdr:row>
      <xdr:rowOff>104775</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6743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15</xdr:row>
      <xdr:rowOff>3922</xdr:rowOff>
    </xdr:from>
    <xdr:to>
      <xdr:col>5</xdr:col>
      <xdr:colOff>9525</xdr:colOff>
      <xdr:row>15</xdr:row>
      <xdr:rowOff>108697</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27375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466725</xdr:colOff>
      <xdr:row>0</xdr:row>
      <xdr:rowOff>0</xdr:rowOff>
    </xdr:from>
    <xdr:to>
      <xdr:col>13</xdr:col>
      <xdr:colOff>1042294</xdr:colOff>
      <xdr:row>3</xdr:row>
      <xdr:rowOff>139699</xdr:rowOff>
    </xdr:to>
    <xdr:pic>
      <xdr:nvPicPr>
        <xdr:cNvPr id="13" name="Grafik 18">
          <a:extLst>
            <a:ext uri="{FF2B5EF4-FFF2-40B4-BE49-F238E27FC236}">
              <a16:creationId xmlns:a16="http://schemas.microsoft.com/office/drawing/2014/main" id="{18E4B123-33B7-4F26-A633-1F00594236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1275" y="0"/>
          <a:ext cx="1470919" cy="634999"/>
        </a:xfrm>
        <a:prstGeom prst="rect">
          <a:avLst/>
        </a:prstGeom>
      </xdr:spPr>
    </xdr:pic>
    <xdr:clientData/>
  </xdr:twoCellAnchor>
  <xdr:twoCellAnchor editAs="oneCell">
    <xdr:from>
      <xdr:col>4</xdr:col>
      <xdr:colOff>962025</xdr:colOff>
      <xdr:row>11</xdr:row>
      <xdr:rowOff>9525</xdr:rowOff>
    </xdr:from>
    <xdr:to>
      <xdr:col>5</xdr:col>
      <xdr:colOff>19050</xdr:colOff>
      <xdr:row>11</xdr:row>
      <xdr:rowOff>114300</xdr:rowOff>
    </xdr:to>
    <xdr:pic>
      <xdr:nvPicPr>
        <xdr:cNvPr id="2" name="Grafik 15">
          <a:extLst>
            <a:ext uri="{FF2B5EF4-FFF2-40B4-BE49-F238E27FC236}">
              <a16:creationId xmlns:a16="http://schemas.microsoft.com/office/drawing/2014/main" id="{003F29EC-D393-4BF3-9B64-CB82312F42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209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13</xdr:row>
      <xdr:rowOff>0</xdr:rowOff>
    </xdr:from>
    <xdr:to>
      <xdr:col>5</xdr:col>
      <xdr:colOff>0</xdr:colOff>
      <xdr:row>13</xdr:row>
      <xdr:rowOff>104775</xdr:rowOff>
    </xdr:to>
    <xdr:pic>
      <xdr:nvPicPr>
        <xdr:cNvPr id="3" name="Grafik 15">
          <a:extLst>
            <a:ext uri="{FF2B5EF4-FFF2-40B4-BE49-F238E27FC236}">
              <a16:creationId xmlns:a16="http://schemas.microsoft.com/office/drawing/2014/main" id="{E414CB55-A8E1-4842-AFDF-9533EB6E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2419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1865312</xdr:colOff>
      <xdr:row>0</xdr:row>
      <xdr:rowOff>0</xdr:rowOff>
    </xdr:from>
    <xdr:to>
      <xdr:col>6</xdr:col>
      <xdr:colOff>46931</xdr:colOff>
      <xdr:row>1</xdr:row>
      <xdr:rowOff>28574</xdr:rowOff>
    </xdr:to>
    <xdr:pic>
      <xdr:nvPicPr>
        <xdr:cNvPr id="2" name="Grafik 18">
          <a:extLst>
            <a:ext uri="{FF2B5EF4-FFF2-40B4-BE49-F238E27FC236}">
              <a16:creationId xmlns:a16="http://schemas.microsoft.com/office/drawing/2014/main" id="{B5E0D85F-F69C-4261-9C90-A88B34EC2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737" y="0"/>
          <a:ext cx="1401069" cy="619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2905125</xdr:colOff>
      <xdr:row>0</xdr:row>
      <xdr:rowOff>57150</xdr:rowOff>
    </xdr:from>
    <xdr:to>
      <xdr:col>7</xdr:col>
      <xdr:colOff>9525</xdr:colOff>
      <xdr:row>3</xdr:row>
      <xdr:rowOff>152400</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57150"/>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65792759-7877-48D6-B809-4A4D0BA63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829B9819-27F1-43DC-99A5-6BAC0A7AC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152C1A71-0ADA-498A-B953-E2C30B3C1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54A0412A-DACE-40BF-9854-6DF42DEFD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19050</xdr:rowOff>
    </xdr:from>
    <xdr:to>
      <xdr:col>4</xdr:col>
      <xdr:colOff>1362075</xdr:colOff>
      <xdr:row>3</xdr:row>
      <xdr:rowOff>151867</xdr:rowOff>
    </xdr:to>
    <xdr:pic>
      <xdr:nvPicPr>
        <xdr:cNvPr id="6" name="Grafik 1">
          <a:extLst>
            <a:ext uri="{FF2B5EF4-FFF2-40B4-BE49-F238E27FC236}">
              <a16:creationId xmlns:a16="http://schemas.microsoft.com/office/drawing/2014/main" id="{1B00AFDE-FBE5-48BD-B4A4-A77A661FF912}"/>
            </a:ext>
          </a:extLst>
        </xdr:cNvPr>
        <xdr:cNvPicPr>
          <a:picLocks noChangeAspect="1"/>
        </xdr:cNvPicPr>
      </xdr:nvPicPr>
      <xdr:blipFill>
        <a:blip xmlns:r="http://schemas.openxmlformats.org/officeDocument/2006/relationships" r:embed="rId2"/>
        <a:stretch>
          <a:fillRect/>
        </a:stretch>
      </xdr:blipFill>
      <xdr:spPr>
        <a:xfrm>
          <a:off x="8924925" y="19050"/>
          <a:ext cx="1438275" cy="61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2876550</xdr:colOff>
      <xdr:row>5</xdr:row>
      <xdr:rowOff>0</xdr:rowOff>
    </xdr:from>
    <xdr:to>
      <xdr:col>3</xdr:col>
      <xdr:colOff>0</xdr:colOff>
      <xdr:row>5</xdr:row>
      <xdr:rowOff>95250</xdr:rowOff>
    </xdr:to>
    <xdr:pic>
      <xdr:nvPicPr>
        <xdr:cNvPr id="2" name="Grafik 18">
          <a:extLst>
            <a:ext uri="{FF2B5EF4-FFF2-40B4-BE49-F238E27FC236}">
              <a16:creationId xmlns:a16="http://schemas.microsoft.com/office/drawing/2014/main" id="{1ECDCEDE-C1E4-4737-BA5C-61AEEE889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5</xdr:row>
      <xdr:rowOff>0</xdr:rowOff>
    </xdr:from>
    <xdr:to>
      <xdr:col>4</xdr:col>
      <xdr:colOff>0</xdr:colOff>
      <xdr:row>5</xdr:row>
      <xdr:rowOff>95250</xdr:rowOff>
    </xdr:to>
    <xdr:pic>
      <xdr:nvPicPr>
        <xdr:cNvPr id="3" name="Grafik 18">
          <a:extLst>
            <a:ext uri="{FF2B5EF4-FFF2-40B4-BE49-F238E27FC236}">
              <a16:creationId xmlns:a16="http://schemas.microsoft.com/office/drawing/2014/main" id="{9A79C257-32C9-4F8D-9114-91D919679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1790700</xdr:colOff>
      <xdr:row>23</xdr:row>
      <xdr:rowOff>9525</xdr:rowOff>
    </xdr:from>
    <xdr:to>
      <xdr:col>4</xdr:col>
      <xdr:colOff>1895475</xdr:colOff>
      <xdr:row>23</xdr:row>
      <xdr:rowOff>104775</xdr:rowOff>
    </xdr:to>
    <xdr:pic>
      <xdr:nvPicPr>
        <xdr:cNvPr id="5" name="Grafik 18">
          <a:extLst>
            <a:ext uri="{FF2B5EF4-FFF2-40B4-BE49-F238E27FC236}">
              <a16:creationId xmlns:a16="http://schemas.microsoft.com/office/drawing/2014/main" id="{3AFEA3F6-27B9-49AF-9A3C-1DC5DFF0D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6953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1552575</xdr:colOff>
      <xdr:row>0</xdr:row>
      <xdr:rowOff>57150</xdr:rowOff>
    </xdr:from>
    <xdr:to>
      <xdr:col>6</xdr:col>
      <xdr:colOff>0</xdr:colOff>
      <xdr:row>3</xdr:row>
      <xdr:rowOff>174092</xdr:rowOff>
    </xdr:to>
    <xdr:pic>
      <xdr:nvPicPr>
        <xdr:cNvPr id="6" name="Grafik 1">
          <a:extLst>
            <a:ext uri="{FF2B5EF4-FFF2-40B4-BE49-F238E27FC236}">
              <a16:creationId xmlns:a16="http://schemas.microsoft.com/office/drawing/2014/main" id="{7E04286B-968D-415A-AEE6-1C8DDCF95769}"/>
            </a:ext>
          </a:extLst>
        </xdr:cNvPr>
        <xdr:cNvPicPr>
          <a:picLocks noChangeAspect="1"/>
        </xdr:cNvPicPr>
      </xdr:nvPicPr>
      <xdr:blipFill>
        <a:blip xmlns:r="http://schemas.openxmlformats.org/officeDocument/2006/relationships" r:embed="rId2"/>
        <a:stretch>
          <a:fillRect/>
        </a:stretch>
      </xdr:blipFill>
      <xdr:spPr>
        <a:xfrm>
          <a:off x="10972800" y="57150"/>
          <a:ext cx="1428750" cy="612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619125</xdr:colOff>
      <xdr:row>3</xdr:row>
      <xdr:rowOff>0</xdr:rowOff>
    </xdr:from>
    <xdr:to>
      <xdr:col>16</xdr:col>
      <xdr:colOff>9525</xdr:colOff>
      <xdr:row>3</xdr:row>
      <xdr:rowOff>104775</xdr:rowOff>
    </xdr:to>
    <xdr:pic>
      <xdr:nvPicPr>
        <xdr:cNvPr id="95602" name="Grafik 3">
          <a:extLst>
            <a:ext uri="{FF2B5EF4-FFF2-40B4-BE49-F238E27FC236}">
              <a16:creationId xmlns:a16="http://schemas.microsoft.com/office/drawing/2014/main" id="{00000000-0008-0000-0500-000072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725"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3</xdr:row>
      <xdr:rowOff>9525</xdr:rowOff>
    </xdr:from>
    <xdr:to>
      <xdr:col>6</xdr:col>
      <xdr:colOff>0</xdr:colOff>
      <xdr:row>3</xdr:row>
      <xdr:rowOff>114300</xdr:rowOff>
    </xdr:to>
    <xdr:pic>
      <xdr:nvPicPr>
        <xdr:cNvPr id="95603" name="Grafik 4">
          <a:extLst>
            <a:ext uri="{FF2B5EF4-FFF2-40B4-BE49-F238E27FC236}">
              <a16:creationId xmlns:a16="http://schemas.microsoft.com/office/drawing/2014/main" id="{00000000-0008-0000-0500-000073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7</xdr:row>
      <xdr:rowOff>9525</xdr:rowOff>
    </xdr:from>
    <xdr:to>
      <xdr:col>16</xdr:col>
      <xdr:colOff>521677</xdr:colOff>
      <xdr:row>7</xdr:row>
      <xdr:rowOff>114300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455221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41</xdr:row>
      <xdr:rowOff>9525</xdr:rowOff>
    </xdr:from>
    <xdr:to>
      <xdr:col>16</xdr:col>
      <xdr:colOff>521677</xdr:colOff>
      <xdr:row>41</xdr:row>
      <xdr:rowOff>114300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1341779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xdr:row>
      <xdr:rowOff>9525</xdr:rowOff>
    </xdr:from>
    <xdr:to>
      <xdr:col>17</xdr:col>
      <xdr:colOff>1</xdr:colOff>
      <xdr:row>5</xdr:row>
      <xdr:rowOff>114300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389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17</xdr:row>
      <xdr:rowOff>9525</xdr:rowOff>
    </xdr:from>
    <xdr:to>
      <xdr:col>16</xdr:col>
      <xdr:colOff>521677</xdr:colOff>
      <xdr:row>17</xdr:row>
      <xdr:rowOff>114300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61641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31</xdr:row>
      <xdr:rowOff>9525</xdr:rowOff>
    </xdr:from>
    <xdr:to>
      <xdr:col>16</xdr:col>
      <xdr:colOff>521677</xdr:colOff>
      <xdr:row>31</xdr:row>
      <xdr:rowOff>104775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2646" y="10596929"/>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29</xdr:row>
      <xdr:rowOff>9525</xdr:rowOff>
    </xdr:from>
    <xdr:to>
      <xdr:col>16</xdr:col>
      <xdr:colOff>521677</xdr:colOff>
      <xdr:row>29</xdr:row>
      <xdr:rowOff>114300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979096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28</xdr:row>
      <xdr:rowOff>9525</xdr:rowOff>
    </xdr:from>
    <xdr:to>
      <xdr:col>16</xdr:col>
      <xdr:colOff>521677</xdr:colOff>
      <xdr:row>28</xdr:row>
      <xdr:rowOff>95250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2646" y="9387987"/>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26</xdr:row>
      <xdr:rowOff>9525</xdr:rowOff>
    </xdr:from>
    <xdr:to>
      <xdr:col>16</xdr:col>
      <xdr:colOff>521677</xdr:colOff>
      <xdr:row>26</xdr:row>
      <xdr:rowOff>114300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858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304800</xdr:colOff>
      <xdr:row>0</xdr:row>
      <xdr:rowOff>0</xdr:rowOff>
    </xdr:from>
    <xdr:to>
      <xdr:col>18</xdr:col>
      <xdr:colOff>4069</xdr:colOff>
      <xdr:row>2</xdr:row>
      <xdr:rowOff>349249</xdr:rowOff>
    </xdr:to>
    <xdr:pic>
      <xdr:nvPicPr>
        <xdr:cNvPr id="21" name="Grafik 18">
          <a:extLst>
            <a:ext uri="{FF2B5EF4-FFF2-40B4-BE49-F238E27FC236}">
              <a16:creationId xmlns:a16="http://schemas.microsoft.com/office/drawing/2014/main" id="{8E88091A-ED02-45E7-B080-FCCC5989B3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5375" y="0"/>
          <a:ext cx="1470919" cy="634999"/>
        </a:xfrm>
        <a:prstGeom prst="rect">
          <a:avLst/>
        </a:prstGeom>
      </xdr:spPr>
    </xdr:pic>
    <xdr:clientData/>
  </xdr:twoCellAnchor>
  <xdr:twoCellAnchor editAs="oneCell">
    <xdr:from>
      <xdr:col>3</xdr:col>
      <xdr:colOff>400050</xdr:colOff>
      <xdr:row>5</xdr:row>
      <xdr:rowOff>0</xdr:rowOff>
    </xdr:from>
    <xdr:to>
      <xdr:col>3</xdr:col>
      <xdr:colOff>514350</xdr:colOff>
      <xdr:row>5</xdr:row>
      <xdr:rowOff>104775</xdr:rowOff>
    </xdr:to>
    <xdr:pic>
      <xdr:nvPicPr>
        <xdr:cNvPr id="22" name="Grafik 5">
          <a:extLst>
            <a:ext uri="{FF2B5EF4-FFF2-40B4-BE49-F238E27FC236}">
              <a16:creationId xmlns:a16="http://schemas.microsoft.com/office/drawing/2014/main" id="{767807C5-B16C-4F42-8184-AE449B624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176579</xdr:colOff>
      <xdr:row>5</xdr:row>
      <xdr:rowOff>9525</xdr:rowOff>
    </xdr:from>
    <xdr:to>
      <xdr:col>2</xdr:col>
      <xdr:colOff>288680</xdr:colOff>
      <xdr:row>5</xdr:row>
      <xdr:rowOff>114300</xdr:rowOff>
    </xdr:to>
    <xdr:pic>
      <xdr:nvPicPr>
        <xdr:cNvPr id="23" name="Grafik 5">
          <a:extLst>
            <a:ext uri="{FF2B5EF4-FFF2-40B4-BE49-F238E27FC236}">
              <a16:creationId xmlns:a16="http://schemas.microsoft.com/office/drawing/2014/main" id="{A50E525B-1DBA-408B-8851-2BAB9641A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704" y="1504950"/>
          <a:ext cx="1121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4788877</xdr:colOff>
      <xdr:row>6</xdr:row>
      <xdr:rowOff>9525</xdr:rowOff>
    </xdr:from>
    <xdr:to>
      <xdr:col>18</xdr:col>
      <xdr:colOff>4903177</xdr:colOff>
      <xdr:row>6</xdr:row>
      <xdr:rowOff>104775</xdr:rowOff>
    </xdr:to>
    <xdr:pic>
      <xdr:nvPicPr>
        <xdr:cNvPr id="24" name="Grafik 6">
          <a:extLst>
            <a:ext uri="{FF2B5EF4-FFF2-40B4-BE49-F238E27FC236}">
              <a16:creationId xmlns:a16="http://schemas.microsoft.com/office/drawing/2014/main" id="{EF7372AB-DD25-41D3-8C25-4D745D4A7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1608" y="4171217"/>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27" name="Grafik 12">
          <a:extLst>
            <a:ext uri="{FF2B5EF4-FFF2-40B4-BE49-F238E27FC236}">
              <a16:creationId xmlns:a16="http://schemas.microsoft.com/office/drawing/2014/main" id="{E3331CC5-0590-4686-A3C3-ED8A11048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535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38</xdr:row>
      <xdr:rowOff>9525</xdr:rowOff>
    </xdr:from>
    <xdr:to>
      <xdr:col>16</xdr:col>
      <xdr:colOff>514350</xdr:colOff>
      <xdr:row>38</xdr:row>
      <xdr:rowOff>114300</xdr:rowOff>
    </xdr:to>
    <xdr:pic>
      <xdr:nvPicPr>
        <xdr:cNvPr id="28" name="Grafik 12">
          <a:extLst>
            <a:ext uri="{FF2B5EF4-FFF2-40B4-BE49-F238E27FC236}">
              <a16:creationId xmlns:a16="http://schemas.microsoft.com/office/drawing/2014/main" id="{DB9D8E35-9AD2-4B32-9C9D-BB6BF4C265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93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23</xdr:row>
      <xdr:rowOff>9525</xdr:rowOff>
    </xdr:from>
    <xdr:to>
      <xdr:col>16</xdr:col>
      <xdr:colOff>514350</xdr:colOff>
      <xdr:row>23</xdr:row>
      <xdr:rowOff>114300</xdr:rowOff>
    </xdr:to>
    <xdr:pic>
      <xdr:nvPicPr>
        <xdr:cNvPr id="29" name="Grafik 12">
          <a:extLst>
            <a:ext uri="{FF2B5EF4-FFF2-40B4-BE49-F238E27FC236}">
              <a16:creationId xmlns:a16="http://schemas.microsoft.com/office/drawing/2014/main" id="{3ECBDA80-F774-403F-B496-02E366073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10934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22</xdr:row>
      <xdr:rowOff>0</xdr:rowOff>
    </xdr:from>
    <xdr:to>
      <xdr:col>4</xdr:col>
      <xdr:colOff>1047750</xdr:colOff>
      <xdr:row>22</xdr:row>
      <xdr:rowOff>104775</xdr:rowOff>
    </xdr:to>
    <xdr:pic>
      <xdr:nvPicPr>
        <xdr:cNvPr id="2" name="Grafik 12">
          <a:extLst>
            <a:ext uri="{FF2B5EF4-FFF2-40B4-BE49-F238E27FC236}">
              <a16:creationId xmlns:a16="http://schemas.microsoft.com/office/drawing/2014/main" id="{91038415-87DF-4826-9659-6CBAD7C73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8134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22</xdr:row>
      <xdr:rowOff>9525</xdr:rowOff>
    </xdr:from>
    <xdr:to>
      <xdr:col>8</xdr:col>
      <xdr:colOff>933450</xdr:colOff>
      <xdr:row>22</xdr:row>
      <xdr:rowOff>114300</xdr:rowOff>
    </xdr:to>
    <xdr:pic>
      <xdr:nvPicPr>
        <xdr:cNvPr id="3" name="Grafik 12">
          <a:extLst>
            <a:ext uri="{FF2B5EF4-FFF2-40B4-BE49-F238E27FC236}">
              <a16:creationId xmlns:a16="http://schemas.microsoft.com/office/drawing/2014/main" id="{85C0B002-E4A9-4442-947F-93C1BC78E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143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5</xdr:row>
      <xdr:rowOff>9525</xdr:rowOff>
    </xdr:from>
    <xdr:to>
      <xdr:col>4</xdr:col>
      <xdr:colOff>1047750</xdr:colOff>
      <xdr:row>5</xdr:row>
      <xdr:rowOff>114300</xdr:rowOff>
    </xdr:to>
    <xdr:pic>
      <xdr:nvPicPr>
        <xdr:cNvPr id="4" name="Grafik 5">
          <a:extLst>
            <a:ext uri="{FF2B5EF4-FFF2-40B4-BE49-F238E27FC236}">
              <a16:creationId xmlns:a16="http://schemas.microsoft.com/office/drawing/2014/main" id="{C85C210D-7C7A-4A96-9F7B-A281DFCBE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07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5" name="Grafik 12">
          <a:extLst>
            <a:ext uri="{FF2B5EF4-FFF2-40B4-BE49-F238E27FC236}">
              <a16:creationId xmlns:a16="http://schemas.microsoft.com/office/drawing/2014/main" id="{61771FFB-BB1E-4A7C-87D8-FEE5BC975C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276225</xdr:colOff>
      <xdr:row>19</xdr:row>
      <xdr:rowOff>9525</xdr:rowOff>
    </xdr:from>
    <xdr:to>
      <xdr:col>13</xdr:col>
      <xdr:colOff>381000</xdr:colOff>
      <xdr:row>19</xdr:row>
      <xdr:rowOff>114300</xdr:rowOff>
    </xdr:to>
    <xdr:pic>
      <xdr:nvPicPr>
        <xdr:cNvPr id="6" name="Grafik 12">
          <a:extLst>
            <a:ext uri="{FF2B5EF4-FFF2-40B4-BE49-F238E27FC236}">
              <a16:creationId xmlns:a16="http://schemas.microsoft.com/office/drawing/2014/main" id="{3892CB9A-D4D7-4838-BB52-6DD904770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1266825</xdr:colOff>
      <xdr:row>5</xdr:row>
      <xdr:rowOff>9525</xdr:rowOff>
    </xdr:from>
    <xdr:to>
      <xdr:col>8</xdr:col>
      <xdr:colOff>0</xdr:colOff>
      <xdr:row>5</xdr:row>
      <xdr:rowOff>104775</xdr:rowOff>
    </xdr:to>
    <xdr:pic>
      <xdr:nvPicPr>
        <xdr:cNvPr id="97372" name="Grafik 2">
          <a:extLst>
            <a:ext uri="{FF2B5EF4-FFF2-40B4-BE49-F238E27FC236}">
              <a16:creationId xmlns:a16="http://schemas.microsoft.com/office/drawing/2014/main" id="{00000000-0008-0000-0B00-00005C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7</xdr:row>
      <xdr:rowOff>9525</xdr:rowOff>
    </xdr:from>
    <xdr:to>
      <xdr:col>8</xdr:col>
      <xdr:colOff>0</xdr:colOff>
      <xdr:row>7</xdr:row>
      <xdr:rowOff>104775</xdr:rowOff>
    </xdr:to>
    <xdr:pic>
      <xdr:nvPicPr>
        <xdr:cNvPr id="97373" name="Grafik 3">
          <a:extLst>
            <a:ext uri="{FF2B5EF4-FFF2-40B4-BE49-F238E27FC236}">
              <a16:creationId xmlns:a16="http://schemas.microsoft.com/office/drawing/2014/main" id="{00000000-0008-0000-0B00-00005D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1276350</xdr:colOff>
      <xdr:row>7</xdr:row>
      <xdr:rowOff>9525</xdr:rowOff>
    </xdr:from>
    <xdr:to>
      <xdr:col>4</xdr:col>
      <xdr:colOff>0</xdr:colOff>
      <xdr:row>7</xdr:row>
      <xdr:rowOff>104775</xdr:rowOff>
    </xdr:to>
    <xdr:pic>
      <xdr:nvPicPr>
        <xdr:cNvPr id="97374" name="Grafik 4">
          <a:extLst>
            <a:ext uri="{FF2B5EF4-FFF2-40B4-BE49-F238E27FC236}">
              <a16:creationId xmlns:a16="http://schemas.microsoft.com/office/drawing/2014/main" id="{00000000-0008-0000-0B00-00005E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1371600</xdr:colOff>
      <xdr:row>0</xdr:row>
      <xdr:rowOff>85725</xdr:rowOff>
    </xdr:from>
    <xdr:to>
      <xdr:col>8</xdr:col>
      <xdr:colOff>0</xdr:colOff>
      <xdr:row>3</xdr:row>
      <xdr:rowOff>133350</xdr:rowOff>
    </xdr:to>
    <xdr:pic>
      <xdr:nvPicPr>
        <xdr:cNvPr id="97375" name="Grafik 1">
          <a:extLst>
            <a:ext uri="{FF2B5EF4-FFF2-40B4-BE49-F238E27FC236}">
              <a16:creationId xmlns:a16="http://schemas.microsoft.com/office/drawing/2014/main" id="{00000000-0008-0000-0B00-00005F7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857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1238250</xdr:colOff>
      <xdr:row>7</xdr:row>
      <xdr:rowOff>9525</xdr:rowOff>
    </xdr:from>
    <xdr:to>
      <xdr:col>3</xdr:col>
      <xdr:colOff>0</xdr:colOff>
      <xdr:row>7</xdr:row>
      <xdr:rowOff>104775</xdr:rowOff>
    </xdr:to>
    <xdr:pic>
      <xdr:nvPicPr>
        <xdr:cNvPr id="98419" name="Grafik 5">
          <a:extLst>
            <a:ext uri="{FF2B5EF4-FFF2-40B4-BE49-F238E27FC236}">
              <a16:creationId xmlns:a16="http://schemas.microsoft.com/office/drawing/2014/main" id="{00000000-0008-0000-0C00-000073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1228725</xdr:colOff>
      <xdr:row>14</xdr:row>
      <xdr:rowOff>9525</xdr:rowOff>
    </xdr:from>
    <xdr:to>
      <xdr:col>3</xdr:col>
      <xdr:colOff>0</xdr:colOff>
      <xdr:row>14</xdr:row>
      <xdr:rowOff>104775</xdr:rowOff>
    </xdr:to>
    <xdr:pic>
      <xdr:nvPicPr>
        <xdr:cNvPr id="98420" name="Grafik 4">
          <a:extLst>
            <a:ext uri="{FF2B5EF4-FFF2-40B4-BE49-F238E27FC236}">
              <a16:creationId xmlns:a16="http://schemas.microsoft.com/office/drawing/2014/main" id="{00000000-0008-0000-0C00-000074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5</xdr:row>
      <xdr:rowOff>9525</xdr:rowOff>
    </xdr:from>
    <xdr:to>
      <xdr:col>7</xdr:col>
      <xdr:colOff>0</xdr:colOff>
      <xdr:row>5</xdr:row>
      <xdr:rowOff>104775</xdr:rowOff>
    </xdr:to>
    <xdr:pic>
      <xdr:nvPicPr>
        <xdr:cNvPr id="98421" name="Grafik 5">
          <a:extLst>
            <a:ext uri="{FF2B5EF4-FFF2-40B4-BE49-F238E27FC236}">
              <a16:creationId xmlns:a16="http://schemas.microsoft.com/office/drawing/2014/main" id="{00000000-0008-0000-0C00-000075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7</xdr:row>
      <xdr:rowOff>9525</xdr:rowOff>
    </xdr:from>
    <xdr:to>
      <xdr:col>7</xdr:col>
      <xdr:colOff>0</xdr:colOff>
      <xdr:row>7</xdr:row>
      <xdr:rowOff>104775</xdr:rowOff>
    </xdr:to>
    <xdr:pic>
      <xdr:nvPicPr>
        <xdr:cNvPr id="98422" name="Grafik 5">
          <a:extLst>
            <a:ext uri="{FF2B5EF4-FFF2-40B4-BE49-F238E27FC236}">
              <a16:creationId xmlns:a16="http://schemas.microsoft.com/office/drawing/2014/main" id="{00000000-0008-0000-0C00-000076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0</xdr:rowOff>
    </xdr:from>
    <xdr:to>
      <xdr:col>6</xdr:col>
      <xdr:colOff>1485900</xdr:colOff>
      <xdr:row>2</xdr:row>
      <xdr:rowOff>123825</xdr:rowOff>
    </xdr:to>
    <xdr:pic>
      <xdr:nvPicPr>
        <xdr:cNvPr id="98423" name="Grafik 1">
          <a:extLst>
            <a:ext uri="{FF2B5EF4-FFF2-40B4-BE49-F238E27FC236}">
              <a16:creationId xmlns:a16="http://schemas.microsoft.com/office/drawing/2014/main" id="{00000000-0008-0000-0C00-00007780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row r="2">
          <cell r="A2" t="str">
            <v>Anlage EB Version J1.1 (Auditjahr 2025 / Kennzahlenjahr 2024)</v>
          </cell>
        </row>
      </sheetData>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14" dataDxfId="112" headerRowBorderDxfId="113" totalsRowBorderDxfId="111">
  <autoFilter ref="A65:S86" xr:uid="{00000000-0009-0000-0100-000001000000}"/>
  <tableColumns count="19">
    <tableColumn id="1" xr3:uid="{00000000-0010-0000-0000-000001000000}" name="Baden-Württemberg" dataDxfId="110"/>
    <tableColumn id="2" xr3:uid="{00000000-0010-0000-0000-000002000000}" name="Bayern" dataDxfId="109"/>
    <tableColumn id="3" xr3:uid="{00000000-0010-0000-0000-000003000000}" name="Berlin" dataDxfId="108"/>
    <tableColumn id="4" xr3:uid="{00000000-0010-0000-0000-000004000000}" name="Brandenburg" dataDxfId="107"/>
    <tableColumn id="5" xr3:uid="{00000000-0010-0000-0000-000005000000}" name="Bremen" dataDxfId="106"/>
    <tableColumn id="6" xr3:uid="{00000000-0010-0000-0000-000006000000}" name="Hamburg" dataDxfId="105"/>
    <tableColumn id="7" xr3:uid="{00000000-0010-0000-0000-000007000000}" name="Hessen" dataDxfId="104"/>
    <tableColumn id="8" xr3:uid="{00000000-0010-0000-0000-000008000000}" name="Mecklenburg-Vorpommern" dataDxfId="103"/>
    <tableColumn id="9" xr3:uid="{00000000-0010-0000-0000-000009000000}" name="Niedersachsen" dataDxfId="102"/>
    <tableColumn id="10" xr3:uid="{00000000-0010-0000-0000-00000A000000}" name="Nordrhein-Westfalen" dataDxfId="101"/>
    <tableColumn id="11" xr3:uid="{00000000-0010-0000-0000-00000B000000}" name="Rheinland-Pfalz" dataDxfId="100"/>
    <tableColumn id="12" xr3:uid="{00000000-0010-0000-0000-00000C000000}" name="Saarland" dataDxfId="99"/>
    <tableColumn id="13" xr3:uid="{00000000-0010-0000-0000-00000D000000}" name="Sachsen" dataDxfId="98"/>
    <tableColumn id="14" xr3:uid="{00000000-0010-0000-0000-00000E000000}" name="Sachsen-Anhalt" dataDxfId="97"/>
    <tableColumn id="15" xr3:uid="{00000000-0010-0000-0000-00000F000000}" name="Schleswig-Holstein" dataDxfId="96"/>
    <tableColumn id="16" xr3:uid="{00000000-0010-0000-0000-000010000000}" name="Thüringen" dataDxfId="95"/>
    <tableColumn id="17" xr3:uid="{00000000-0010-0000-0000-000011000000}" name="Schweiz" dataDxfId="94"/>
    <tableColumn id="18" xr3:uid="{00000000-0010-0000-0000-000012000000}" name="Österreich" dataDxfId="93"/>
    <tableColumn id="19" xr3:uid="{00000000-0010-0000-0000-000013000000}" name="Italien" dataDxfId="9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6"/>
  <sheetViews>
    <sheetView showGridLines="0" tabSelected="1" zoomScaleNormal="100" zoomScaleSheetLayoutView="100" zoomScalePageLayoutView="69" workbookViewId="0">
      <selection activeCell="C12" sqref="C12:E12"/>
    </sheetView>
  </sheetViews>
  <sheetFormatPr defaultColWidth="11.42578125" defaultRowHeight="14.25" x14ac:dyDescent="0.2"/>
  <cols>
    <col min="1" max="1" width="0.85546875" style="1" customWidth="1"/>
    <col min="2" max="2" width="18.5703125" style="1" customWidth="1"/>
    <col min="3" max="3" width="10" style="1" customWidth="1"/>
    <col min="4" max="4" width="13.42578125" style="1" customWidth="1"/>
    <col min="5" max="5" width="15.7109375" style="1" customWidth="1"/>
    <col min="6" max="6" width="9.7109375" style="1" customWidth="1"/>
    <col min="7" max="7" width="13.42578125" style="1" customWidth="1"/>
    <col min="8" max="8" width="15.7109375" style="1" customWidth="1"/>
    <col min="9" max="9" width="9.7109375" style="1" customWidth="1"/>
    <col min="10" max="10" width="13.42578125" style="1" customWidth="1"/>
    <col min="11" max="11" width="15.7109375" style="1" customWidth="1"/>
    <col min="12" max="12" width="9.7109375" style="1" customWidth="1"/>
    <col min="13" max="13" width="13.42578125" style="1" customWidth="1"/>
    <col min="14" max="14" width="15.7109375" style="1" customWidth="1"/>
    <col min="15" max="16384" width="11.42578125" style="1"/>
  </cols>
  <sheetData>
    <row r="1" spans="1:14" ht="6.95" customHeight="1" x14ac:dyDescent="0.25">
      <c r="A1" s="5"/>
      <c r="B1" s="40"/>
    </row>
    <row r="2" spans="1:14" ht="15.95" customHeight="1" x14ac:dyDescent="0.2">
      <c r="A2" s="2"/>
      <c r="B2" s="270" t="s">
        <v>1346</v>
      </c>
    </row>
    <row r="3" spans="1:14" ht="16.5" x14ac:dyDescent="0.2">
      <c r="A3" s="10"/>
      <c r="B3" s="10" t="s">
        <v>793</v>
      </c>
    </row>
    <row r="4" spans="1:14" ht="27.75" customHeight="1" x14ac:dyDescent="0.25">
      <c r="A4" s="31"/>
    </row>
    <row r="5" spans="1:14" ht="23.25" customHeight="1" x14ac:dyDescent="0.2">
      <c r="B5" s="40"/>
      <c r="E5" s="9"/>
      <c r="F5" s="9"/>
      <c r="G5" s="9"/>
      <c r="H5" s="9"/>
      <c r="I5" s="9"/>
      <c r="J5" s="9"/>
      <c r="K5" s="9"/>
      <c r="L5" s="9"/>
      <c r="M5" s="9"/>
      <c r="N5" s="9"/>
    </row>
    <row r="6" spans="1:14" ht="15" customHeight="1" x14ac:dyDescent="0.2">
      <c r="A6" s="2"/>
      <c r="B6" s="8" t="s">
        <v>794</v>
      </c>
      <c r="C6" s="620" t="s">
        <v>1338</v>
      </c>
      <c r="D6" s="621"/>
      <c r="E6" s="622"/>
      <c r="K6" s="617"/>
      <c r="L6" s="617"/>
      <c r="M6" s="617"/>
      <c r="N6" s="617"/>
    </row>
    <row r="7" spans="1:14" ht="9.9499999999999993" customHeight="1" x14ac:dyDescent="0.2">
      <c r="A7" s="2"/>
      <c r="B7" s="7"/>
      <c r="C7" s="2"/>
      <c r="D7" s="2"/>
      <c r="E7" s="6"/>
      <c r="F7" s="6"/>
      <c r="G7" s="6"/>
      <c r="H7" s="6"/>
      <c r="I7" s="6"/>
      <c r="J7" s="6"/>
      <c r="K7" s="6"/>
      <c r="L7" s="6"/>
      <c r="M7" s="6"/>
      <c r="N7" s="6"/>
    </row>
    <row r="8" spans="1:14" s="2" customFormat="1" ht="15" customHeight="1" x14ac:dyDescent="0.2">
      <c r="B8" s="8" t="s">
        <v>795</v>
      </c>
      <c r="C8" s="618" t="str">
        <f>IF($C$6="","",Datenquelle!B97)</f>
        <v>Neuro-Oncology Centre Curitiba</v>
      </c>
      <c r="D8" s="618"/>
      <c r="E8" s="619"/>
      <c r="F8" s="619"/>
      <c r="G8" s="619"/>
      <c r="H8" s="619"/>
      <c r="I8" s="619"/>
      <c r="J8" s="619"/>
      <c r="K8" s="619"/>
      <c r="L8" s="619"/>
      <c r="M8" s="619"/>
      <c r="N8" s="619"/>
    </row>
    <row r="9" spans="1:14" s="2" customFormat="1" ht="9.9499999999999993" customHeight="1" x14ac:dyDescent="0.2">
      <c r="B9" s="8"/>
      <c r="C9" s="6"/>
      <c r="D9" s="6"/>
      <c r="E9" s="6"/>
      <c r="F9" s="6"/>
      <c r="G9" s="6"/>
      <c r="H9" s="6"/>
    </row>
    <row r="10" spans="1:14" s="2" customFormat="1" ht="15" customHeight="1" x14ac:dyDescent="0.2">
      <c r="B10" s="8" t="s">
        <v>796</v>
      </c>
      <c r="C10" s="618" t="str">
        <f>IF($C$6="","",Datenquelle!C97)</f>
        <v>Instituto de Neurologia de Curitiba (Hospital INC)</v>
      </c>
      <c r="D10" s="618"/>
      <c r="E10" s="619"/>
      <c r="F10" s="619"/>
      <c r="G10" s="619"/>
      <c r="H10" s="619"/>
      <c r="I10" s="619"/>
      <c r="J10" s="619"/>
      <c r="K10" s="619"/>
      <c r="L10" s="619"/>
      <c r="M10" s="619"/>
      <c r="N10" s="619"/>
    </row>
    <row r="11" spans="1:14" s="2" customFormat="1" ht="9.9499999999999993" customHeight="1" x14ac:dyDescent="0.2">
      <c r="B11" s="8"/>
      <c r="C11" s="6"/>
      <c r="D11" s="6"/>
      <c r="E11" s="6"/>
      <c r="F11" s="6"/>
      <c r="G11" s="6"/>
      <c r="H11" s="6"/>
    </row>
    <row r="12" spans="1:14" s="2" customFormat="1" ht="15" customHeight="1" x14ac:dyDescent="0.2">
      <c r="B12" s="7" t="s">
        <v>1276</v>
      </c>
      <c r="C12" s="620"/>
      <c r="D12" s="621"/>
      <c r="E12" s="622"/>
      <c r="F12" s="107"/>
      <c r="G12" s="107"/>
      <c r="H12" s="331"/>
      <c r="J12" s="331"/>
      <c r="K12" s="331" t="s">
        <v>1034</v>
      </c>
      <c r="M12" s="626"/>
      <c r="N12" s="627"/>
    </row>
    <row r="13" spans="1:14" s="2" customFormat="1" ht="11.25" customHeight="1" x14ac:dyDescent="0.2">
      <c r="B13" s="2" t="s">
        <v>1277</v>
      </c>
      <c r="E13" s="6"/>
      <c r="F13" s="6"/>
      <c r="G13" s="6"/>
      <c r="H13" s="6"/>
      <c r="J13" s="6"/>
      <c r="K13" s="6"/>
      <c r="L13" s="6"/>
      <c r="M13" s="6"/>
      <c r="N13" s="6"/>
    </row>
    <row r="14" spans="1:14" s="2" customFormat="1" ht="15" customHeight="1" x14ac:dyDescent="0.2">
      <c r="B14" s="2" t="s">
        <v>1275</v>
      </c>
      <c r="C14" s="620"/>
      <c r="D14" s="621"/>
      <c r="E14" s="622"/>
      <c r="F14" s="102"/>
      <c r="G14" s="102"/>
      <c r="H14" s="102"/>
      <c r="J14" s="102"/>
      <c r="K14" s="102" t="s">
        <v>1044</v>
      </c>
      <c r="M14" s="628">
        <f>IF($C$6="","",Datenquelle!G97)</f>
        <v>44866</v>
      </c>
      <c r="N14" s="629"/>
    </row>
    <row r="15" spans="1:14" ht="9.9499999999999993" customHeight="1" x14ac:dyDescent="0.2">
      <c r="C15" s="108"/>
      <c r="D15" s="108"/>
      <c r="E15" s="108"/>
    </row>
    <row r="16" spans="1:14" s="2" customFormat="1" ht="15" customHeight="1" x14ac:dyDescent="0.2">
      <c r="B16" s="7" t="s">
        <v>797</v>
      </c>
      <c r="C16" s="620"/>
      <c r="D16" s="621"/>
      <c r="E16" s="622"/>
      <c r="F16" s="3"/>
      <c r="G16" s="3"/>
      <c r="H16" s="101"/>
      <c r="J16" s="101"/>
      <c r="K16" s="101" t="s">
        <v>1045</v>
      </c>
      <c r="M16" s="630">
        <v>2024</v>
      </c>
      <c r="N16" s="631"/>
    </row>
    <row r="17" spans="2:14" s="2" customFormat="1" ht="35.25" customHeight="1" x14ac:dyDescent="0.2">
      <c r="B17" s="8"/>
      <c r="F17" s="3"/>
      <c r="G17" s="3"/>
      <c r="H17" s="3"/>
      <c r="K17" s="48"/>
      <c r="L17" s="48"/>
      <c r="M17" s="48"/>
      <c r="N17" s="48"/>
    </row>
    <row r="18" spans="2:14" s="2" customFormat="1" ht="15" customHeight="1" x14ac:dyDescent="0.2">
      <c r="B18" s="650" t="s">
        <v>998</v>
      </c>
      <c r="C18" s="650"/>
      <c r="D18" s="650"/>
      <c r="E18" s="650"/>
      <c r="F18" s="650"/>
      <c r="G18" s="650"/>
      <c r="H18" s="473"/>
      <c r="I18" s="473"/>
      <c r="J18" s="473"/>
      <c r="K18" s="473"/>
      <c r="L18" s="473"/>
      <c r="M18" s="473"/>
      <c r="N18" s="473"/>
    </row>
    <row r="19" spans="2:14" s="2" customFormat="1" ht="15" customHeight="1" x14ac:dyDescent="0.2">
      <c r="B19" s="651"/>
      <c r="C19" s="651"/>
      <c r="D19" s="651"/>
      <c r="E19" s="651"/>
      <c r="F19" s="651"/>
      <c r="G19" s="651"/>
      <c r="H19" s="473"/>
      <c r="I19" s="473"/>
      <c r="J19" s="473"/>
      <c r="K19" s="473"/>
      <c r="L19" s="473"/>
      <c r="M19" s="473"/>
      <c r="N19" s="473"/>
    </row>
    <row r="20" spans="2:14" s="2" customFormat="1" ht="9.9499999999999993" customHeight="1" x14ac:dyDescent="0.2">
      <c r="B20" s="8"/>
      <c r="F20" s="3"/>
      <c r="G20" s="3"/>
      <c r="H20" s="3"/>
      <c r="K20" s="48"/>
      <c r="L20" s="48"/>
      <c r="M20" s="48"/>
      <c r="N20" s="48"/>
    </row>
    <row r="21" spans="2:14" s="2" customFormat="1" ht="15" customHeight="1" x14ac:dyDescent="0.2">
      <c r="B21" s="652" t="s">
        <v>999</v>
      </c>
      <c r="C21" s="652"/>
      <c r="D21" s="652"/>
      <c r="E21" s="652"/>
      <c r="F21" s="652"/>
      <c r="G21" s="652"/>
      <c r="H21" s="632" t="s">
        <v>997</v>
      </c>
      <c r="I21" s="633"/>
      <c r="J21" s="633"/>
      <c r="K21" s="633"/>
      <c r="L21" s="633"/>
      <c r="M21" s="633"/>
      <c r="N21" s="634"/>
    </row>
    <row r="22" spans="2:14" s="2" customFormat="1" ht="15" customHeight="1" x14ac:dyDescent="0.2">
      <c r="B22" s="651"/>
      <c r="C22" s="651"/>
      <c r="D22" s="651"/>
      <c r="E22" s="651"/>
      <c r="F22" s="651"/>
      <c r="G22" s="651"/>
      <c r="H22" s="635" t="s">
        <v>1000</v>
      </c>
      <c r="I22" s="636"/>
      <c r="J22" s="636"/>
      <c r="K22" s="636"/>
      <c r="L22" s="636"/>
      <c r="M22" s="636"/>
      <c r="N22" s="637"/>
    </row>
    <row r="23" spans="2:14" s="2" customFormat="1" ht="27" customHeight="1" x14ac:dyDescent="0.2">
      <c r="B23" s="641"/>
      <c r="C23" s="642"/>
      <c r="D23" s="642"/>
      <c r="E23" s="642"/>
      <c r="F23" s="642"/>
      <c r="G23" s="642"/>
      <c r="H23" s="642"/>
      <c r="I23" s="642"/>
      <c r="J23" s="642"/>
      <c r="K23" s="642"/>
      <c r="L23" s="642"/>
      <c r="M23" s="642"/>
      <c r="N23" s="642"/>
    </row>
    <row r="24" spans="2:14" s="103" customFormat="1" ht="24" customHeight="1" x14ac:dyDescent="0.25">
      <c r="B24" s="643" t="s">
        <v>1001</v>
      </c>
      <c r="C24" s="638" t="s">
        <v>1007</v>
      </c>
      <c r="D24" s="639"/>
      <c r="E24" s="639"/>
      <c r="F24" s="639"/>
      <c r="G24" s="639"/>
      <c r="H24" s="639"/>
      <c r="I24" s="639"/>
      <c r="J24" s="639"/>
      <c r="K24" s="640"/>
      <c r="L24" s="653" t="s">
        <v>1008</v>
      </c>
      <c r="M24" s="654"/>
      <c r="N24" s="655"/>
    </row>
    <row r="25" spans="2:14" s="69" customFormat="1" ht="36.75" customHeight="1" x14ac:dyDescent="0.25">
      <c r="B25" s="644"/>
      <c r="C25" s="638" t="s">
        <v>1009</v>
      </c>
      <c r="D25" s="639"/>
      <c r="E25" s="640"/>
      <c r="F25" s="638" t="s">
        <v>1010</v>
      </c>
      <c r="G25" s="639"/>
      <c r="H25" s="640"/>
      <c r="I25" s="638" t="s">
        <v>1011</v>
      </c>
      <c r="J25" s="639"/>
      <c r="K25" s="640"/>
      <c r="L25" s="656"/>
      <c r="M25" s="657"/>
      <c r="N25" s="658"/>
    </row>
    <row r="26" spans="2:14" s="69" customFormat="1" ht="57.75" customHeight="1" x14ac:dyDescent="0.25">
      <c r="B26" s="645"/>
      <c r="C26" s="477" t="s">
        <v>1012</v>
      </c>
      <c r="D26" s="477" t="s">
        <v>1280</v>
      </c>
      <c r="E26" s="329" t="s">
        <v>1279</v>
      </c>
      <c r="F26" s="477" t="s">
        <v>1012</v>
      </c>
      <c r="G26" s="477" t="s">
        <v>1280</v>
      </c>
      <c r="H26" s="329" t="s">
        <v>1279</v>
      </c>
      <c r="I26" s="329" t="s">
        <v>1012</v>
      </c>
      <c r="J26" s="329" t="s">
        <v>1280</v>
      </c>
      <c r="K26" s="329" t="s">
        <v>1279</v>
      </c>
      <c r="L26" s="329" t="s">
        <v>1123</v>
      </c>
      <c r="M26" s="329" t="s">
        <v>1280</v>
      </c>
      <c r="N26" s="329" t="s">
        <v>1279</v>
      </c>
    </row>
    <row r="27" spans="2:14" s="103" customFormat="1" ht="15" customHeight="1" x14ac:dyDescent="0.25">
      <c r="B27" s="291" t="s">
        <v>1002</v>
      </c>
      <c r="C27" s="292"/>
      <c r="D27" s="292"/>
      <c r="E27" s="292"/>
      <c r="F27" s="292"/>
      <c r="G27" s="292"/>
      <c r="H27" s="292"/>
      <c r="I27" s="292"/>
      <c r="J27" s="292"/>
      <c r="K27" s="292"/>
      <c r="L27" s="272" t="str">
        <f t="shared" ref="L27:N30" si="0">IF(AND(C27="",F27="",I27=""),"",SUM(C27,F27,I27))</f>
        <v/>
      </c>
      <c r="M27" s="272" t="str">
        <f t="shared" si="0"/>
        <v/>
      </c>
      <c r="N27" s="272" t="str">
        <f t="shared" si="0"/>
        <v/>
      </c>
    </row>
    <row r="28" spans="2:14" s="103" customFormat="1" ht="15" customHeight="1" x14ac:dyDescent="0.25">
      <c r="B28" s="291" t="s">
        <v>1003</v>
      </c>
      <c r="C28" s="292"/>
      <c r="D28" s="292"/>
      <c r="E28" s="292"/>
      <c r="F28" s="292"/>
      <c r="G28" s="292"/>
      <c r="H28" s="292"/>
      <c r="I28" s="292"/>
      <c r="J28" s="292"/>
      <c r="K28" s="292"/>
      <c r="L28" s="272" t="str">
        <f t="shared" si="0"/>
        <v/>
      </c>
      <c r="M28" s="272" t="str">
        <f t="shared" si="0"/>
        <v/>
      </c>
      <c r="N28" s="272" t="str">
        <f t="shared" si="0"/>
        <v/>
      </c>
    </row>
    <row r="29" spans="2:14" s="103" customFormat="1" ht="15" customHeight="1" x14ac:dyDescent="0.25">
      <c r="B29" s="291" t="s">
        <v>1004</v>
      </c>
      <c r="C29" s="292"/>
      <c r="D29" s="292"/>
      <c r="E29" s="292"/>
      <c r="F29" s="292"/>
      <c r="G29" s="292"/>
      <c r="H29" s="292"/>
      <c r="I29" s="292"/>
      <c r="J29" s="292"/>
      <c r="K29" s="292"/>
      <c r="L29" s="272" t="str">
        <f t="shared" si="0"/>
        <v/>
      </c>
      <c r="M29" s="272" t="str">
        <f t="shared" si="0"/>
        <v/>
      </c>
      <c r="N29" s="272" t="str">
        <f t="shared" si="0"/>
        <v/>
      </c>
    </row>
    <row r="30" spans="2:14" s="103" customFormat="1" ht="15" customHeight="1" x14ac:dyDescent="0.25">
      <c r="B30" s="476" t="s">
        <v>1005</v>
      </c>
      <c r="C30" s="292"/>
      <c r="D30" s="292"/>
      <c r="E30" s="292"/>
      <c r="F30" s="292"/>
      <c r="G30" s="292"/>
      <c r="H30" s="292"/>
      <c r="I30" s="292"/>
      <c r="J30" s="292"/>
      <c r="K30" s="292"/>
      <c r="L30" s="272" t="str">
        <f t="shared" si="0"/>
        <v/>
      </c>
      <c r="M30" s="272" t="str">
        <f t="shared" si="0"/>
        <v/>
      </c>
      <c r="N30" s="272" t="str">
        <f t="shared" si="0"/>
        <v/>
      </c>
    </row>
    <row r="31" spans="2:14" s="103" customFormat="1" ht="15" customHeight="1" x14ac:dyDescent="0.25">
      <c r="B31" s="646" t="s">
        <v>1006</v>
      </c>
      <c r="C31" s="291" t="str">
        <f t="shared" ref="C31:H31" si="1">IF(AND(C27="",C28="",C29="",C30=""),"",SUM(C27:C30))</f>
        <v/>
      </c>
      <c r="D31" s="291" t="str">
        <f t="shared" si="1"/>
        <v/>
      </c>
      <c r="E31" s="291" t="str">
        <f t="shared" si="1"/>
        <v/>
      </c>
      <c r="F31" s="291" t="str">
        <f t="shared" si="1"/>
        <v/>
      </c>
      <c r="G31" s="291" t="str">
        <f t="shared" si="1"/>
        <v/>
      </c>
      <c r="H31" s="291" t="str">
        <f t="shared" si="1"/>
        <v/>
      </c>
      <c r="I31" s="291" t="str">
        <f t="shared" ref="I31" si="2">IF(AND(I27="",I28="",I29="",I30=""),"",SUM(I27:I30))</f>
        <v/>
      </c>
      <c r="J31" s="291" t="str">
        <f>IF(AND(J27="",J28="",J29="",J30=""),"",SUM(J27:J30))</f>
        <v/>
      </c>
      <c r="K31" s="291" t="str">
        <f>IF(AND(K27="",K28="",K29="",K30=""),"",SUM(K27:K30))</f>
        <v/>
      </c>
      <c r="L31" s="476" t="str">
        <f>IF(AND(L27="",L28="",L29="",L30=""),"",SUM(L27:L30))</f>
        <v/>
      </c>
      <c r="M31" s="476" t="str">
        <f>IF(AND(M27="",M28="",M29="",M30=""),"",SUM(M27:M30))</f>
        <v/>
      </c>
      <c r="N31" s="476" t="str">
        <f>IF(AND(N27="",N28="",N29="",N30=""),"",SUM(N27:N30))</f>
        <v/>
      </c>
    </row>
    <row r="32" spans="2:14" s="103" customFormat="1" ht="23.25" customHeight="1" x14ac:dyDescent="0.25">
      <c r="B32" s="647"/>
      <c r="C32" s="623" t="str">
        <f>IF(AND(C31="",D31="",E31=""),"",SUM(C31:E31))</f>
        <v/>
      </c>
      <c r="D32" s="624"/>
      <c r="E32" s="625"/>
      <c r="F32" s="623" t="str">
        <f>IF(AND(F31="",G31="",H31=""),"",SUM(F31:H31))</f>
        <v/>
      </c>
      <c r="G32" s="624"/>
      <c r="H32" s="625"/>
      <c r="I32" s="623" t="str">
        <f>IF(AND(I31="",J31="",K31=""),"",SUM(I31:K31))</f>
        <v/>
      </c>
      <c r="J32" s="624"/>
      <c r="K32" s="625"/>
      <c r="L32" s="649" t="str">
        <f>IF(AND(L31="",M31="",N31=""),"",SUM(L31:N31))</f>
        <v/>
      </c>
      <c r="M32" s="649"/>
      <c r="N32" s="649"/>
    </row>
    <row r="33" spans="2:14" s="103" customFormat="1" ht="9" customHeight="1" x14ac:dyDescent="0.25">
      <c r="B33" s="373"/>
      <c r="C33" s="374"/>
      <c r="D33" s="374"/>
      <c r="E33" s="374"/>
      <c r="F33" s="374"/>
      <c r="G33" s="374"/>
      <c r="H33" s="374"/>
      <c r="I33" s="374"/>
      <c r="J33" s="374"/>
      <c r="K33" s="374"/>
      <c r="L33" s="374"/>
      <c r="M33" s="374"/>
      <c r="N33" s="374"/>
    </row>
    <row r="34" spans="2:14" s="103" customFormat="1" ht="23.1" customHeight="1" x14ac:dyDescent="0.25">
      <c r="B34" s="659" t="s">
        <v>1121</v>
      </c>
      <c r="C34" s="659"/>
      <c r="D34" s="659"/>
      <c r="E34" s="659"/>
      <c r="F34" s="659"/>
      <c r="G34" s="659"/>
      <c r="H34" s="659"/>
      <c r="I34" s="659"/>
      <c r="J34" s="659"/>
      <c r="K34" s="659"/>
      <c r="L34" s="663"/>
      <c r="M34" s="663"/>
      <c r="N34" s="663"/>
    </row>
    <row r="35" spans="2:14" s="103" customFormat="1" ht="23.1" customHeight="1" x14ac:dyDescent="0.25">
      <c r="B35" s="659" t="s">
        <v>1122</v>
      </c>
      <c r="C35" s="659"/>
      <c r="D35" s="659"/>
      <c r="E35" s="659"/>
      <c r="F35" s="659"/>
      <c r="G35" s="659"/>
      <c r="H35" s="659"/>
      <c r="I35" s="659"/>
      <c r="J35" s="659"/>
      <c r="K35" s="659"/>
      <c r="L35" s="663"/>
      <c r="M35" s="663"/>
      <c r="N35" s="663"/>
    </row>
    <row r="36" spans="2:14" s="103" customFormat="1" ht="23.1" customHeight="1" x14ac:dyDescent="0.25">
      <c r="B36" s="664" t="s">
        <v>1284</v>
      </c>
      <c r="C36" s="659"/>
      <c r="D36" s="659"/>
      <c r="E36" s="659"/>
      <c r="F36" s="659"/>
      <c r="G36" s="659"/>
      <c r="H36" s="659"/>
      <c r="I36" s="659"/>
      <c r="J36" s="659"/>
      <c r="K36" s="659"/>
      <c r="L36" s="663"/>
      <c r="M36" s="663"/>
      <c r="N36" s="663"/>
    </row>
    <row r="37" spans="2:14" s="103" customFormat="1" ht="9" customHeight="1" x14ac:dyDescent="0.25">
      <c r="B37" s="373"/>
      <c r="C37" s="374"/>
      <c r="D37" s="374"/>
      <c r="E37" s="374"/>
      <c r="F37" s="374"/>
      <c r="G37" s="374"/>
      <c r="H37" s="374"/>
      <c r="I37" s="374"/>
      <c r="J37" s="374"/>
      <c r="K37" s="374"/>
      <c r="L37" s="374"/>
      <c r="M37" s="374"/>
      <c r="N37" s="374"/>
    </row>
    <row r="38" spans="2:14" s="103" customFormat="1" ht="57" customHeight="1" x14ac:dyDescent="0.25">
      <c r="B38" s="661" t="s">
        <v>1281</v>
      </c>
      <c r="C38" s="662"/>
      <c r="D38" s="662"/>
      <c r="E38" s="662"/>
      <c r="F38" s="662"/>
      <c r="G38" s="662"/>
      <c r="H38" s="662"/>
      <c r="I38" s="662"/>
      <c r="J38" s="662"/>
      <c r="K38" s="662"/>
      <c r="L38" s="662"/>
      <c r="M38" s="662"/>
      <c r="N38" s="662"/>
    </row>
    <row r="39" spans="2:14" s="2" customFormat="1" ht="29.25" customHeight="1" x14ac:dyDescent="0.2">
      <c r="B39" s="660" t="s">
        <v>1282</v>
      </c>
      <c r="C39" s="660"/>
      <c r="D39" s="660"/>
      <c r="E39" s="660"/>
      <c r="F39" s="660"/>
      <c r="G39" s="660"/>
      <c r="H39" s="660"/>
      <c r="I39" s="660"/>
      <c r="J39" s="660"/>
      <c r="K39" s="660"/>
      <c r="L39" s="660"/>
      <c r="M39" s="660"/>
      <c r="N39" s="660"/>
    </row>
    <row r="40" spans="2:14" s="2" customFormat="1" ht="65.25" customHeight="1" x14ac:dyDescent="0.2">
      <c r="B40" s="660" t="s">
        <v>1061</v>
      </c>
      <c r="C40" s="660"/>
      <c r="D40" s="660"/>
      <c r="E40" s="660"/>
      <c r="F40" s="660"/>
      <c r="G40" s="660"/>
      <c r="H40" s="660"/>
      <c r="I40" s="660"/>
      <c r="J40" s="660"/>
      <c r="K40" s="660"/>
      <c r="L40" s="660"/>
      <c r="M40" s="660"/>
      <c r="N40" s="660"/>
    </row>
    <row r="41" spans="2:14" x14ac:dyDescent="0.2">
      <c r="B41" s="562" t="s">
        <v>1093</v>
      </c>
      <c r="C41" s="109"/>
      <c r="D41" s="109"/>
      <c r="E41" s="109"/>
      <c r="F41" s="109"/>
      <c r="G41" s="109"/>
      <c r="H41" s="109"/>
      <c r="I41" s="109"/>
      <c r="J41" s="109"/>
      <c r="K41" s="109"/>
      <c r="L41" s="109"/>
      <c r="M41" s="109"/>
      <c r="N41" s="109"/>
    </row>
    <row r="42" spans="2:14" ht="22.5" customHeight="1" x14ac:dyDescent="0.2">
      <c r="B42" s="648" t="s">
        <v>1283</v>
      </c>
      <c r="C42" s="648"/>
      <c r="D42" s="648"/>
      <c r="E42" s="648"/>
      <c r="F42" s="648"/>
      <c r="G42" s="648"/>
      <c r="H42" s="648"/>
      <c r="I42" s="648"/>
      <c r="J42" s="648"/>
      <c r="K42" s="648"/>
      <c r="L42" s="648"/>
      <c r="M42" s="648"/>
      <c r="N42" s="648"/>
    </row>
    <row r="43" spans="2:14" x14ac:dyDescent="0.2">
      <c r="B43" s="109"/>
      <c r="C43" s="109"/>
      <c r="D43" s="109"/>
      <c r="E43" s="109"/>
      <c r="F43" s="109"/>
      <c r="G43" s="109"/>
      <c r="H43" s="109"/>
      <c r="I43" s="109"/>
      <c r="J43" s="109"/>
      <c r="K43" s="109"/>
      <c r="L43" s="109"/>
      <c r="M43" s="109"/>
      <c r="N43" s="109"/>
    </row>
    <row r="44" spans="2:14" x14ac:dyDescent="0.2">
      <c r="B44" s="109"/>
      <c r="C44" s="109"/>
      <c r="D44" s="109"/>
      <c r="E44" s="109"/>
      <c r="F44" s="109"/>
      <c r="G44" s="109"/>
      <c r="H44" s="109"/>
      <c r="I44" s="109"/>
      <c r="J44" s="109"/>
      <c r="K44" s="109"/>
      <c r="L44" s="109"/>
      <c r="M44" s="109"/>
      <c r="N44" s="109"/>
    </row>
    <row r="45" spans="2:14" x14ac:dyDescent="0.2">
      <c r="B45" s="109"/>
      <c r="C45" s="109"/>
      <c r="D45" s="109"/>
      <c r="E45" s="109"/>
      <c r="F45" s="109"/>
      <c r="G45" s="109"/>
      <c r="H45" s="109"/>
      <c r="I45" s="109"/>
      <c r="J45" s="109"/>
      <c r="K45" s="109"/>
      <c r="L45" s="109"/>
      <c r="M45" s="109"/>
      <c r="N45" s="109"/>
    </row>
    <row r="46" spans="2:14" x14ac:dyDescent="0.2">
      <c r="B46" s="109"/>
      <c r="C46" s="109"/>
      <c r="D46" s="109"/>
      <c r="E46" s="109"/>
      <c r="F46" s="109"/>
      <c r="G46" s="109"/>
      <c r="H46" s="109"/>
      <c r="I46" s="109"/>
      <c r="J46" s="109"/>
      <c r="K46" s="109"/>
      <c r="L46" s="109"/>
      <c r="M46" s="109"/>
      <c r="N46" s="109"/>
    </row>
    <row r="47" spans="2:14" x14ac:dyDescent="0.2">
      <c r="B47" s="109"/>
      <c r="C47" s="109"/>
      <c r="D47" s="109"/>
      <c r="E47" s="109"/>
      <c r="F47" s="109"/>
      <c r="G47" s="109"/>
      <c r="H47" s="109"/>
      <c r="I47" s="109"/>
      <c r="J47" s="109"/>
      <c r="K47" s="109"/>
      <c r="L47" s="109"/>
      <c r="M47" s="109"/>
      <c r="N47" s="109"/>
    </row>
    <row r="48" spans="2:14" x14ac:dyDescent="0.2">
      <c r="B48" s="109"/>
      <c r="C48" s="109"/>
      <c r="D48" s="109"/>
      <c r="E48" s="109"/>
      <c r="F48" s="109"/>
      <c r="G48" s="109"/>
      <c r="H48" s="109"/>
      <c r="I48" s="109"/>
      <c r="J48" s="109"/>
      <c r="K48" s="109"/>
      <c r="L48" s="109"/>
      <c r="M48" s="109"/>
      <c r="N48" s="109"/>
    </row>
    <row r="49" spans="2:14" x14ac:dyDescent="0.2">
      <c r="B49" s="109"/>
      <c r="C49" s="109"/>
      <c r="D49" s="109"/>
      <c r="E49" s="109"/>
      <c r="F49" s="109"/>
      <c r="G49" s="109"/>
      <c r="H49" s="109"/>
      <c r="I49" s="109"/>
      <c r="J49" s="109"/>
      <c r="K49" s="109"/>
      <c r="L49" s="109"/>
      <c r="M49" s="109"/>
      <c r="N49" s="109"/>
    </row>
    <row r="50" spans="2:14" x14ac:dyDescent="0.2">
      <c r="B50" s="109"/>
      <c r="C50" s="109"/>
      <c r="D50" s="109"/>
      <c r="E50" s="109"/>
      <c r="F50" s="109"/>
      <c r="G50" s="109"/>
      <c r="H50" s="109"/>
      <c r="I50" s="109"/>
      <c r="J50" s="109"/>
      <c r="K50" s="109"/>
      <c r="L50" s="109"/>
      <c r="M50" s="109"/>
      <c r="N50" s="109"/>
    </row>
    <row r="51" spans="2:14" x14ac:dyDescent="0.2">
      <c r="B51" s="109"/>
      <c r="C51" s="109"/>
      <c r="D51" s="109"/>
      <c r="E51" s="109"/>
      <c r="F51" s="109"/>
      <c r="G51" s="109"/>
      <c r="H51" s="109"/>
      <c r="I51" s="109"/>
      <c r="J51" s="109"/>
      <c r="K51" s="109"/>
      <c r="L51" s="109"/>
      <c r="M51" s="109"/>
      <c r="N51" s="109"/>
    </row>
    <row r="52" spans="2:14" x14ac:dyDescent="0.2">
      <c r="B52" s="109"/>
      <c r="C52" s="109"/>
      <c r="D52" s="109"/>
      <c r="E52" s="109"/>
      <c r="F52" s="109"/>
      <c r="G52" s="109"/>
      <c r="H52" s="109"/>
      <c r="I52" s="109"/>
      <c r="J52" s="109"/>
      <c r="K52" s="109"/>
      <c r="L52" s="109"/>
      <c r="M52" s="109"/>
      <c r="N52" s="109"/>
    </row>
    <row r="53" spans="2:14" x14ac:dyDescent="0.2">
      <c r="B53" s="109"/>
      <c r="C53" s="109"/>
      <c r="D53" s="109"/>
      <c r="E53" s="109"/>
      <c r="F53" s="109"/>
      <c r="G53" s="109"/>
      <c r="H53" s="109"/>
      <c r="I53" s="109"/>
      <c r="J53" s="109"/>
      <c r="K53" s="109"/>
      <c r="L53" s="109"/>
      <c r="M53" s="109"/>
      <c r="N53" s="109"/>
    </row>
    <row r="54" spans="2:14" x14ac:dyDescent="0.2">
      <c r="B54" s="109"/>
      <c r="C54" s="109"/>
      <c r="D54" s="109"/>
      <c r="E54" s="109"/>
      <c r="F54" s="109"/>
      <c r="G54" s="109"/>
      <c r="H54" s="109"/>
      <c r="I54" s="109"/>
      <c r="J54" s="109"/>
      <c r="K54" s="109"/>
      <c r="L54" s="109"/>
      <c r="M54" s="109"/>
      <c r="N54" s="109"/>
    </row>
    <row r="55" spans="2:14" x14ac:dyDescent="0.2">
      <c r="B55" s="109"/>
      <c r="C55" s="109"/>
      <c r="D55" s="109"/>
      <c r="E55" s="109"/>
      <c r="F55" s="109"/>
      <c r="G55" s="109"/>
      <c r="H55" s="109"/>
      <c r="I55" s="109"/>
      <c r="J55" s="109"/>
      <c r="K55" s="109"/>
      <c r="L55" s="109"/>
      <c r="M55" s="109"/>
      <c r="N55" s="109"/>
    </row>
    <row r="56" spans="2:14" x14ac:dyDescent="0.2">
      <c r="B56" s="109"/>
      <c r="C56" s="109"/>
      <c r="D56" s="109"/>
      <c r="E56" s="109"/>
      <c r="F56" s="109"/>
      <c r="G56" s="109"/>
      <c r="H56" s="109"/>
      <c r="I56" s="109"/>
      <c r="J56" s="109"/>
      <c r="K56" s="109"/>
      <c r="L56" s="109"/>
      <c r="M56" s="109"/>
      <c r="N56" s="109"/>
    </row>
  </sheetData>
  <sheetProtection algorithmName="SHA-512" hashValue="GtTHmSPNqxG1nVK/fqYoSD/fEvEtoEkvvheO588IZU4dt5LbrAoLJVK6hBFT/oJtgPiq0BecF6mytAPM71/yOQ==" saltValue="5T1M7+DWhd8BLnbeph++d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
    <mergeCell ref="B42:N42"/>
    <mergeCell ref="L32:N32"/>
    <mergeCell ref="B18:G18"/>
    <mergeCell ref="B19:G19"/>
    <mergeCell ref="B21:G21"/>
    <mergeCell ref="B22:G22"/>
    <mergeCell ref="L24:N25"/>
    <mergeCell ref="B34:K34"/>
    <mergeCell ref="B35:K35"/>
    <mergeCell ref="B40:N40"/>
    <mergeCell ref="B39:N39"/>
    <mergeCell ref="B38:N38"/>
    <mergeCell ref="L34:N34"/>
    <mergeCell ref="L35:N35"/>
    <mergeCell ref="B36:K36"/>
    <mergeCell ref="L36:N36"/>
    <mergeCell ref="C16:E16"/>
    <mergeCell ref="F32:H32"/>
    <mergeCell ref="I32:K32"/>
    <mergeCell ref="M12:N12"/>
    <mergeCell ref="M14:N14"/>
    <mergeCell ref="M16:N16"/>
    <mergeCell ref="H21:N21"/>
    <mergeCell ref="H22:N22"/>
    <mergeCell ref="C32:E32"/>
    <mergeCell ref="I25:K25"/>
    <mergeCell ref="B23:N23"/>
    <mergeCell ref="B24:B26"/>
    <mergeCell ref="C24:K24"/>
    <mergeCell ref="C25:E25"/>
    <mergeCell ref="F25:H25"/>
    <mergeCell ref="B31:B32"/>
    <mergeCell ref="K6:N6"/>
    <mergeCell ref="C10:N10"/>
    <mergeCell ref="C8:N8"/>
    <mergeCell ref="C6:E6"/>
    <mergeCell ref="C14:E14"/>
    <mergeCell ref="C12:E12"/>
  </mergeCells>
  <phoneticPr fontId="42" type="noConversion"/>
  <conditionalFormatting sqref="B19">
    <cfRule type="expression" dxfId="91" priority="7">
      <formula>LEN(TRIM(B19))=0</formula>
    </cfRule>
  </conditionalFormatting>
  <conditionalFormatting sqref="B22">
    <cfRule type="expression" dxfId="90" priority="20">
      <formula>LEN(TRIM(B22))=0</formula>
    </cfRule>
  </conditionalFormatting>
  <conditionalFormatting sqref="C6:E6">
    <cfRule type="expression" dxfId="89" priority="19">
      <formula>LEN(TRIM(C6))=0</formula>
    </cfRule>
  </conditionalFormatting>
  <conditionalFormatting sqref="C12:E12">
    <cfRule type="expression" dxfId="88" priority="2">
      <formula>LEN(TRIM(C12))=0</formula>
    </cfRule>
  </conditionalFormatting>
  <conditionalFormatting sqref="C14:E14">
    <cfRule type="expression" dxfId="87" priority="3">
      <formula>LEN(TRIM(C14))=0</formula>
    </cfRule>
  </conditionalFormatting>
  <conditionalFormatting sqref="C16:E16">
    <cfRule type="expression" dxfId="86" priority="18">
      <formula>LEN(TRIM(C16))=0</formula>
    </cfRule>
  </conditionalFormatting>
  <conditionalFormatting sqref="C27:K30">
    <cfRule type="expression" dxfId="85" priority="10" stopIfTrue="1">
      <formula>LEN(TRIM(C27))=0</formula>
    </cfRule>
  </conditionalFormatting>
  <conditionalFormatting sqref="L34:L36">
    <cfRule type="expression" dxfId="84" priority="1" stopIfTrue="1">
      <formula>LEN(TRIM(L34))=0</formula>
    </cfRule>
  </conditionalFormatting>
  <conditionalFormatting sqref="M12">
    <cfRule type="expression" dxfId="83" priority="17">
      <formula>LEN(TRIM(M12))=0</formula>
    </cfRule>
  </conditionalFormatting>
  <dataValidations xWindow="315" yWindow="383" count="11">
    <dataValidation allowBlank="1" showInputMessage="1" showErrorMessage="1" errorTitle="Eingabefehler" sqref="M14 M16" xr:uid="{00000000-0002-0000-0000-000000000000}"/>
    <dataValidation allowBlank="1" showInputMessage="1" showErrorMessage="1" errorTitle="Eingabefehler" error="Nur Texteingabe möglich." sqref="C14:E14" xr:uid="{00000000-0002-0000-0000-000001000000}"/>
    <dataValidation type="date" errorStyle="information" allowBlank="1" showInputMessage="1" showErrorMessage="1" errorTitle="Kennzahlenjahr" error="Es können nur Kennzahlenjahre von 2012 bis 2014 eingetragen werden." sqref="K17:N17 K20:N20" xr:uid="{00000000-0002-0000-0000-000003000000}">
      <formula1>2010</formula1>
      <formula2>2012</formula2>
    </dataValidation>
    <dataValidation type="textLength" allowBlank="1" showErrorMessage="1" errorTitle="Input data error" error="Text up to 100 characters." prompt="Name Vorname" sqref="C16:E16" xr:uid="{00000000-0002-0000-0000-000004000000}">
      <formula1>0</formula1>
      <formula2>100</formula2>
    </dataValidation>
    <dataValidation type="date" allowBlank="1" showInputMessage="1" showErrorMessage="1" errorTitle="Eingabefehler" error="Format: dd.mm.jjjj_x000a__x000a_Zeitraum zwischen 01.01.2013 - 01.02.2014 angeben." sqref="P16" xr:uid="{00000000-0002-0000-0000-000005000000}">
      <formula1>41275</formula1>
      <formula2>41641</formula2>
    </dataValidation>
    <dataValidation type="list" showInputMessage="1" showErrorMessage="1" errorTitle="Input data error" error="Please make a selection via drop-down list." sqref="B22" xr:uid="{00000000-0002-0000-0000-000006000000}">
      <formula1>Tumordokumentation</formula1>
    </dataValidation>
    <dataValidation type="whole" allowBlank="1" showInputMessage="1" showErrorMessage="1" errorTitle="Input data error" error="Whole number between 0 and 5000." sqref="C27:K30 L34:N34 L35:N35" xr:uid="{00000000-0002-0000-0000-000007000000}">
      <formula1>0</formula1>
      <formula2>5000</formula2>
    </dataValidation>
    <dataValidation type="date" allowBlank="1" showErrorMessage="1" errorTitle="Input data error" error="Format: dd.mm.yyyy_x000a__x000a_Time period between 01.10.2024 - 31.01.2026." sqref="M12:N12" xr:uid="{00000000-0002-0000-0000-000008000000}">
      <formula1>45566</formula1>
      <formula2>46053</formula2>
    </dataValidation>
    <dataValidation showInputMessage="1" showErrorMessage="1" errorTitle="Hinweis" error="Auswahl treffen über Dropdown-Liste." sqref="H19:N19" xr:uid="{00000000-0002-0000-0000-000009000000}"/>
    <dataValidation allowBlank="1" showInputMessage="1" showErrorMessage="1" error="Please make a selection via drop-down list." sqref="K4:L4" xr:uid="{00000000-0002-0000-0000-00000A000000}"/>
    <dataValidation type="whole" allowBlank="1" showInputMessage="1" showErrorMessage="1" errorTitle="Input data error" error=" &quot;Of these, surgical expertise – number of resections of cerebral metastases&quot; cannot be grater than &quot;Operative expertise - number of resections&quot;." sqref="L36:N36" xr:uid="{F343C67E-7605-4F63-88EE-C048A5CB2E86}">
      <formula1>0</formula1>
      <formula2>L35</formula2>
    </dataValidation>
  </dataValidations>
  <pageMargins left="0.15748031496062992" right="0.15748031496062992" top="0.27559055118110237" bottom="0.27559055118110237" header="0.11811023622047245" footer="0.11811023622047245"/>
  <pageSetup paperSize="9" scale="57"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B000000}">
          <x14:formula1>
            <xm:f>Datenquelle!$A$100:$A$101</xm:f>
          </x14:formula1>
          <xm:sqref>C6:E6</xm:sqref>
        </x14:dataValidation>
        <x14:dataValidation type="list" allowBlank="1" showInputMessage="1" showErrorMessage="1" errorTitle="Input data error" error="Please make a selection via drop-down list." xr:uid="{00000000-0002-0000-0000-00000C000000}">
          <x14:formula1>
            <xm:f>Datenquelle!$A$105:$A$300</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C04C-F659-45D8-95E4-C40180F7E60B}">
  <dimension ref="B1:K174"/>
  <sheetViews>
    <sheetView showGridLines="0" zoomScaleNormal="100" workbookViewId="0">
      <selection activeCell="B8" sqref="B8:C8"/>
    </sheetView>
  </sheetViews>
  <sheetFormatPr defaultColWidth="11.42578125" defaultRowHeight="12.75" x14ac:dyDescent="0.2"/>
  <cols>
    <col min="1" max="1" width="0.85546875" style="430" customWidth="1"/>
    <col min="2" max="2" width="5.28515625" style="430" customWidth="1"/>
    <col min="3" max="3" width="37.5703125" style="430" customWidth="1"/>
    <col min="4" max="4" width="2.85546875" style="430" customWidth="1"/>
    <col min="5" max="5" width="15.85546875" style="430" customWidth="1"/>
    <col min="6" max="6" width="48.28515625" style="430" customWidth="1"/>
    <col min="7" max="7" width="3.7109375" style="430" customWidth="1"/>
    <col min="8" max="16384" width="11.42578125" style="430"/>
  </cols>
  <sheetData>
    <row r="1" spans="2:11" ht="47.1" customHeight="1" x14ac:dyDescent="0.2">
      <c r="B1" s="678" t="s">
        <v>1347</v>
      </c>
      <c r="C1" s="678"/>
      <c r="D1" s="678"/>
      <c r="E1" s="678"/>
      <c r="F1" s="678"/>
    </row>
    <row r="2" spans="2:11" ht="26.45" customHeight="1" x14ac:dyDescent="0.25">
      <c r="B2" s="372" t="str">
        <f>'Basic Data'!B2</f>
        <v xml:space="preserve">Annex CR Version H1.2  (Audit year 2025 / Indicator year 2024)  </v>
      </c>
      <c r="C2" s="356"/>
    </row>
    <row r="3" spans="2:11" ht="14.25" customHeight="1" x14ac:dyDescent="0.2">
      <c r="B3" s="679" t="s">
        <v>1124</v>
      </c>
      <c r="C3" s="679"/>
    </row>
    <row r="4" spans="2:11" ht="2.25" customHeight="1" x14ac:dyDescent="0.2"/>
    <row r="5" spans="2:11" ht="37.5" customHeight="1" x14ac:dyDescent="0.2">
      <c r="B5" s="680" t="s">
        <v>1287</v>
      </c>
      <c r="C5" s="680"/>
      <c r="D5" s="680"/>
      <c r="E5" s="680"/>
      <c r="F5" s="680"/>
      <c r="G5" s="540"/>
      <c r="H5" s="541"/>
      <c r="I5" s="541"/>
      <c r="J5" s="541"/>
      <c r="K5" s="541"/>
    </row>
    <row r="6" spans="2:11" ht="3" customHeight="1" x14ac:dyDescent="0.2">
      <c r="B6" s="358"/>
      <c r="C6" s="358"/>
      <c r="D6" s="358"/>
      <c r="E6" s="358"/>
      <c r="F6" s="358"/>
      <c r="G6" s="358"/>
      <c r="H6" s="541"/>
      <c r="I6" s="541"/>
      <c r="J6" s="541"/>
      <c r="K6" s="541"/>
    </row>
    <row r="7" spans="2:11" ht="6" customHeight="1" thickBot="1" x14ac:dyDescent="0.25"/>
    <row r="8" spans="2:11" ht="21.75" customHeight="1" thickBot="1" x14ac:dyDescent="0.25">
      <c r="B8" s="681" t="s">
        <v>337</v>
      </c>
      <c r="C8" s="681"/>
      <c r="D8" s="359"/>
      <c r="E8" s="682" t="s">
        <v>338</v>
      </c>
      <c r="F8" s="683"/>
    </row>
    <row r="9" spans="2:11" ht="20.25" customHeight="1" x14ac:dyDescent="0.2">
      <c r="B9" s="676" t="s">
        <v>339</v>
      </c>
      <c r="C9" s="677"/>
      <c r="D9" s="542"/>
      <c r="E9" s="676" t="s">
        <v>1125</v>
      </c>
      <c r="F9" s="677"/>
    </row>
    <row r="10" spans="2:11" x14ac:dyDescent="0.2">
      <c r="B10" s="543"/>
      <c r="C10" s="443" t="s">
        <v>1126</v>
      </c>
      <c r="D10" s="542"/>
      <c r="E10" s="665" t="s">
        <v>1127</v>
      </c>
      <c r="F10" s="666"/>
    </row>
    <row r="11" spans="2:11" x14ac:dyDescent="0.2">
      <c r="B11" s="543"/>
      <c r="C11" s="443" t="s">
        <v>1128</v>
      </c>
      <c r="D11" s="542"/>
      <c r="E11" s="452" t="s">
        <v>351</v>
      </c>
      <c r="F11" s="454" t="s">
        <v>1129</v>
      </c>
    </row>
    <row r="12" spans="2:11" ht="12.75" customHeight="1" x14ac:dyDescent="0.2">
      <c r="B12" s="543"/>
      <c r="C12" s="443" t="s">
        <v>1130</v>
      </c>
      <c r="D12" s="542"/>
      <c r="E12" s="452" t="s">
        <v>357</v>
      </c>
      <c r="F12" s="454" t="s">
        <v>1131</v>
      </c>
    </row>
    <row r="13" spans="2:11" x14ac:dyDescent="0.2">
      <c r="B13" s="667" t="s">
        <v>376</v>
      </c>
      <c r="C13" s="668"/>
      <c r="D13" s="542"/>
      <c r="E13" s="452" t="s">
        <v>632</v>
      </c>
      <c r="F13" s="544" t="s">
        <v>1132</v>
      </c>
    </row>
    <row r="14" spans="2:11" ht="24" x14ac:dyDescent="0.2">
      <c r="B14" s="545"/>
      <c r="C14" s="546" t="s">
        <v>377</v>
      </c>
      <c r="D14" s="542"/>
      <c r="E14" s="452" t="s">
        <v>370</v>
      </c>
      <c r="F14" s="454" t="s">
        <v>1133</v>
      </c>
    </row>
    <row r="15" spans="2:11" ht="24" x14ac:dyDescent="0.2">
      <c r="B15" s="543"/>
      <c r="C15" s="443" t="s">
        <v>1134</v>
      </c>
      <c r="D15" s="542"/>
      <c r="E15" s="452" t="s">
        <v>372</v>
      </c>
      <c r="F15" s="454" t="s">
        <v>1135</v>
      </c>
    </row>
    <row r="16" spans="2:11" ht="12.75" customHeight="1" x14ac:dyDescent="0.2">
      <c r="B16" s="543"/>
      <c r="C16" s="443" t="s">
        <v>1136</v>
      </c>
      <c r="D16" s="542"/>
      <c r="E16" s="452" t="s">
        <v>360</v>
      </c>
      <c r="F16" s="454" t="s">
        <v>1137</v>
      </c>
    </row>
    <row r="17" spans="2:6" x14ac:dyDescent="0.2">
      <c r="B17" s="543"/>
      <c r="C17" s="443" t="s">
        <v>1138</v>
      </c>
      <c r="D17" s="542"/>
      <c r="E17" s="665" t="s">
        <v>1139</v>
      </c>
      <c r="F17" s="666"/>
    </row>
    <row r="18" spans="2:6" x14ac:dyDescent="0.2">
      <c r="B18" s="543"/>
      <c r="C18" s="443" t="s">
        <v>1140</v>
      </c>
      <c r="D18" s="542"/>
      <c r="E18" s="452" t="s">
        <v>341</v>
      </c>
      <c r="F18" s="454" t="s">
        <v>1141</v>
      </c>
    </row>
    <row r="19" spans="2:6" x14ac:dyDescent="0.2">
      <c r="B19" s="543"/>
      <c r="C19" s="443" t="s">
        <v>1142</v>
      </c>
      <c r="D19" s="542"/>
      <c r="E19" s="452" t="s">
        <v>412</v>
      </c>
      <c r="F19" s="454" t="s">
        <v>651</v>
      </c>
    </row>
    <row r="20" spans="2:6" ht="24" x14ac:dyDescent="0.2">
      <c r="B20" s="543"/>
      <c r="C20" s="443" t="s">
        <v>1143</v>
      </c>
      <c r="D20" s="542"/>
      <c r="E20" s="452" t="s">
        <v>421</v>
      </c>
      <c r="F20" s="454" t="s">
        <v>1144</v>
      </c>
    </row>
    <row r="21" spans="2:6" ht="24" customHeight="1" x14ac:dyDescent="0.2">
      <c r="B21" s="543"/>
      <c r="C21" s="443" t="s">
        <v>1145</v>
      </c>
      <c r="D21" s="542"/>
      <c r="E21" s="452" t="s">
        <v>341</v>
      </c>
      <c r="F21" s="454" t="s">
        <v>1146</v>
      </c>
    </row>
    <row r="22" spans="2:6" x14ac:dyDescent="0.2">
      <c r="B22" s="543"/>
      <c r="C22" s="443" t="s">
        <v>1147</v>
      </c>
      <c r="D22" s="547"/>
      <c r="E22" s="665" t="s">
        <v>1148</v>
      </c>
      <c r="F22" s="672"/>
    </row>
    <row r="23" spans="2:6" ht="12.75" customHeight="1" x14ac:dyDescent="0.2">
      <c r="B23" s="543"/>
      <c r="C23" s="443" t="s">
        <v>1149</v>
      </c>
      <c r="D23" s="547"/>
      <c r="E23" s="548" t="s">
        <v>622</v>
      </c>
      <c r="F23" s="454" t="s">
        <v>1150</v>
      </c>
    </row>
    <row r="24" spans="2:6" ht="23.25" customHeight="1" x14ac:dyDescent="0.2">
      <c r="B24" s="667" t="s">
        <v>1151</v>
      </c>
      <c r="C24" s="668"/>
      <c r="D24" s="547"/>
      <c r="E24" s="548" t="s">
        <v>622</v>
      </c>
      <c r="F24" s="454" t="s">
        <v>1152</v>
      </c>
    </row>
    <row r="25" spans="2:6" ht="23.1" customHeight="1" x14ac:dyDescent="0.2">
      <c r="B25" s="543"/>
      <c r="C25" s="443" t="s">
        <v>1153</v>
      </c>
      <c r="D25" s="547"/>
      <c r="E25" s="548" t="s">
        <v>622</v>
      </c>
      <c r="F25" s="454" t="s">
        <v>1154</v>
      </c>
    </row>
    <row r="26" spans="2:6" x14ac:dyDescent="0.2">
      <c r="B26" s="543"/>
      <c r="C26" s="443" t="s">
        <v>1286</v>
      </c>
      <c r="D26" s="547"/>
      <c r="E26" s="548"/>
      <c r="F26" s="454"/>
    </row>
    <row r="27" spans="2:6" ht="12.6" customHeight="1" x14ac:dyDescent="0.2">
      <c r="B27" s="543"/>
      <c r="C27" s="443" t="s">
        <v>496</v>
      </c>
      <c r="D27" s="547"/>
      <c r="E27" s="548" t="s">
        <v>622</v>
      </c>
      <c r="F27" s="454" t="s">
        <v>1155</v>
      </c>
    </row>
    <row r="28" spans="2:6" x14ac:dyDescent="0.2">
      <c r="B28" s="543"/>
      <c r="C28" s="443" t="s">
        <v>497</v>
      </c>
      <c r="D28" s="547"/>
      <c r="E28" s="665" t="s">
        <v>1156</v>
      </c>
      <c r="F28" s="666"/>
    </row>
    <row r="29" spans="2:6" x14ac:dyDescent="0.2">
      <c r="B29" s="452"/>
      <c r="C29" s="443" t="s">
        <v>500</v>
      </c>
      <c r="D29" s="547"/>
      <c r="E29" s="548" t="s">
        <v>341</v>
      </c>
      <c r="F29" s="454" t="s">
        <v>639</v>
      </c>
    </row>
    <row r="30" spans="2:6" x14ac:dyDescent="0.2">
      <c r="B30" s="452"/>
      <c r="C30" s="443" t="s">
        <v>1157</v>
      </c>
      <c r="D30" s="547"/>
      <c r="E30" s="548" t="s">
        <v>1158</v>
      </c>
      <c r="F30" s="454" t="s">
        <v>1159</v>
      </c>
    </row>
    <row r="31" spans="2:6" ht="24" x14ac:dyDescent="0.2">
      <c r="B31" s="549"/>
      <c r="C31" s="550" t="s">
        <v>1160</v>
      </c>
      <c r="D31" s="547"/>
      <c r="E31" s="548" t="s">
        <v>349</v>
      </c>
      <c r="F31" s="454" t="s">
        <v>642</v>
      </c>
    </row>
    <row r="32" spans="2:6" ht="36" x14ac:dyDescent="0.2">
      <c r="B32" s="551"/>
      <c r="C32" s="454" t="s">
        <v>1161</v>
      </c>
      <c r="D32" s="547"/>
      <c r="E32" s="548" t="s">
        <v>347</v>
      </c>
      <c r="F32" s="454" t="s">
        <v>641</v>
      </c>
    </row>
    <row r="33" spans="2:6" ht="12.75" customHeight="1" x14ac:dyDescent="0.2">
      <c r="B33" s="452"/>
      <c r="C33" s="443" t="s">
        <v>1288</v>
      </c>
      <c r="D33" s="542"/>
      <c r="E33" s="548" t="s">
        <v>410</v>
      </c>
      <c r="F33" s="454" t="s">
        <v>1162</v>
      </c>
    </row>
    <row r="34" spans="2:6" ht="21.4" customHeight="1" x14ac:dyDescent="0.2">
      <c r="B34" s="667" t="s">
        <v>1163</v>
      </c>
      <c r="C34" s="668"/>
      <c r="D34" s="542"/>
      <c r="E34" s="548" t="s">
        <v>407</v>
      </c>
      <c r="F34" s="454" t="s">
        <v>1164</v>
      </c>
    </row>
    <row r="35" spans="2:6" x14ac:dyDescent="0.2">
      <c r="B35" s="552"/>
      <c r="C35" s="443" t="s">
        <v>1165</v>
      </c>
      <c r="D35" s="542"/>
      <c r="E35" s="665" t="s">
        <v>378</v>
      </c>
      <c r="F35" s="666"/>
    </row>
    <row r="36" spans="2:6" x14ac:dyDescent="0.2">
      <c r="B36" s="543"/>
      <c r="C36" s="443" t="s">
        <v>603</v>
      </c>
      <c r="D36" s="542"/>
      <c r="E36" s="452" t="s">
        <v>380</v>
      </c>
      <c r="F36" s="454" t="s">
        <v>381</v>
      </c>
    </row>
    <row r="37" spans="2:6" ht="13.5" thickBot="1" x14ac:dyDescent="0.25">
      <c r="B37" s="553"/>
      <c r="C37" s="554" t="s">
        <v>604</v>
      </c>
      <c r="D37" s="542"/>
      <c r="E37" s="452" t="s">
        <v>386</v>
      </c>
      <c r="F37" s="454" t="s">
        <v>1166</v>
      </c>
    </row>
    <row r="38" spans="2:6" x14ac:dyDescent="0.2">
      <c r="B38" s="542"/>
      <c r="C38" s="542"/>
      <c r="D38" s="542"/>
      <c r="E38" s="452" t="s">
        <v>386</v>
      </c>
      <c r="F38" s="454" t="s">
        <v>1167</v>
      </c>
    </row>
    <row r="39" spans="2:6" x14ac:dyDescent="0.2">
      <c r="B39" s="542"/>
      <c r="C39" s="542"/>
      <c r="D39" s="542"/>
      <c r="E39" s="452" t="s">
        <v>386</v>
      </c>
      <c r="F39" s="454" t="s">
        <v>1168</v>
      </c>
    </row>
    <row r="40" spans="2:6" x14ac:dyDescent="0.2">
      <c r="B40" s="542"/>
      <c r="C40" s="542"/>
      <c r="D40" s="542"/>
      <c r="E40" s="452" t="s">
        <v>383</v>
      </c>
      <c r="F40" s="454" t="s">
        <v>384</v>
      </c>
    </row>
    <row r="41" spans="2:6" x14ac:dyDescent="0.2">
      <c r="B41" s="542"/>
      <c r="C41" s="542"/>
      <c r="D41" s="542"/>
      <c r="E41" s="452" t="s">
        <v>645</v>
      </c>
      <c r="F41" s="454" t="s">
        <v>1169</v>
      </c>
    </row>
    <row r="42" spans="2:6" x14ac:dyDescent="0.2">
      <c r="B42" s="542"/>
      <c r="C42" s="542"/>
      <c r="D42" s="542"/>
      <c r="E42" s="452" t="s">
        <v>645</v>
      </c>
      <c r="F42" s="454" t="s">
        <v>1170</v>
      </c>
    </row>
    <row r="43" spans="2:6" x14ac:dyDescent="0.2">
      <c r="B43" s="542"/>
      <c r="C43" s="542"/>
      <c r="D43" s="542"/>
      <c r="E43" s="452" t="s">
        <v>645</v>
      </c>
      <c r="F43" s="454" t="s">
        <v>1171</v>
      </c>
    </row>
    <row r="44" spans="2:6" x14ac:dyDescent="0.2">
      <c r="B44" s="542"/>
      <c r="C44" s="542"/>
      <c r="D44" s="542"/>
      <c r="E44" s="452" t="s">
        <v>645</v>
      </c>
      <c r="F44" s="454" t="s">
        <v>1172</v>
      </c>
    </row>
    <row r="45" spans="2:6" ht="12.75" customHeight="1" x14ac:dyDescent="0.2">
      <c r="B45" s="542"/>
      <c r="C45" s="542"/>
      <c r="D45" s="547"/>
      <c r="E45" s="452" t="s">
        <v>645</v>
      </c>
      <c r="F45" s="454" t="s">
        <v>1173</v>
      </c>
    </row>
    <row r="46" spans="2:6" x14ac:dyDescent="0.2">
      <c r="B46" s="542"/>
      <c r="C46" s="542"/>
      <c r="D46" s="542"/>
      <c r="E46" s="673" t="s">
        <v>652</v>
      </c>
      <c r="F46" s="674"/>
    </row>
    <row r="47" spans="2:6" x14ac:dyDescent="0.2">
      <c r="B47" s="542"/>
      <c r="C47" s="542"/>
      <c r="D47" s="542"/>
      <c r="E47" s="452" t="s">
        <v>400</v>
      </c>
      <c r="F47" s="454" t="s">
        <v>653</v>
      </c>
    </row>
    <row r="48" spans="2:6" x14ac:dyDescent="0.2">
      <c r="B48" s="542"/>
      <c r="C48" s="542"/>
      <c r="D48" s="542"/>
      <c r="E48" s="452" t="s">
        <v>402</v>
      </c>
      <c r="F48" s="454" t="s">
        <v>654</v>
      </c>
    </row>
    <row r="49" spans="2:6" ht="12.75" customHeight="1" x14ac:dyDescent="0.2">
      <c r="B49" s="542"/>
      <c r="C49" s="542"/>
      <c r="D49" s="542"/>
      <c r="E49" s="452" t="s">
        <v>404</v>
      </c>
      <c r="F49" s="454" t="s">
        <v>655</v>
      </c>
    </row>
    <row r="50" spans="2:6" x14ac:dyDescent="0.2">
      <c r="B50" s="542"/>
      <c r="C50" s="542"/>
      <c r="D50" s="542"/>
      <c r="E50" s="673" t="s">
        <v>1174</v>
      </c>
      <c r="F50" s="675"/>
    </row>
    <row r="51" spans="2:6" x14ac:dyDescent="0.2">
      <c r="B51" s="542"/>
      <c r="C51" s="542"/>
      <c r="D51" s="542"/>
      <c r="E51" s="548" t="s">
        <v>423</v>
      </c>
      <c r="F51" s="454" t="s">
        <v>424</v>
      </c>
    </row>
    <row r="52" spans="2:6" ht="24" x14ac:dyDescent="0.2">
      <c r="B52" s="542"/>
      <c r="C52" s="542"/>
      <c r="D52" s="542"/>
      <c r="E52" s="452" t="s">
        <v>417</v>
      </c>
      <c r="F52" s="454" t="s">
        <v>657</v>
      </c>
    </row>
    <row r="53" spans="2:6" x14ac:dyDescent="0.2">
      <c r="B53" s="542"/>
      <c r="C53" s="542"/>
      <c r="D53" s="542"/>
      <c r="E53" s="452" t="s">
        <v>419</v>
      </c>
      <c r="F53" s="454" t="s">
        <v>1175</v>
      </c>
    </row>
    <row r="54" spans="2:6" x14ac:dyDescent="0.2">
      <c r="B54" s="542"/>
      <c r="C54" s="542"/>
      <c r="D54" s="542"/>
      <c r="E54" s="452" t="s">
        <v>419</v>
      </c>
      <c r="F54" s="454" t="s">
        <v>1176</v>
      </c>
    </row>
    <row r="55" spans="2:6" x14ac:dyDescent="0.2">
      <c r="B55" s="542"/>
      <c r="C55" s="542"/>
      <c r="D55" s="542"/>
      <c r="E55" s="452" t="s">
        <v>421</v>
      </c>
      <c r="F55" s="454" t="s">
        <v>659</v>
      </c>
    </row>
    <row r="56" spans="2:6" x14ac:dyDescent="0.2">
      <c r="B56" s="542"/>
      <c r="C56" s="542"/>
      <c r="D56" s="542"/>
      <c r="E56" s="452" t="s">
        <v>423</v>
      </c>
      <c r="F56" s="454" t="s">
        <v>424</v>
      </c>
    </row>
    <row r="57" spans="2:6" ht="24" x14ac:dyDescent="0.2">
      <c r="B57" s="542"/>
      <c r="C57" s="542"/>
      <c r="D57" s="542"/>
      <c r="E57" s="452" t="s">
        <v>1177</v>
      </c>
      <c r="F57" s="454" t="s">
        <v>1178</v>
      </c>
    </row>
    <row r="58" spans="2:6" x14ac:dyDescent="0.2">
      <c r="B58" s="542"/>
      <c r="C58" s="542"/>
      <c r="D58" s="542"/>
      <c r="E58" s="452" t="s">
        <v>426</v>
      </c>
      <c r="F58" s="454" t="s">
        <v>427</v>
      </c>
    </row>
    <row r="59" spans="2:6" x14ac:dyDescent="0.2">
      <c r="B59" s="542"/>
      <c r="C59" s="542"/>
      <c r="D59" s="542"/>
      <c r="E59" s="452" t="s">
        <v>431</v>
      </c>
      <c r="F59" s="454" t="s">
        <v>661</v>
      </c>
    </row>
    <row r="60" spans="2:6" x14ac:dyDescent="0.2">
      <c r="B60" s="542"/>
      <c r="C60" s="542"/>
      <c r="D60" s="542"/>
      <c r="E60" s="452" t="s">
        <v>431</v>
      </c>
      <c r="F60" s="454" t="s">
        <v>662</v>
      </c>
    </row>
    <row r="61" spans="2:6" x14ac:dyDescent="0.2">
      <c r="B61" s="542"/>
      <c r="C61" s="542"/>
      <c r="D61" s="542"/>
      <c r="E61" s="452" t="s">
        <v>431</v>
      </c>
      <c r="F61" s="454" t="s">
        <v>663</v>
      </c>
    </row>
    <row r="62" spans="2:6" x14ac:dyDescent="0.2">
      <c r="B62" s="542"/>
      <c r="C62" s="542"/>
      <c r="D62" s="542"/>
      <c r="E62" s="452" t="s">
        <v>435</v>
      </c>
      <c r="F62" s="454" t="s">
        <v>664</v>
      </c>
    </row>
    <row r="63" spans="2:6" x14ac:dyDescent="0.2">
      <c r="B63" s="542"/>
      <c r="C63" s="542"/>
      <c r="D63" s="542"/>
      <c r="E63" s="452" t="s">
        <v>435</v>
      </c>
      <c r="F63" s="454" t="s">
        <v>1179</v>
      </c>
    </row>
    <row r="64" spans="2:6" x14ac:dyDescent="0.2">
      <c r="B64" s="542"/>
      <c r="C64" s="542"/>
      <c r="D64" s="542"/>
      <c r="E64" s="464" t="s">
        <v>435</v>
      </c>
      <c r="F64" s="454" t="s">
        <v>1180</v>
      </c>
    </row>
    <row r="65" spans="2:6" x14ac:dyDescent="0.2">
      <c r="B65" s="542"/>
      <c r="C65" s="542"/>
      <c r="D65" s="547"/>
      <c r="E65" s="464" t="s">
        <v>1181</v>
      </c>
      <c r="F65" s="454" t="s">
        <v>666</v>
      </c>
    </row>
    <row r="66" spans="2:6" x14ac:dyDescent="0.2">
      <c r="B66" s="542"/>
      <c r="C66" s="542"/>
      <c r="D66" s="542"/>
      <c r="E66" s="464" t="s">
        <v>1182</v>
      </c>
      <c r="F66" s="454" t="s">
        <v>1183</v>
      </c>
    </row>
    <row r="67" spans="2:6" x14ac:dyDescent="0.2">
      <c r="B67" s="542"/>
      <c r="C67" s="542"/>
      <c r="D67" s="542"/>
      <c r="E67" s="670" t="s">
        <v>1184</v>
      </c>
      <c r="F67" s="671"/>
    </row>
    <row r="68" spans="2:6" x14ac:dyDescent="0.2">
      <c r="B68" s="542"/>
      <c r="C68" s="542"/>
      <c r="D68" s="542"/>
      <c r="E68" s="452" t="s">
        <v>442</v>
      </c>
      <c r="F68" s="454" t="s">
        <v>443</v>
      </c>
    </row>
    <row r="69" spans="2:6" x14ac:dyDescent="0.2">
      <c r="B69" s="542"/>
      <c r="C69" s="542"/>
      <c r="D69" s="542"/>
      <c r="E69" s="452" t="s">
        <v>445</v>
      </c>
      <c r="F69" s="454" t="s">
        <v>667</v>
      </c>
    </row>
    <row r="70" spans="2:6" x14ac:dyDescent="0.2">
      <c r="B70" s="542"/>
      <c r="C70" s="542"/>
      <c r="D70" s="542"/>
      <c r="E70" s="452" t="s">
        <v>445</v>
      </c>
      <c r="F70" s="454" t="s">
        <v>448</v>
      </c>
    </row>
    <row r="71" spans="2:6" x14ac:dyDescent="0.2">
      <c r="B71" s="542"/>
      <c r="C71" s="542"/>
      <c r="D71" s="542"/>
      <c r="E71" s="452" t="s">
        <v>450</v>
      </c>
      <c r="F71" s="454" t="s">
        <v>668</v>
      </c>
    </row>
    <row r="72" spans="2:6" ht="24" customHeight="1" x14ac:dyDescent="0.2">
      <c r="B72" s="542"/>
      <c r="C72" s="542"/>
      <c r="D72" s="542"/>
      <c r="E72" s="548" t="s">
        <v>1177</v>
      </c>
      <c r="F72" s="454" t="s">
        <v>1185</v>
      </c>
    </row>
    <row r="73" spans="2:6" ht="12.75" customHeight="1" x14ac:dyDescent="0.2">
      <c r="B73" s="542"/>
      <c r="C73" s="542"/>
      <c r="D73" s="542"/>
      <c r="E73" s="670" t="s">
        <v>452</v>
      </c>
      <c r="F73" s="671"/>
    </row>
    <row r="74" spans="2:6" x14ac:dyDescent="0.2">
      <c r="B74" s="542"/>
      <c r="C74" s="542"/>
      <c r="D74" s="542"/>
      <c r="E74" s="665" t="s">
        <v>1186</v>
      </c>
      <c r="F74" s="666"/>
    </row>
    <row r="75" spans="2:6" x14ac:dyDescent="0.2">
      <c r="B75" s="542"/>
      <c r="C75" s="542"/>
      <c r="D75" s="542"/>
      <c r="E75" s="452" t="s">
        <v>669</v>
      </c>
      <c r="F75" s="454" t="s">
        <v>670</v>
      </c>
    </row>
    <row r="76" spans="2:6" x14ac:dyDescent="0.2">
      <c r="B76" s="542"/>
      <c r="C76" s="542"/>
      <c r="D76" s="542"/>
      <c r="E76" s="452" t="s">
        <v>671</v>
      </c>
      <c r="F76" s="454" t="s">
        <v>672</v>
      </c>
    </row>
    <row r="77" spans="2:6" x14ac:dyDescent="0.2">
      <c r="B77" s="542"/>
      <c r="C77" s="542"/>
      <c r="D77" s="542"/>
      <c r="E77" s="452" t="s">
        <v>456</v>
      </c>
      <c r="F77" s="454" t="s">
        <v>673</v>
      </c>
    </row>
    <row r="78" spans="2:6" ht="12.75" customHeight="1" x14ac:dyDescent="0.2">
      <c r="B78" s="542"/>
      <c r="C78" s="542"/>
      <c r="D78" s="542"/>
      <c r="E78" s="452" t="s">
        <v>674</v>
      </c>
      <c r="F78" s="454" t="s">
        <v>1187</v>
      </c>
    </row>
    <row r="79" spans="2:6" x14ac:dyDescent="0.2">
      <c r="B79" s="542"/>
      <c r="C79" s="542"/>
      <c r="D79" s="542"/>
      <c r="E79" s="665" t="s">
        <v>1188</v>
      </c>
      <c r="F79" s="666"/>
    </row>
    <row r="80" spans="2:6" x14ac:dyDescent="0.2">
      <c r="B80" s="542"/>
      <c r="C80" s="542"/>
      <c r="D80" s="542"/>
      <c r="E80" s="452" t="s">
        <v>454</v>
      </c>
      <c r="F80" s="454" t="s">
        <v>1189</v>
      </c>
    </row>
    <row r="81" spans="2:6" x14ac:dyDescent="0.2">
      <c r="B81" s="542"/>
      <c r="C81" s="542"/>
      <c r="D81" s="542"/>
      <c r="E81" s="452" t="s">
        <v>456</v>
      </c>
      <c r="F81" s="454" t="s">
        <v>1190</v>
      </c>
    </row>
    <row r="82" spans="2:6" x14ac:dyDescent="0.2">
      <c r="B82" s="542"/>
      <c r="C82" s="542"/>
      <c r="D82" s="542"/>
      <c r="E82" s="452" t="s">
        <v>456</v>
      </c>
      <c r="F82" s="454" t="s">
        <v>679</v>
      </c>
    </row>
    <row r="83" spans="2:6" ht="24" customHeight="1" x14ac:dyDescent="0.2">
      <c r="B83" s="542"/>
      <c r="C83" s="542"/>
      <c r="D83" s="542"/>
      <c r="E83" s="452" t="s">
        <v>459</v>
      </c>
      <c r="F83" s="454" t="s">
        <v>1191</v>
      </c>
    </row>
    <row r="84" spans="2:6" x14ac:dyDescent="0.2">
      <c r="B84" s="542"/>
      <c r="C84" s="542"/>
      <c r="D84" s="542"/>
      <c r="E84" s="665" t="s">
        <v>1192</v>
      </c>
      <c r="F84" s="666"/>
    </row>
    <row r="85" spans="2:6" x14ac:dyDescent="0.2">
      <c r="B85" s="542"/>
      <c r="C85" s="542"/>
      <c r="D85" s="542"/>
      <c r="E85" s="555" t="s">
        <v>1177</v>
      </c>
      <c r="F85" s="556" t="s">
        <v>1193</v>
      </c>
    </row>
    <row r="86" spans="2:6" x14ac:dyDescent="0.2">
      <c r="B86" s="542"/>
      <c r="C86" s="542"/>
      <c r="D86" s="542"/>
      <c r="E86" s="452" t="s">
        <v>681</v>
      </c>
      <c r="F86" s="454" t="s">
        <v>1194</v>
      </c>
    </row>
    <row r="87" spans="2:6" x14ac:dyDescent="0.2">
      <c r="B87" s="542"/>
      <c r="C87" s="542"/>
      <c r="D87" s="542"/>
      <c r="E87" s="452" t="s">
        <v>464</v>
      </c>
      <c r="F87" s="454" t="s">
        <v>1195</v>
      </c>
    </row>
    <row r="88" spans="2:6" x14ac:dyDescent="0.2">
      <c r="B88" s="542"/>
      <c r="C88" s="542"/>
      <c r="D88" s="542"/>
      <c r="E88" s="452" t="s">
        <v>464</v>
      </c>
      <c r="F88" s="454" t="s">
        <v>1196</v>
      </c>
    </row>
    <row r="89" spans="2:6" x14ac:dyDescent="0.2">
      <c r="B89" s="542"/>
      <c r="C89" s="542"/>
      <c r="D89" s="542"/>
      <c r="E89" s="452" t="s">
        <v>462</v>
      </c>
      <c r="F89" s="454" t="s">
        <v>1197</v>
      </c>
    </row>
    <row r="90" spans="2:6" ht="12.75" customHeight="1" x14ac:dyDescent="0.2">
      <c r="B90" s="542"/>
      <c r="C90" s="542"/>
      <c r="D90" s="542"/>
      <c r="E90" s="452" t="s">
        <v>472</v>
      </c>
      <c r="F90" s="454" t="s">
        <v>686</v>
      </c>
    </row>
    <row r="91" spans="2:6" x14ac:dyDescent="0.2">
      <c r="B91" s="542"/>
      <c r="C91" s="542"/>
      <c r="D91" s="542"/>
      <c r="E91" s="670" t="s">
        <v>1198</v>
      </c>
      <c r="F91" s="671"/>
    </row>
    <row r="92" spans="2:6" x14ac:dyDescent="0.2">
      <c r="B92" s="542"/>
      <c r="C92" s="542"/>
      <c r="D92" s="542"/>
      <c r="E92" s="452" t="s">
        <v>475</v>
      </c>
      <c r="F92" s="454" t="s">
        <v>1199</v>
      </c>
    </row>
    <row r="93" spans="2:6" ht="15" x14ac:dyDescent="0.2">
      <c r="B93" s="557"/>
      <c r="C93" s="557"/>
      <c r="D93" s="542"/>
      <c r="E93" s="452" t="s">
        <v>481</v>
      </c>
      <c r="F93" s="454" t="s">
        <v>482</v>
      </c>
    </row>
    <row r="94" spans="2:6" ht="15" x14ac:dyDescent="0.2">
      <c r="B94" s="557"/>
      <c r="C94" s="557"/>
      <c r="D94" s="542"/>
      <c r="E94" s="452" t="s">
        <v>484</v>
      </c>
      <c r="F94" s="454" t="s">
        <v>693</v>
      </c>
    </row>
    <row r="95" spans="2:6" ht="15" x14ac:dyDescent="0.2">
      <c r="B95" s="557"/>
      <c r="C95" s="557"/>
      <c r="D95" s="542"/>
      <c r="E95" s="452" t="s">
        <v>488</v>
      </c>
      <c r="F95" s="454" t="s">
        <v>486</v>
      </c>
    </row>
    <row r="96" spans="2:6" ht="15" x14ac:dyDescent="0.2">
      <c r="B96" s="433"/>
      <c r="C96" s="433"/>
      <c r="D96" s="542"/>
      <c r="E96" s="464" t="s">
        <v>1200</v>
      </c>
      <c r="F96" s="454" t="s">
        <v>1201</v>
      </c>
    </row>
    <row r="97" spans="2:6" ht="15" x14ac:dyDescent="0.2">
      <c r="B97" s="433"/>
      <c r="C97" s="433"/>
      <c r="D97" s="542"/>
      <c r="E97" s="452" t="s">
        <v>494</v>
      </c>
      <c r="F97" s="454" t="s">
        <v>1202</v>
      </c>
    </row>
    <row r="98" spans="2:6" ht="15" x14ac:dyDescent="0.2">
      <c r="B98" s="433"/>
      <c r="C98" s="433"/>
      <c r="D98" s="542"/>
      <c r="E98" s="452" t="s">
        <v>494</v>
      </c>
      <c r="F98" s="454" t="s">
        <v>1203</v>
      </c>
    </row>
    <row r="99" spans="2:6" ht="24" x14ac:dyDescent="0.2">
      <c r="B99" s="433"/>
      <c r="C99" s="433"/>
      <c r="D99" s="542"/>
      <c r="E99" s="548" t="s">
        <v>1204</v>
      </c>
      <c r="F99" s="454" t="s">
        <v>1205</v>
      </c>
    </row>
    <row r="100" spans="2:6" ht="15" x14ac:dyDescent="0.2">
      <c r="B100" s="433"/>
      <c r="C100" s="433"/>
      <c r="D100" s="542"/>
      <c r="E100" s="667" t="s">
        <v>1289</v>
      </c>
      <c r="F100" s="668"/>
    </row>
    <row r="101" spans="2:6" ht="21.95" customHeight="1" x14ac:dyDescent="0.2">
      <c r="B101" s="433"/>
      <c r="C101" s="433"/>
      <c r="D101" s="542"/>
      <c r="E101" s="452" t="s">
        <v>1290</v>
      </c>
      <c r="F101" s="454" t="s">
        <v>1206</v>
      </c>
    </row>
    <row r="102" spans="2:6" ht="15" customHeight="1" x14ac:dyDescent="0.2">
      <c r="B102" s="433"/>
      <c r="C102" s="433"/>
      <c r="D102" s="542"/>
      <c r="E102" s="452" t="s">
        <v>1291</v>
      </c>
      <c r="F102" s="454" t="s">
        <v>1207</v>
      </c>
    </row>
    <row r="103" spans="2:6" ht="15" customHeight="1" thickBot="1" x14ac:dyDescent="0.25">
      <c r="B103" s="433"/>
      <c r="C103" s="433"/>
      <c r="D103" s="542"/>
      <c r="E103" s="468" t="s">
        <v>1292</v>
      </c>
      <c r="F103" s="470" t="s">
        <v>1208</v>
      </c>
    </row>
    <row r="104" spans="2:6" ht="15" customHeight="1" x14ac:dyDescent="0.2">
      <c r="B104" s="433"/>
      <c r="C104" s="433"/>
      <c r="D104" s="542"/>
      <c r="E104" s="667" t="s">
        <v>1209</v>
      </c>
      <c r="F104" s="668"/>
    </row>
    <row r="105" spans="2:6" ht="15" x14ac:dyDescent="0.2">
      <c r="B105" s="433"/>
      <c r="C105" s="433"/>
      <c r="D105" s="542"/>
      <c r="E105" s="665" t="s">
        <v>1210</v>
      </c>
      <c r="F105" s="666"/>
    </row>
    <row r="106" spans="2:6" ht="12.75" customHeight="1" x14ac:dyDescent="0.2">
      <c r="D106" s="542"/>
      <c r="E106" s="452" t="s">
        <v>717</v>
      </c>
      <c r="F106" s="454" t="s">
        <v>1211</v>
      </c>
    </row>
    <row r="107" spans="2:6" x14ac:dyDescent="0.2">
      <c r="D107" s="542"/>
      <c r="E107" s="665" t="s">
        <v>1212</v>
      </c>
      <c r="F107" s="666"/>
    </row>
    <row r="108" spans="2:6" x14ac:dyDescent="0.2">
      <c r="D108" s="542"/>
      <c r="E108" s="452" t="s">
        <v>1213</v>
      </c>
      <c r="F108" s="454" t="s">
        <v>1214</v>
      </c>
    </row>
    <row r="109" spans="2:6" x14ac:dyDescent="0.2">
      <c r="D109" s="542"/>
      <c r="E109" s="452" t="s">
        <v>548</v>
      </c>
      <c r="F109" s="454" t="s">
        <v>549</v>
      </c>
    </row>
    <row r="110" spans="2:6" x14ac:dyDescent="0.2">
      <c r="D110" s="542"/>
      <c r="E110" s="452" t="s">
        <v>1215</v>
      </c>
      <c r="F110" s="454" t="s">
        <v>1216</v>
      </c>
    </row>
    <row r="111" spans="2:6" x14ac:dyDescent="0.2">
      <c r="D111" s="542"/>
      <c r="E111" s="665" t="s">
        <v>1217</v>
      </c>
      <c r="F111" s="666"/>
    </row>
    <row r="112" spans="2:6" x14ac:dyDescent="0.2">
      <c r="D112" s="542"/>
      <c r="E112" s="452" t="s">
        <v>1218</v>
      </c>
      <c r="F112" s="454" t="s">
        <v>1219</v>
      </c>
    </row>
    <row r="113" spans="4:6" x14ac:dyDescent="0.2">
      <c r="D113" s="542"/>
      <c r="E113" s="452" t="s">
        <v>1220</v>
      </c>
      <c r="F113" s="454" t="s">
        <v>1221</v>
      </c>
    </row>
    <row r="114" spans="4:6" x14ac:dyDescent="0.2">
      <c r="D114" s="542"/>
      <c r="E114" s="452" t="s">
        <v>1222</v>
      </c>
      <c r="F114" s="454" t="s">
        <v>1223</v>
      </c>
    </row>
    <row r="115" spans="4:6" ht="12.75" customHeight="1" x14ac:dyDescent="0.2">
      <c r="D115" s="542"/>
      <c r="E115" s="452" t="s">
        <v>566</v>
      </c>
      <c r="F115" s="454" t="s">
        <v>567</v>
      </c>
    </row>
    <row r="116" spans="4:6" x14ac:dyDescent="0.2">
      <c r="D116" s="542"/>
      <c r="E116" s="665" t="s">
        <v>1224</v>
      </c>
      <c r="F116" s="666"/>
    </row>
    <row r="117" spans="4:6" x14ac:dyDescent="0.2">
      <c r="D117" s="542"/>
      <c r="E117" s="452" t="s">
        <v>1225</v>
      </c>
      <c r="F117" s="454" t="s">
        <v>1226</v>
      </c>
    </row>
    <row r="118" spans="4:6" x14ac:dyDescent="0.2">
      <c r="D118" s="542"/>
      <c r="E118" s="452" t="s">
        <v>1227</v>
      </c>
      <c r="F118" s="454" t="s">
        <v>1228</v>
      </c>
    </row>
    <row r="119" spans="4:6" x14ac:dyDescent="0.2">
      <c r="D119" s="542"/>
      <c r="E119" s="452" t="s">
        <v>1229</v>
      </c>
      <c r="F119" s="454" t="s">
        <v>1230</v>
      </c>
    </row>
    <row r="120" spans="4:6" ht="12.75" customHeight="1" x14ac:dyDescent="0.2">
      <c r="D120" s="542"/>
      <c r="E120" s="452" t="s">
        <v>1231</v>
      </c>
      <c r="F120" s="454" t="s">
        <v>1232</v>
      </c>
    </row>
    <row r="121" spans="4:6" x14ac:dyDescent="0.2">
      <c r="D121" s="542"/>
      <c r="E121" s="665" t="s">
        <v>1233</v>
      </c>
      <c r="F121" s="666"/>
    </row>
    <row r="122" spans="4:6" ht="24" x14ac:dyDescent="0.2">
      <c r="D122" s="542"/>
      <c r="E122" s="555" t="s">
        <v>1177</v>
      </c>
      <c r="F122" s="556" t="s">
        <v>1234</v>
      </c>
    </row>
    <row r="123" spans="4:6" x14ac:dyDescent="0.2">
      <c r="D123" s="542"/>
      <c r="E123" s="555" t="s">
        <v>1235</v>
      </c>
      <c r="F123" s="556" t="s">
        <v>1236</v>
      </c>
    </row>
    <row r="124" spans="4:6" x14ac:dyDescent="0.2">
      <c r="D124" s="542"/>
      <c r="E124" s="452" t="s">
        <v>1237</v>
      </c>
      <c r="F124" s="454" t="s">
        <v>1238</v>
      </c>
    </row>
    <row r="125" spans="4:6" ht="12.75" customHeight="1" x14ac:dyDescent="0.2">
      <c r="D125" s="542"/>
      <c r="E125" s="452" t="s">
        <v>561</v>
      </c>
      <c r="F125" s="454" t="s">
        <v>1239</v>
      </c>
    </row>
    <row r="126" spans="4:6" x14ac:dyDescent="0.2">
      <c r="D126" s="542"/>
      <c r="E126" s="665" t="s">
        <v>1240</v>
      </c>
      <c r="F126" s="666"/>
    </row>
    <row r="127" spans="4:6" ht="12.75" customHeight="1" x14ac:dyDescent="0.2">
      <c r="D127" s="542"/>
      <c r="E127" s="452" t="s">
        <v>593</v>
      </c>
      <c r="F127" s="558" t="s">
        <v>592</v>
      </c>
    </row>
    <row r="128" spans="4:6" ht="12.75" customHeight="1" x14ac:dyDescent="0.2">
      <c r="D128" s="542"/>
      <c r="E128" s="667" t="s">
        <v>732</v>
      </c>
      <c r="F128" s="668"/>
    </row>
    <row r="129" spans="4:6" x14ac:dyDescent="0.2">
      <c r="D129" s="542"/>
      <c r="E129" s="665" t="s">
        <v>1241</v>
      </c>
      <c r="F129" s="666"/>
    </row>
    <row r="130" spans="4:6" x14ac:dyDescent="0.2">
      <c r="D130" s="542"/>
      <c r="E130" s="452" t="s">
        <v>562</v>
      </c>
      <c r="F130" s="454" t="s">
        <v>733</v>
      </c>
    </row>
    <row r="131" spans="4:6" ht="12.75" customHeight="1" x14ac:dyDescent="0.2">
      <c r="D131" s="542"/>
      <c r="E131" s="452" t="s">
        <v>565</v>
      </c>
      <c r="F131" s="454" t="s">
        <v>736</v>
      </c>
    </row>
    <row r="132" spans="4:6" x14ac:dyDescent="0.2">
      <c r="D132" s="542"/>
      <c r="E132" s="665" t="s">
        <v>1242</v>
      </c>
      <c r="F132" s="666"/>
    </row>
    <row r="133" spans="4:6" x14ac:dyDescent="0.2">
      <c r="D133" s="542"/>
      <c r="E133" s="548" t="s">
        <v>563</v>
      </c>
      <c r="F133" s="454" t="s">
        <v>734</v>
      </c>
    </row>
    <row r="134" spans="4:6" ht="12.75" customHeight="1" x14ac:dyDescent="0.2">
      <c r="D134" s="542"/>
      <c r="E134" s="548" t="s">
        <v>564</v>
      </c>
      <c r="F134" s="454" t="s">
        <v>735</v>
      </c>
    </row>
    <row r="135" spans="4:6" x14ac:dyDescent="0.2">
      <c r="D135" s="542"/>
      <c r="E135" s="667" t="s">
        <v>1243</v>
      </c>
      <c r="F135" s="669"/>
    </row>
    <row r="136" spans="4:6" x14ac:dyDescent="0.2">
      <c r="D136" s="542"/>
      <c r="E136" s="665" t="s">
        <v>1244</v>
      </c>
      <c r="F136" s="666"/>
    </row>
    <row r="137" spans="4:6" x14ac:dyDescent="0.2">
      <c r="D137" s="542"/>
      <c r="E137" s="452" t="s">
        <v>738</v>
      </c>
      <c r="F137" s="454" t="s">
        <v>1245</v>
      </c>
    </row>
    <row r="138" spans="4:6" x14ac:dyDescent="0.2">
      <c r="D138" s="542"/>
      <c r="E138" s="452" t="s">
        <v>740</v>
      </c>
      <c r="F138" s="454" t="s">
        <v>741</v>
      </c>
    </row>
    <row r="139" spans="4:6" x14ac:dyDescent="0.2">
      <c r="D139" s="542"/>
      <c r="E139" s="452" t="s">
        <v>740</v>
      </c>
      <c r="F139" s="454" t="s">
        <v>1246</v>
      </c>
    </row>
    <row r="140" spans="4:6" x14ac:dyDescent="0.2">
      <c r="D140" s="542"/>
      <c r="E140" s="452" t="s">
        <v>740</v>
      </c>
      <c r="F140" s="454" t="s">
        <v>1247</v>
      </c>
    </row>
    <row r="141" spans="4:6" x14ac:dyDescent="0.2">
      <c r="D141" s="542"/>
      <c r="E141" s="452" t="s">
        <v>1248</v>
      </c>
      <c r="F141" s="454" t="s">
        <v>1249</v>
      </c>
    </row>
    <row r="142" spans="4:6" ht="12.75" customHeight="1" x14ac:dyDescent="0.2">
      <c r="D142" s="542"/>
      <c r="E142" s="452" t="s">
        <v>745</v>
      </c>
      <c r="F142" s="454" t="s">
        <v>746</v>
      </c>
    </row>
    <row r="143" spans="4:6" x14ac:dyDescent="0.2">
      <c r="D143" s="542"/>
      <c r="E143" s="665" t="s">
        <v>1250</v>
      </c>
      <c r="F143" s="666"/>
    </row>
    <row r="144" spans="4:6" x14ac:dyDescent="0.2">
      <c r="D144" s="542"/>
      <c r="E144" s="452" t="s">
        <v>749</v>
      </c>
      <c r="F144" s="454" t="s">
        <v>1251</v>
      </c>
    </row>
    <row r="145" spans="4:6" x14ac:dyDescent="0.2">
      <c r="D145" s="542"/>
      <c r="E145" s="452" t="s">
        <v>1252</v>
      </c>
      <c r="F145" s="454" t="s">
        <v>1253</v>
      </c>
    </row>
    <row r="146" spans="4:6" x14ac:dyDescent="0.2">
      <c r="D146" s="542"/>
      <c r="E146" s="452" t="s">
        <v>751</v>
      </c>
      <c r="F146" s="454" t="s">
        <v>1254</v>
      </c>
    </row>
    <row r="147" spans="4:6" x14ac:dyDescent="0.2">
      <c r="D147" s="542"/>
      <c r="E147" s="452" t="s">
        <v>1255</v>
      </c>
      <c r="F147" s="454" t="s">
        <v>1256</v>
      </c>
    </row>
    <row r="148" spans="4:6" x14ac:dyDescent="0.2">
      <c r="D148" s="542"/>
      <c r="E148" s="452" t="s">
        <v>753</v>
      </c>
      <c r="F148" s="454" t="s">
        <v>1257</v>
      </c>
    </row>
    <row r="149" spans="4:6" x14ac:dyDescent="0.2">
      <c r="D149" s="542"/>
      <c r="E149" s="548" t="s">
        <v>1258</v>
      </c>
      <c r="F149" s="454" t="s">
        <v>1259</v>
      </c>
    </row>
    <row r="150" spans="4:6" ht="12.75" customHeight="1" x14ac:dyDescent="0.2">
      <c r="D150" s="542"/>
      <c r="E150" s="548" t="s">
        <v>1260</v>
      </c>
      <c r="F150" s="454" t="s">
        <v>1261</v>
      </c>
    </row>
    <row r="151" spans="4:6" x14ac:dyDescent="0.2">
      <c r="D151" s="542"/>
      <c r="E151" s="665" t="s">
        <v>755</v>
      </c>
      <c r="F151" s="666"/>
    </row>
    <row r="152" spans="4:6" x14ac:dyDescent="0.2">
      <c r="D152" s="542"/>
      <c r="E152" s="555" t="s">
        <v>1262</v>
      </c>
      <c r="F152" s="556" t="s">
        <v>1263</v>
      </c>
    </row>
    <row r="153" spans="4:6" x14ac:dyDescent="0.2">
      <c r="D153" s="542"/>
      <c r="E153" s="555" t="s">
        <v>1262</v>
      </c>
      <c r="F153" s="556" t="s">
        <v>1264</v>
      </c>
    </row>
    <row r="154" spans="4:6" x14ac:dyDescent="0.2">
      <c r="D154" s="542"/>
      <c r="E154" s="555" t="s">
        <v>1265</v>
      </c>
      <c r="F154" s="556" t="s">
        <v>761</v>
      </c>
    </row>
    <row r="155" spans="4:6" x14ac:dyDescent="0.2">
      <c r="D155" s="542"/>
      <c r="E155" s="555" t="s">
        <v>1266</v>
      </c>
      <c r="F155" s="556" t="s">
        <v>757</v>
      </c>
    </row>
    <row r="156" spans="4:6" x14ac:dyDescent="0.2">
      <c r="D156" s="542"/>
      <c r="E156" s="452" t="s">
        <v>762</v>
      </c>
      <c r="F156" s="454" t="s">
        <v>763</v>
      </c>
    </row>
    <row r="157" spans="4:6" x14ac:dyDescent="0.2">
      <c r="D157" s="542"/>
      <c r="E157" s="665" t="s">
        <v>1267</v>
      </c>
      <c r="F157" s="666"/>
    </row>
    <row r="158" spans="4:6" x14ac:dyDescent="0.2">
      <c r="D158" s="542"/>
      <c r="E158" s="452" t="s">
        <v>568</v>
      </c>
      <c r="F158" s="454" t="s">
        <v>569</v>
      </c>
    </row>
    <row r="159" spans="4:6" x14ac:dyDescent="0.2">
      <c r="D159" s="542"/>
      <c r="E159" s="452" t="s">
        <v>570</v>
      </c>
      <c r="F159" s="454" t="s">
        <v>1268</v>
      </c>
    </row>
    <row r="160" spans="4:6" x14ac:dyDescent="0.2">
      <c r="D160" s="542"/>
      <c r="E160" s="452" t="s">
        <v>572</v>
      </c>
      <c r="F160" s="454" t="s">
        <v>1269</v>
      </c>
    </row>
    <row r="161" spans="4:6" x14ac:dyDescent="0.2">
      <c r="D161" s="542"/>
      <c r="E161" s="452" t="s">
        <v>573</v>
      </c>
      <c r="F161" s="454" t="s">
        <v>574</v>
      </c>
    </row>
    <row r="162" spans="4:6" x14ac:dyDescent="0.2">
      <c r="D162" s="542"/>
      <c r="E162" s="452" t="s">
        <v>577</v>
      </c>
      <c r="F162" s="454" t="s">
        <v>766</v>
      </c>
    </row>
    <row r="163" spans="4:6" x14ac:dyDescent="0.2">
      <c r="D163" s="542"/>
      <c r="E163" s="452" t="s">
        <v>578</v>
      </c>
      <c r="F163" s="454" t="s">
        <v>767</v>
      </c>
    </row>
    <row r="164" spans="4:6" x14ac:dyDescent="0.2">
      <c r="D164" s="542"/>
      <c r="E164" s="452" t="s">
        <v>579</v>
      </c>
      <c r="F164" s="454" t="s">
        <v>1270</v>
      </c>
    </row>
    <row r="165" spans="4:6" ht="12.75" customHeight="1" x14ac:dyDescent="0.2">
      <c r="D165" s="542"/>
      <c r="E165" s="452" t="s">
        <v>580</v>
      </c>
      <c r="F165" s="454" t="s">
        <v>769</v>
      </c>
    </row>
    <row r="166" spans="4:6" x14ac:dyDescent="0.2">
      <c r="D166" s="542"/>
      <c r="E166" s="665" t="s">
        <v>770</v>
      </c>
      <c r="F166" s="666"/>
    </row>
    <row r="167" spans="4:6" ht="15" x14ac:dyDescent="0.2">
      <c r="D167" s="557"/>
      <c r="E167" s="458" t="s">
        <v>583</v>
      </c>
      <c r="F167" s="460" t="s">
        <v>771</v>
      </c>
    </row>
    <row r="168" spans="4:6" ht="15" x14ac:dyDescent="0.2">
      <c r="D168" s="557"/>
      <c r="E168" s="458" t="s">
        <v>584</v>
      </c>
      <c r="F168" s="460" t="s">
        <v>772</v>
      </c>
    </row>
    <row r="169" spans="4:6" ht="15" x14ac:dyDescent="0.2">
      <c r="D169" s="557"/>
      <c r="E169" s="458" t="s">
        <v>585</v>
      </c>
      <c r="F169" s="460" t="s">
        <v>773</v>
      </c>
    </row>
    <row r="170" spans="4:6" x14ac:dyDescent="0.2">
      <c r="D170" s="542"/>
      <c r="E170" s="458" t="s">
        <v>586</v>
      </c>
      <c r="F170" s="460" t="s">
        <v>587</v>
      </c>
    </row>
    <row r="171" spans="4:6" x14ac:dyDescent="0.2">
      <c r="D171" s="547"/>
      <c r="E171" s="458" t="s">
        <v>615</v>
      </c>
      <c r="F171" s="460" t="s">
        <v>774</v>
      </c>
    </row>
    <row r="172" spans="4:6" ht="12.75" customHeight="1" x14ac:dyDescent="0.2">
      <c r="D172" s="547"/>
      <c r="E172" s="458" t="s">
        <v>588</v>
      </c>
      <c r="F172" s="460" t="s">
        <v>1293</v>
      </c>
    </row>
    <row r="173" spans="4:6" ht="15" customHeight="1" x14ac:dyDescent="0.2">
      <c r="D173" s="547"/>
      <c r="E173" s="458" t="s">
        <v>590</v>
      </c>
      <c r="F173" s="460" t="s">
        <v>1294</v>
      </c>
    </row>
    <row r="174" spans="4:6" ht="15.95" customHeight="1" thickBot="1" x14ac:dyDescent="0.25">
      <c r="D174" s="434"/>
      <c r="E174" s="468" t="s">
        <v>777</v>
      </c>
      <c r="F174" s="470" t="s">
        <v>778</v>
      </c>
    </row>
  </sheetData>
  <sheetProtection algorithmName="SHA-512" hashValue="wJG4dD2CXHWLvHSv/MgBbPfG4S91RPRLiwyccBoxGOz0nj/FOz8Hv/iamGE5fA73nnDon7rlL0qgGJWBUju8yQ==" saltValue="OoxCVPZ0EtP24Z1DKk81xQ==" spinCount="100000" sheet="1" objects="1" scenarios="1" selectLockedCells="1"/>
  <mergeCells count="40">
    <mergeCell ref="B9:C9"/>
    <mergeCell ref="E9:F9"/>
    <mergeCell ref="B1:F1"/>
    <mergeCell ref="B3:C3"/>
    <mergeCell ref="B5:F5"/>
    <mergeCell ref="B8:C8"/>
    <mergeCell ref="E8:F8"/>
    <mergeCell ref="E73:F73"/>
    <mergeCell ref="E10:F10"/>
    <mergeCell ref="B13:C13"/>
    <mergeCell ref="E17:F17"/>
    <mergeCell ref="E22:F22"/>
    <mergeCell ref="B24:C24"/>
    <mergeCell ref="E28:F28"/>
    <mergeCell ref="B34:C34"/>
    <mergeCell ref="E35:F35"/>
    <mergeCell ref="E46:F46"/>
    <mergeCell ref="E50:F50"/>
    <mergeCell ref="E67:F67"/>
    <mergeCell ref="E126:F126"/>
    <mergeCell ref="E74:F74"/>
    <mergeCell ref="E79:F79"/>
    <mergeCell ref="E84:F84"/>
    <mergeCell ref="E91:F91"/>
    <mergeCell ref="E100:F100"/>
    <mergeCell ref="E104:F104"/>
    <mergeCell ref="E105:F105"/>
    <mergeCell ref="E107:F107"/>
    <mergeCell ref="E111:F111"/>
    <mergeCell ref="E116:F116"/>
    <mergeCell ref="E121:F121"/>
    <mergeCell ref="E151:F151"/>
    <mergeCell ref="E157:F157"/>
    <mergeCell ref="E166:F166"/>
    <mergeCell ref="E128:F128"/>
    <mergeCell ref="E129:F129"/>
    <mergeCell ref="E132:F132"/>
    <mergeCell ref="E135:F135"/>
    <mergeCell ref="E136:F136"/>
    <mergeCell ref="E143:F143"/>
  </mergeCells>
  <pageMargins left="0.70866141732283472" right="0.70866141732283472" top="0.74803149606299213" bottom="0.74803149606299213" header="0.31496062992125984" footer="0.31496062992125984"/>
  <pageSetup paperSize="9" scale="74" orientation="landscape" r:id="rId1"/>
  <headerFooter>
    <oddFooter>&amp;L&amp;"Arial,Regular"&amp;7&amp;F&amp;C&amp;"Arial,Regular"&amp;7© DKG  All rights reserved&amp;R&amp;"Arial,Regular"&amp;7&amp;P</oddFooter>
  </headerFooter>
  <rowBreaks count="1" manualBreakCount="1">
    <brk id="37"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10"/>
  <sheetViews>
    <sheetView workbookViewId="0">
      <selection activeCell="H23" sqref="H23"/>
    </sheetView>
  </sheetViews>
  <sheetFormatPr defaultColWidth="11.42578125" defaultRowHeight="12" x14ac:dyDescent="0.2"/>
  <cols>
    <col min="1" max="1" width="24.7109375" style="327" customWidth="1"/>
    <col min="2" max="8" width="15.85546875" style="328" customWidth="1"/>
    <col min="9" max="10" width="15.85546875" style="327" customWidth="1"/>
    <col min="11" max="16384" width="11.42578125" style="327"/>
  </cols>
  <sheetData>
    <row r="1" spans="1:14" ht="84" x14ac:dyDescent="0.2">
      <c r="B1" s="263" t="str">
        <f>CONCATENATE(LEFT('Basic Data'!C25,7)," - ",'Basic Data'!C26)</f>
        <v>Benign
 - Surgical primary cases</v>
      </c>
      <c r="C1" s="263" t="str">
        <f>CONCATENATE(LEFT('Basic Data'!C25,7)," - ",LEFT('Basic Data'!D26,45))</f>
        <v>Benign
 - Interventional/ non-surgical primary cases 1)</v>
      </c>
      <c r="D1" s="263" t="str">
        <f>CONCATENATE(LEFT('Basic Data'!C25,7)," - ",LEFT('Basic Data'!E26,48))</f>
        <v xml:space="preserve">Benign
 - Non-interventional/ non-operative primary cases
</v>
      </c>
      <c r="E1" s="263" t="str">
        <f>CONCATENATE(LEFT('Basic Data'!F25,7)," - ",LEFT('Basic Data'!F26,51))</f>
        <v>Maligna - Surgical primary cases</v>
      </c>
      <c r="F1" s="263" t="str">
        <f>CONCATENATE(LEFT('Basic Data'!F25,7)," - ",LEFT('Basic Data'!G26,45))</f>
        <v>Maligna - Interventional/ non-surgical primary cases 1)</v>
      </c>
      <c r="G1" s="263" t="str">
        <f>CONCATENATE(LEFT('Basic Data'!F25,7)," - ",LEFT('Basic Data'!H26,48))</f>
        <v xml:space="preserve">Maligna - Non-interventional/ non-operative primary cases
</v>
      </c>
      <c r="H1" s="263" t="str">
        <f>CONCATENATE(LEFT('Basic Data'!I25,18)," - ",LEFT('Basic Data'!I26,51))</f>
        <v>Unclear behaviour
 - Surgical primary cases</v>
      </c>
      <c r="I1" s="263" t="str">
        <f>CONCATENATE(LEFT('Basic Data'!I25,18)," - ",LEFT('Basic Data'!J26,45))</f>
        <v>Unclear behaviour
 - Interventional/ non-surgical primary cases 1)</v>
      </c>
      <c r="J1" s="263" t="str">
        <f>CONCATENATE(LEFT('Basic Data'!I25,18)," - ",LEFT('Basic Data'!K26,48))</f>
        <v xml:space="preserve">Unclear behaviour
 - Non-interventional/ non-operative primary cases
</v>
      </c>
      <c r="K1" s="263" t="str">
        <f>CONCATENATE(LEFT('Basic Data'!L24,18)," - ",LEFT('Basic Data'!L26,21))</f>
        <v>Total - Surgical primary case</v>
      </c>
      <c r="L1" s="263" t="str">
        <f>CONCATENATE(LEFT('Basic Data'!L24,8)," - ",LEFT('Basic Data'!M26,45))</f>
        <v>Total - Interventional/ non-surgical primary cases 1)</v>
      </c>
      <c r="M1" s="263" t="str">
        <f>CONCATENATE(LEFT('Basic Data'!L24,8)," - ",LEFT('Basic Data'!N26,51))</f>
        <v>Total - Non-interventional/ non-operative primary cases
(e.</v>
      </c>
      <c r="N1" s="561" t="s">
        <v>1285</v>
      </c>
    </row>
    <row r="2" spans="1:14" x14ac:dyDescent="0.2">
      <c r="A2" s="360" t="str">
        <f>'Basic Data'!B27</f>
        <v>C70</v>
      </c>
      <c r="B2" s="361" t="str">
        <f>IF('Basic Data'!C27="","",'Basic Data'!C27)</f>
        <v/>
      </c>
      <c r="C2" s="361" t="str">
        <f>IF('Basic Data'!D27="","",'Basic Data'!D27)</f>
        <v/>
      </c>
      <c r="D2" s="361" t="str">
        <f>IF('Basic Data'!E27="","",'Basic Data'!E27)</f>
        <v/>
      </c>
      <c r="E2" s="361" t="str">
        <f>IF('Basic Data'!F27="","",'Basic Data'!F27)</f>
        <v/>
      </c>
      <c r="F2" s="361" t="str">
        <f>IF('Basic Data'!G27="","",'Basic Data'!G27)</f>
        <v/>
      </c>
      <c r="G2" s="361" t="str">
        <f>IF('Basic Data'!H27="","",'Basic Data'!H27)</f>
        <v/>
      </c>
      <c r="H2" s="361" t="str">
        <f>IF('Basic Data'!I27="","",'Basic Data'!I27)</f>
        <v/>
      </c>
      <c r="I2" s="361" t="str">
        <f>IF('Basic Data'!J27="","",'Basic Data'!J27)</f>
        <v/>
      </c>
      <c r="J2" s="361" t="str">
        <f>IF('Basic Data'!K27="","",'Basic Data'!K27)</f>
        <v/>
      </c>
      <c r="K2" s="361" t="str">
        <f>IF('Basic Data'!L27="","",'Basic Data'!L27)</f>
        <v/>
      </c>
      <c r="L2" s="361" t="str">
        <f>IF('Basic Data'!M27="","",'Basic Data'!M27)</f>
        <v/>
      </c>
      <c r="M2" s="361" t="str">
        <f>IF('Basic Data'!N27="","",'Basic Data'!N27)</f>
        <v/>
      </c>
      <c r="N2" s="563"/>
    </row>
    <row r="3" spans="1:14" x14ac:dyDescent="0.2">
      <c r="A3" s="360" t="str">
        <f>'Basic Data'!B28</f>
        <v>C71</v>
      </c>
      <c r="B3" s="361" t="str">
        <f>IF('Basic Data'!C28="","",'Basic Data'!C28)</f>
        <v/>
      </c>
      <c r="C3" s="361" t="str">
        <f>IF('Basic Data'!D28="","",'Basic Data'!D28)</f>
        <v/>
      </c>
      <c r="D3" s="361" t="str">
        <f>IF('Basic Data'!E28="","",'Basic Data'!E28)</f>
        <v/>
      </c>
      <c r="E3" s="361" t="str">
        <f>IF('Basic Data'!F28="","",'Basic Data'!F28)</f>
        <v/>
      </c>
      <c r="F3" s="361" t="str">
        <f>IF('Basic Data'!G28="","",'Basic Data'!G28)</f>
        <v/>
      </c>
      <c r="G3" s="361" t="str">
        <f>IF('Basic Data'!H28="","",'Basic Data'!H28)</f>
        <v/>
      </c>
      <c r="H3" s="361" t="str">
        <f>IF('Basic Data'!I28="","",'Basic Data'!I28)</f>
        <v/>
      </c>
      <c r="I3" s="361" t="str">
        <f>IF('Basic Data'!J28="","",'Basic Data'!J28)</f>
        <v/>
      </c>
      <c r="J3" s="361" t="str">
        <f>IF('Basic Data'!K28="","",'Basic Data'!K28)</f>
        <v/>
      </c>
      <c r="K3" s="361" t="str">
        <f>IF('Basic Data'!L28="","",'Basic Data'!L28)</f>
        <v/>
      </c>
      <c r="L3" s="361" t="str">
        <f>IF('Basic Data'!M28="","",'Basic Data'!M28)</f>
        <v/>
      </c>
      <c r="M3" s="361" t="str">
        <f>IF('Basic Data'!N28="","",'Basic Data'!N28)</f>
        <v/>
      </c>
      <c r="N3" s="563"/>
    </row>
    <row r="4" spans="1:14" x14ac:dyDescent="0.2">
      <c r="A4" s="360" t="str">
        <f>'Basic Data'!B29</f>
        <v>C72</v>
      </c>
      <c r="B4" s="361" t="str">
        <f>IF('Basic Data'!C29="","",'Basic Data'!C29)</f>
        <v/>
      </c>
      <c r="C4" s="361" t="str">
        <f>IF('Basic Data'!D29="","",'Basic Data'!D29)</f>
        <v/>
      </c>
      <c r="D4" s="361" t="str">
        <f>IF('Basic Data'!E29="","",'Basic Data'!E29)</f>
        <v/>
      </c>
      <c r="E4" s="361" t="str">
        <f>IF('Basic Data'!F29="","",'Basic Data'!F29)</f>
        <v/>
      </c>
      <c r="F4" s="361" t="str">
        <f>IF('Basic Data'!G29="","",'Basic Data'!G29)</f>
        <v/>
      </c>
      <c r="G4" s="361" t="str">
        <f>IF('Basic Data'!H29="","",'Basic Data'!H29)</f>
        <v/>
      </c>
      <c r="H4" s="361" t="str">
        <f>IF('Basic Data'!I29="","",'Basic Data'!I29)</f>
        <v/>
      </c>
      <c r="I4" s="361" t="str">
        <f>IF('Basic Data'!J29="","",'Basic Data'!J29)</f>
        <v/>
      </c>
      <c r="J4" s="361" t="str">
        <f>IF('Basic Data'!K29="","",'Basic Data'!K29)</f>
        <v/>
      </c>
      <c r="K4" s="361" t="str">
        <f>IF('Basic Data'!L29="","",'Basic Data'!L29)</f>
        <v/>
      </c>
      <c r="L4" s="361" t="str">
        <f>IF('Basic Data'!M29="","",'Basic Data'!M29)</f>
        <v/>
      </c>
      <c r="M4" s="361" t="str">
        <f>IF('Basic Data'!N29="","",'Basic Data'!N29)</f>
        <v/>
      </c>
      <c r="N4" s="563"/>
    </row>
    <row r="5" spans="1:14" x14ac:dyDescent="0.2">
      <c r="A5" s="360" t="str">
        <f>'Basic Data'!B30</f>
        <v>C75</v>
      </c>
      <c r="B5" s="361" t="str">
        <f>IF('Basic Data'!C30="","",'Basic Data'!C30)</f>
        <v/>
      </c>
      <c r="C5" s="361" t="str">
        <f>IF('Basic Data'!D30="","",'Basic Data'!D30)</f>
        <v/>
      </c>
      <c r="D5" s="361" t="str">
        <f>IF('Basic Data'!E30="","",'Basic Data'!E30)</f>
        <v/>
      </c>
      <c r="E5" s="361" t="str">
        <f>IF('Basic Data'!F30="","",'Basic Data'!F30)</f>
        <v/>
      </c>
      <c r="F5" s="361" t="str">
        <f>IF('Basic Data'!G30="","",'Basic Data'!G30)</f>
        <v/>
      </c>
      <c r="G5" s="361" t="str">
        <f>IF('Basic Data'!H30="","",'Basic Data'!H30)</f>
        <v/>
      </c>
      <c r="H5" s="361" t="str">
        <f>IF('Basic Data'!I30="","",'Basic Data'!I30)</f>
        <v/>
      </c>
      <c r="I5" s="361" t="str">
        <f>IF('Basic Data'!J30="","",'Basic Data'!J30)</f>
        <v/>
      </c>
      <c r="J5" s="361" t="str">
        <f>IF('Basic Data'!K30="","",'Basic Data'!K30)</f>
        <v/>
      </c>
      <c r="K5" s="361" t="str">
        <f>IF('Basic Data'!L30="","",'Basic Data'!L30)</f>
        <v/>
      </c>
      <c r="L5" s="361" t="str">
        <f>IF('Basic Data'!M30="","",'Basic Data'!M30)</f>
        <v/>
      </c>
      <c r="M5" s="361" t="str">
        <f>IF('Basic Data'!N30="","",'Basic Data'!N30)</f>
        <v/>
      </c>
      <c r="N5" s="563"/>
    </row>
    <row r="6" spans="1:14" x14ac:dyDescent="0.2">
      <c r="A6" s="371" t="s">
        <v>610</v>
      </c>
      <c r="B6" s="361" t="str">
        <f>IF('Basic Data'!C31="","",'Basic Data'!C31)</f>
        <v/>
      </c>
      <c r="C6" s="361" t="str">
        <f>IF('Basic Data'!D31="","",'Basic Data'!D31)</f>
        <v/>
      </c>
      <c r="D6" s="361" t="str">
        <f>IF('Basic Data'!E31="","",'Basic Data'!E31)</f>
        <v/>
      </c>
      <c r="E6" s="361" t="str">
        <f>IF('Basic Data'!F31="","",'Basic Data'!F31)</f>
        <v/>
      </c>
      <c r="F6" s="361" t="str">
        <f>IF('Basic Data'!G31="","",'Basic Data'!G31)</f>
        <v/>
      </c>
      <c r="G6" s="361" t="str">
        <f>IF('Basic Data'!H31="","",'Basic Data'!H31)</f>
        <v/>
      </c>
      <c r="H6" s="361" t="str">
        <f>IF('Basic Data'!I31="","",'Basic Data'!I31)</f>
        <v/>
      </c>
      <c r="I6" s="361" t="str">
        <f>IF('Basic Data'!J31="","",'Basic Data'!J31)</f>
        <v/>
      </c>
      <c r="J6" s="361" t="str">
        <f>IF('Basic Data'!K31="","",'Basic Data'!K31)</f>
        <v/>
      </c>
      <c r="K6" s="361" t="str">
        <f>IF('Basic Data'!L31="","",'Basic Data'!L31)</f>
        <v/>
      </c>
      <c r="L6" s="361" t="str">
        <f>IF('Basic Data'!M31="","",'Basic Data'!M31)</f>
        <v/>
      </c>
      <c r="M6" s="361" t="str">
        <f>IF('Basic Data'!N31="","",'Basic Data'!N31)</f>
        <v/>
      </c>
      <c r="N6" s="563"/>
    </row>
    <row r="7" spans="1:14" ht="15" customHeight="1" x14ac:dyDescent="0.2">
      <c r="A7" s="371" t="s">
        <v>611</v>
      </c>
      <c r="B7" s="686" t="str">
        <f>'Basic Data'!C32</f>
        <v/>
      </c>
      <c r="C7" s="684"/>
      <c r="D7" s="685"/>
      <c r="E7" s="687" t="str">
        <f>'Basic Data'!F32</f>
        <v/>
      </c>
      <c r="F7" s="687"/>
      <c r="G7" s="687"/>
      <c r="H7" s="684" t="str">
        <f>'Basic Data'!I32</f>
        <v/>
      </c>
      <c r="I7" s="684"/>
      <c r="J7" s="685"/>
      <c r="K7" s="686" t="str">
        <f>'Basic Data'!L32</f>
        <v/>
      </c>
      <c r="L7" s="684"/>
      <c r="M7" s="685"/>
      <c r="N7" s="563"/>
    </row>
    <row r="8" spans="1:14" ht="48" x14ac:dyDescent="0.2">
      <c r="A8" s="499" t="str">
        <f>LEFT('Basic Data'!B34,84)</f>
        <v>Operative expertise - number of biopsies (counting the procedures per calendar year)</v>
      </c>
      <c r="B8" s="565"/>
      <c r="C8" s="565"/>
      <c r="D8" s="565"/>
      <c r="E8" s="565"/>
      <c r="F8" s="565"/>
      <c r="G8" s="565"/>
      <c r="H8" s="565"/>
      <c r="I8" s="566"/>
      <c r="J8" s="563"/>
      <c r="K8" s="563"/>
      <c r="L8" s="563"/>
      <c r="M8" s="563"/>
      <c r="N8" s="567" t="str">
        <f>IF('Basic Data'!L34="","",'Basic Data'!L34)</f>
        <v/>
      </c>
    </row>
    <row r="9" spans="1:14" ht="48" x14ac:dyDescent="0.2">
      <c r="A9" s="499" t="str">
        <f>LEFT('Basic Data'!B35,87)</f>
        <v xml:space="preserve">Operative expertise - number of resections (counting the procedures per calendar year) </v>
      </c>
      <c r="B9" s="565"/>
      <c r="C9" s="565"/>
      <c r="D9" s="565"/>
      <c r="E9" s="565"/>
      <c r="F9" s="565"/>
      <c r="G9" s="565"/>
      <c r="H9" s="565"/>
      <c r="I9" s="566"/>
      <c r="J9" s="563"/>
      <c r="K9" s="563"/>
      <c r="L9" s="563"/>
      <c r="M9" s="563"/>
      <c r="N9" s="567" t="str">
        <f>IF('Basic Data'!L35="","",'Basic Data'!L35)</f>
        <v/>
      </c>
    </row>
    <row r="10" spans="1:14" ht="60" x14ac:dyDescent="0.2">
      <c r="A10" s="499" t="str">
        <f>LEFT('Basic Data'!B36,130)</f>
        <v xml:space="preserve">                 Of these, surgical expertise – number of resections of cerebral metastases (the number of procedures per calendar</v>
      </c>
      <c r="B10" s="564"/>
      <c r="C10" s="564"/>
      <c r="D10" s="564"/>
      <c r="E10" s="564"/>
      <c r="F10" s="564"/>
      <c r="G10" s="564"/>
      <c r="H10" s="564"/>
      <c r="I10" s="563"/>
      <c r="J10" s="563"/>
      <c r="K10" s="563"/>
      <c r="L10" s="563"/>
      <c r="M10" s="563"/>
      <c r="N10" s="567" t="str">
        <f>IF('Basic Data'!L36="","",'Basic Data'!L36)</f>
        <v/>
      </c>
    </row>
  </sheetData>
  <mergeCells count="4">
    <mergeCell ref="H7:J7"/>
    <mergeCell ref="K7:M7"/>
    <mergeCell ref="B7:D7"/>
    <mergeCell ref="E7:G7"/>
  </mergeCells>
  <phoneticPr fontId="42" type="noConversion"/>
  <pageMargins left="0.7" right="0.7" top="0.78740157499999996" bottom="0.78740157499999996"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7"/>
  <sheetViews>
    <sheetView workbookViewId="0">
      <selection activeCell="F28" sqref="F28:G30"/>
    </sheetView>
  </sheetViews>
  <sheetFormatPr defaultColWidth="11.42578125" defaultRowHeight="15" x14ac:dyDescent="0.25"/>
  <cols>
    <col min="1" max="1" width="28" customWidth="1"/>
    <col min="2" max="2" width="33.5703125" customWidth="1"/>
    <col min="3" max="3" width="40.140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203" t="s">
        <v>269</v>
      </c>
      <c r="B1" s="202" t="str">
        <f>IF('Basic Data'!C16="","",'Basic Data'!C16)</f>
        <v/>
      </c>
    </row>
    <row r="2" spans="1:4" x14ac:dyDescent="0.25">
      <c r="A2" s="203" t="s">
        <v>70</v>
      </c>
      <c r="B2" s="365" t="str">
        <f>IF('Basic Data'!M12="","",'Basic Data'!M12)</f>
        <v/>
      </c>
    </row>
    <row r="3" spans="1:4" x14ac:dyDescent="0.25">
      <c r="A3" s="203" t="s">
        <v>330</v>
      </c>
      <c r="B3" s="365">
        <f>IF('Basic Data'!M14="","",'Basic Data'!M14)</f>
        <v>44866</v>
      </c>
    </row>
    <row r="6" spans="1:4" x14ac:dyDescent="0.25">
      <c r="A6" s="157" t="s">
        <v>11</v>
      </c>
      <c r="B6" s="157" t="s">
        <v>15</v>
      </c>
      <c r="C6" s="158" t="s">
        <v>616</v>
      </c>
      <c r="D6" s="158" t="s">
        <v>608</v>
      </c>
    </row>
    <row r="7" spans="1:4" s="177" customFormat="1" ht="31.5" customHeight="1" x14ac:dyDescent="0.25">
      <c r="A7" s="178" t="str">
        <f>IF('Basic Data'!B19=0,"",'Basic Data'!B19)</f>
        <v/>
      </c>
      <c r="B7" s="178" t="str">
        <f>IF('Basic Data'!B22=0,"",'Basic Data'!B22)</f>
        <v/>
      </c>
      <c r="C7" s="178" t="str">
        <f>IF('Basic Data'!H19=0,"",'Basic Data'!H19)</f>
        <v/>
      </c>
      <c r="D7" s="178" t="str">
        <f>IF('Basic Data'!H22=0,"",'Basic Data'!H22)</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78"/>
  <sheetViews>
    <sheetView zoomScaleNormal="100" workbookViewId="0">
      <selection activeCell="A2" sqref="A2"/>
    </sheetView>
  </sheetViews>
  <sheetFormatPr defaultColWidth="11.42578125" defaultRowHeight="15" x14ac:dyDescent="0.25"/>
  <cols>
    <col min="1" max="1" width="26.42578125" customWidth="1"/>
    <col min="2" max="2" width="53.140625" customWidth="1"/>
    <col min="3" max="3" width="45.7109375" customWidth="1"/>
    <col min="4" max="4" width="15.85546875" style="65" customWidth="1"/>
    <col min="5" max="5" width="37.42578125" style="65" customWidth="1"/>
    <col min="6" max="6" width="37" customWidth="1"/>
    <col min="7" max="7" width="36.28515625" customWidth="1"/>
    <col min="8" max="8" width="36.7109375" customWidth="1"/>
    <col min="9" max="9" width="28.5703125" customWidth="1"/>
    <col min="10" max="10" width="25.7109375" customWidth="1"/>
    <col min="11" max="11" width="36.7109375" customWidth="1"/>
    <col min="12" max="12" width="32.140625" customWidth="1"/>
    <col min="13" max="13" width="37.5703125" customWidth="1"/>
    <col min="14" max="15" width="36.85546875" customWidth="1"/>
    <col min="16" max="16" width="33.5703125" customWidth="1"/>
    <col min="17" max="17" width="32.42578125" customWidth="1"/>
    <col min="18" max="18" width="23.140625" customWidth="1"/>
    <col min="19" max="19" width="37.5703125" customWidth="1"/>
    <col min="20" max="20" width="18.5703125" customWidth="1"/>
    <col min="21" max="21" width="36" customWidth="1"/>
    <col min="22" max="22" width="16" customWidth="1"/>
    <col min="23" max="23" width="14.5703125" customWidth="1"/>
    <col min="24" max="24" width="17.28515625" customWidth="1"/>
    <col min="25"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5" x14ac:dyDescent="0.25">
      <c r="A1" s="56" t="s">
        <v>15</v>
      </c>
      <c r="B1" s="475" t="s">
        <v>996</v>
      </c>
      <c r="D1" s="435"/>
      <c r="E1"/>
    </row>
    <row r="2" spans="1:5" x14ac:dyDescent="0.25">
      <c r="A2" s="336" t="s">
        <v>1344</v>
      </c>
      <c r="B2" s="88" t="s">
        <v>250</v>
      </c>
      <c r="D2" s="436"/>
      <c r="E2"/>
    </row>
    <row r="3" spans="1:5" x14ac:dyDescent="0.25">
      <c r="A3" s="49"/>
      <c r="B3" s="88" t="s">
        <v>251</v>
      </c>
      <c r="D3" s="436"/>
      <c r="E3" s="66"/>
    </row>
    <row r="4" spans="1:5" x14ac:dyDescent="0.25">
      <c r="A4" s="49"/>
      <c r="B4" s="88" t="s">
        <v>780</v>
      </c>
      <c r="D4" s="436"/>
      <c r="E4" s="66"/>
    </row>
    <row r="5" spans="1:5" x14ac:dyDescent="0.25">
      <c r="A5" s="49"/>
      <c r="B5" s="88" t="s">
        <v>314</v>
      </c>
      <c r="D5" s="436"/>
      <c r="E5" s="66"/>
    </row>
    <row r="6" spans="1:5" x14ac:dyDescent="0.25">
      <c r="A6" s="49"/>
      <c r="B6" s="88" t="s">
        <v>252</v>
      </c>
      <c r="D6" s="436"/>
      <c r="E6" s="66"/>
    </row>
    <row r="7" spans="1:5" x14ac:dyDescent="0.25">
      <c r="A7" s="49"/>
      <c r="B7" s="88" t="s">
        <v>781</v>
      </c>
      <c r="D7" s="436"/>
      <c r="E7" s="66"/>
    </row>
    <row r="8" spans="1:5" x14ac:dyDescent="0.25">
      <c r="A8" s="49"/>
      <c r="B8" s="88" t="s">
        <v>253</v>
      </c>
      <c r="D8" s="436"/>
      <c r="E8" s="66"/>
    </row>
    <row r="9" spans="1:5" x14ac:dyDescent="0.25">
      <c r="A9" s="49"/>
      <c r="B9" s="88" t="s">
        <v>782</v>
      </c>
      <c r="D9" s="436"/>
      <c r="E9" s="66"/>
    </row>
    <row r="10" spans="1:5" x14ac:dyDescent="0.25">
      <c r="A10" s="49"/>
      <c r="B10" s="88" t="s">
        <v>254</v>
      </c>
      <c r="D10" s="436"/>
      <c r="E10" s="66"/>
    </row>
    <row r="11" spans="1:5" x14ac:dyDescent="0.25">
      <c r="A11" s="49"/>
      <c r="B11" s="88" t="s">
        <v>783</v>
      </c>
      <c r="D11" s="436"/>
      <c r="E11" s="66"/>
    </row>
    <row r="12" spans="1:5" x14ac:dyDescent="0.25">
      <c r="A12" s="49"/>
      <c r="B12" s="88" t="s">
        <v>315</v>
      </c>
      <c r="D12" s="436"/>
      <c r="E12" s="66"/>
    </row>
    <row r="13" spans="1:5" x14ac:dyDescent="0.25">
      <c r="A13" s="49"/>
      <c r="B13" s="88" t="s">
        <v>316</v>
      </c>
      <c r="D13" s="436"/>
      <c r="E13" s="66"/>
    </row>
    <row r="14" spans="1:5" x14ac:dyDescent="0.25">
      <c r="A14" s="49"/>
      <c r="B14" s="88" t="s">
        <v>13</v>
      </c>
      <c r="D14" s="436"/>
      <c r="E14" s="66"/>
    </row>
    <row r="15" spans="1:5" x14ac:dyDescent="0.25">
      <c r="A15" s="49"/>
      <c r="B15" s="88" t="s">
        <v>255</v>
      </c>
      <c r="D15" s="436"/>
      <c r="E15" s="66"/>
    </row>
    <row r="16" spans="1:5" x14ac:dyDescent="0.25">
      <c r="A16" s="49"/>
      <c r="B16" s="88" t="s">
        <v>301</v>
      </c>
      <c r="D16" s="436"/>
      <c r="E16" s="66"/>
    </row>
    <row r="17" spans="1:5" x14ac:dyDescent="0.25">
      <c r="A17" s="49"/>
      <c r="B17" s="88" t="s">
        <v>256</v>
      </c>
      <c r="D17" s="436"/>
      <c r="E17" s="66"/>
    </row>
    <row r="18" spans="1:5" x14ac:dyDescent="0.25">
      <c r="A18" s="49"/>
      <c r="B18" s="88" t="s">
        <v>309</v>
      </c>
      <c r="D18" s="436"/>
      <c r="E18" s="66"/>
    </row>
    <row r="19" spans="1:5" x14ac:dyDescent="0.25">
      <c r="A19" s="49"/>
      <c r="B19" s="88" t="s">
        <v>16</v>
      </c>
      <c r="D19" s="436"/>
      <c r="E19" s="66"/>
    </row>
    <row r="20" spans="1:5" x14ac:dyDescent="0.25">
      <c r="A20" s="49"/>
      <c r="B20" s="88" t="s">
        <v>257</v>
      </c>
      <c r="D20" s="436"/>
      <c r="E20" s="66"/>
    </row>
    <row r="21" spans="1:5" x14ac:dyDescent="0.25">
      <c r="A21" s="49"/>
      <c r="B21" s="88" t="s">
        <v>784</v>
      </c>
      <c r="D21" s="436"/>
      <c r="E21" s="66"/>
    </row>
    <row r="22" spans="1:5" x14ac:dyDescent="0.25">
      <c r="A22" s="49"/>
      <c r="B22" s="88" t="s">
        <v>326</v>
      </c>
      <c r="D22" s="437"/>
      <c r="E22" s="66"/>
    </row>
    <row r="23" spans="1:5" x14ac:dyDescent="0.25">
      <c r="A23" s="49"/>
      <c r="B23" s="88" t="s">
        <v>68</v>
      </c>
      <c r="D23" s="436"/>
      <c r="E23" s="66"/>
    </row>
    <row r="24" spans="1:5" x14ac:dyDescent="0.25">
      <c r="A24" s="49"/>
      <c r="B24" s="88" t="s">
        <v>333</v>
      </c>
      <c r="D24" s="436"/>
      <c r="E24" s="66"/>
    </row>
    <row r="25" spans="1:5" x14ac:dyDescent="0.25">
      <c r="A25" s="49"/>
      <c r="B25" s="88" t="s">
        <v>619</v>
      </c>
      <c r="D25" s="436"/>
      <c r="E25" s="66"/>
    </row>
    <row r="26" spans="1:5" x14ac:dyDescent="0.25">
      <c r="A26" s="49"/>
      <c r="B26" s="88" t="s">
        <v>1278</v>
      </c>
      <c r="D26" s="436"/>
      <c r="E26" s="66"/>
    </row>
    <row r="27" spans="1:5" x14ac:dyDescent="0.25">
      <c r="A27" s="49"/>
      <c r="B27" s="88" t="s">
        <v>258</v>
      </c>
      <c r="D27" s="436"/>
      <c r="E27" s="66"/>
    </row>
    <row r="28" spans="1:5" x14ac:dyDescent="0.25">
      <c r="A28" s="49"/>
      <c r="B28" s="88" t="s">
        <v>317</v>
      </c>
      <c r="D28" s="436"/>
      <c r="E28" s="66"/>
    </row>
    <row r="29" spans="1:5" x14ac:dyDescent="0.25">
      <c r="A29" s="49"/>
      <c r="B29" s="88" t="s">
        <v>259</v>
      </c>
      <c r="D29" s="436"/>
      <c r="E29" s="66"/>
    </row>
    <row r="30" spans="1:5" x14ac:dyDescent="0.25">
      <c r="A30" s="49"/>
      <c r="B30" s="88" t="s">
        <v>131</v>
      </c>
      <c r="D30" s="436"/>
      <c r="E30" s="66"/>
    </row>
    <row r="31" spans="1:5" x14ac:dyDescent="0.25">
      <c r="A31" s="49"/>
      <c r="B31" s="88" t="s">
        <v>785</v>
      </c>
      <c r="D31" s="436"/>
      <c r="E31" s="66"/>
    </row>
    <row r="32" spans="1:5" x14ac:dyDescent="0.25">
      <c r="A32" s="49"/>
      <c r="B32" s="88" t="s">
        <v>319</v>
      </c>
      <c r="D32" s="436"/>
      <c r="E32" s="66"/>
    </row>
    <row r="33" spans="1:5" x14ac:dyDescent="0.25">
      <c r="A33" s="49"/>
      <c r="B33" s="88" t="s">
        <v>260</v>
      </c>
      <c r="D33" s="436"/>
      <c r="E33" s="66"/>
    </row>
    <row r="34" spans="1:5" x14ac:dyDescent="0.25">
      <c r="A34" s="49"/>
      <c r="B34" s="88" t="s">
        <v>321</v>
      </c>
      <c r="D34" s="436"/>
      <c r="E34" s="66"/>
    </row>
    <row r="35" spans="1:5" x14ac:dyDescent="0.25">
      <c r="A35" s="49"/>
      <c r="B35" s="88" t="s">
        <v>261</v>
      </c>
      <c r="D35" s="436"/>
      <c r="E35" s="66"/>
    </row>
    <row r="36" spans="1:5" x14ac:dyDescent="0.25">
      <c r="A36" s="49"/>
      <c r="B36" s="88" t="s">
        <v>262</v>
      </c>
      <c r="D36" s="436"/>
      <c r="E36" s="66"/>
    </row>
    <row r="37" spans="1:5" x14ac:dyDescent="0.25">
      <c r="A37" s="49"/>
      <c r="B37" s="88" t="s">
        <v>263</v>
      </c>
      <c r="D37" s="436"/>
      <c r="E37" s="66"/>
    </row>
    <row r="38" spans="1:5" x14ac:dyDescent="0.25">
      <c r="A38" s="49"/>
      <c r="B38" s="88" t="s">
        <v>130</v>
      </c>
      <c r="D38" s="436"/>
      <c r="E38" s="66"/>
    </row>
    <row r="39" spans="1:5" x14ac:dyDescent="0.25">
      <c r="A39" s="49"/>
      <c r="B39" s="88" t="s">
        <v>320</v>
      </c>
      <c r="D39" s="436"/>
      <c r="E39" s="66"/>
    </row>
    <row r="40" spans="1:5" x14ac:dyDescent="0.25">
      <c r="A40" s="49"/>
      <c r="B40" s="561" t="s">
        <v>264</v>
      </c>
      <c r="D40" s="436"/>
      <c r="E40" s="66"/>
    </row>
    <row r="41" spans="1:5" x14ac:dyDescent="0.25">
      <c r="A41" s="49"/>
      <c r="B41" s="88" t="s">
        <v>318</v>
      </c>
      <c r="D41" s="436"/>
      <c r="E41" s="66"/>
    </row>
    <row r="42" spans="1:5" x14ac:dyDescent="0.25">
      <c r="A42" s="49"/>
      <c r="B42" s="88" t="s">
        <v>302</v>
      </c>
      <c r="D42" s="436"/>
      <c r="E42" s="66"/>
    </row>
    <row r="43" spans="1:5" x14ac:dyDescent="0.25">
      <c r="A43" s="49"/>
      <c r="B43" s="88" t="s">
        <v>322</v>
      </c>
      <c r="D43" s="436"/>
      <c r="E43" s="66"/>
    </row>
    <row r="44" spans="1:5" x14ac:dyDescent="0.25">
      <c r="A44" s="49"/>
      <c r="B44" s="475" t="s">
        <v>1100</v>
      </c>
      <c r="D44" s="436"/>
      <c r="E44" s="66"/>
    </row>
    <row r="45" spans="1:5" x14ac:dyDescent="0.25">
      <c r="A45" s="49"/>
      <c r="B45" s="475" t="s">
        <v>323</v>
      </c>
      <c r="D45" s="436"/>
      <c r="E45" s="66"/>
    </row>
    <row r="46" spans="1:5" x14ac:dyDescent="0.25">
      <c r="A46" s="49"/>
      <c r="B46" s="364" t="s">
        <v>324</v>
      </c>
      <c r="D46" s="438"/>
      <c r="E46" s="66"/>
    </row>
    <row r="47" spans="1:5" x14ac:dyDescent="0.25">
      <c r="A47" s="49"/>
      <c r="B47" s="364" t="s">
        <v>265</v>
      </c>
      <c r="D47" s="436"/>
      <c r="E47" s="66"/>
    </row>
    <row r="48" spans="1:5" x14ac:dyDescent="0.25">
      <c r="A48" s="49"/>
      <c r="B48" s="364" t="s">
        <v>325</v>
      </c>
      <c r="D48" s="436"/>
      <c r="E48" s="66"/>
    </row>
    <row r="49" spans="1:5" x14ac:dyDescent="0.25">
      <c r="A49" s="49"/>
      <c r="B49" s="364" t="s">
        <v>786</v>
      </c>
      <c r="D49" s="436"/>
      <c r="E49" s="66"/>
    </row>
    <row r="50" spans="1:5" x14ac:dyDescent="0.25">
      <c r="A50" s="49"/>
      <c r="B50" s="364" t="s">
        <v>606</v>
      </c>
      <c r="D50" s="436"/>
      <c r="E50" s="66"/>
    </row>
    <row r="51" spans="1:5" x14ac:dyDescent="0.25">
      <c r="A51" s="49"/>
      <c r="B51" s="364" t="s">
        <v>266</v>
      </c>
      <c r="D51" s="436"/>
      <c r="E51" s="66"/>
    </row>
    <row r="52" spans="1:5" x14ac:dyDescent="0.25">
      <c r="A52" s="49"/>
      <c r="B52" s="88" t="s">
        <v>798</v>
      </c>
      <c r="D52" s="436"/>
      <c r="E52" s="66"/>
    </row>
    <row r="53" spans="1:5" x14ac:dyDescent="0.25">
      <c r="A53" s="49"/>
      <c r="B53" s="88" t="s">
        <v>1345</v>
      </c>
      <c r="D53" s="436"/>
      <c r="E53" s="67"/>
    </row>
    <row r="54" spans="1:5" x14ac:dyDescent="0.25">
      <c r="A54" s="49"/>
      <c r="B54" s="354"/>
      <c r="D54" s="436"/>
      <c r="E54" s="67"/>
    </row>
    <row r="55" spans="1:5" x14ac:dyDescent="0.25">
      <c r="A55" s="49"/>
      <c r="B55" s="354"/>
      <c r="D55" s="436"/>
      <c r="E55" s="67"/>
    </row>
    <row r="56" spans="1:5" x14ac:dyDescent="0.25">
      <c r="A56" s="49"/>
      <c r="B56" s="354"/>
      <c r="D56" s="436"/>
      <c r="E56" s="67"/>
    </row>
    <row r="57" spans="1:5" x14ac:dyDescent="0.25">
      <c r="A57" s="49"/>
      <c r="B57" s="354"/>
      <c r="D57" s="436"/>
      <c r="E57" s="67"/>
    </row>
    <row r="58" spans="1:5" x14ac:dyDescent="0.25">
      <c r="A58" s="49"/>
      <c r="B58" s="354"/>
      <c r="D58" s="436"/>
      <c r="E58" s="67"/>
    </row>
    <row r="59" spans="1:5" x14ac:dyDescent="0.25">
      <c r="A59" s="49"/>
      <c r="B59" s="354"/>
      <c r="D59" s="436"/>
      <c r="E59" s="67"/>
    </row>
    <row r="60" spans="1:5" x14ac:dyDescent="0.25">
      <c r="A60" s="49"/>
      <c r="B60" s="354"/>
      <c r="D60" s="436"/>
      <c r="E60" s="67"/>
    </row>
    <row r="61" spans="1:5" x14ac:dyDescent="0.25">
      <c r="A61" s="49"/>
      <c r="B61" s="354"/>
      <c r="E61" s="67"/>
    </row>
    <row r="62" spans="1:5" x14ac:dyDescent="0.25">
      <c r="A62" s="49"/>
      <c r="B62" s="354"/>
      <c r="E62" s="67"/>
    </row>
    <row r="63" spans="1:5" x14ac:dyDescent="0.25">
      <c r="A63" s="49"/>
      <c r="B63" s="354"/>
      <c r="D63" s="436"/>
      <c r="E63" s="67"/>
    </row>
    <row r="64" spans="1:5" x14ac:dyDescent="0.25">
      <c r="A64" s="18"/>
    </row>
    <row r="65" spans="1:23" s="54" customFormat="1" ht="11.25" x14ac:dyDescent="0.2">
      <c r="A65" s="294" t="s">
        <v>35</v>
      </c>
      <c r="B65" s="295" t="s">
        <v>36</v>
      </c>
      <c r="C65" s="296" t="s">
        <v>37</v>
      </c>
      <c r="D65" s="295" t="s">
        <v>38</v>
      </c>
      <c r="E65" s="295" t="s">
        <v>39</v>
      </c>
      <c r="F65" s="295" t="s">
        <v>40</v>
      </c>
      <c r="G65" s="295" t="s">
        <v>41</v>
      </c>
      <c r="H65" s="295" t="s">
        <v>42</v>
      </c>
      <c r="I65" s="295" t="s">
        <v>43</v>
      </c>
      <c r="J65" s="295" t="s">
        <v>44</v>
      </c>
      <c r="K65" s="295" t="s">
        <v>45</v>
      </c>
      <c r="L65" s="295" t="s">
        <v>46</v>
      </c>
      <c r="M65" s="295" t="s">
        <v>47</v>
      </c>
      <c r="N65" s="295" t="s">
        <v>48</v>
      </c>
      <c r="O65" s="295" t="s">
        <v>49</v>
      </c>
      <c r="P65" s="295" t="s">
        <v>12</v>
      </c>
      <c r="Q65" s="295" t="s">
        <v>50</v>
      </c>
      <c r="R65" s="295" t="s">
        <v>303</v>
      </c>
      <c r="S65" s="296" t="s">
        <v>67</v>
      </c>
    </row>
    <row r="66" spans="1:23" s="54" customFormat="1" ht="11.25" x14ac:dyDescent="0.2">
      <c r="A66" s="297" t="s">
        <v>169</v>
      </c>
      <c r="B66" s="298" t="s">
        <v>170</v>
      </c>
      <c r="C66" s="299" t="s">
        <v>171</v>
      </c>
      <c r="D66" s="298" t="s">
        <v>172</v>
      </c>
      <c r="E66" s="298" t="s">
        <v>173</v>
      </c>
      <c r="F66" s="298" t="s">
        <v>174</v>
      </c>
      <c r="G66" s="298" t="s">
        <v>175</v>
      </c>
      <c r="H66" s="298" t="s">
        <v>176</v>
      </c>
      <c r="I66" s="298" t="s">
        <v>177</v>
      </c>
      <c r="J66" s="298" t="s">
        <v>178</v>
      </c>
      <c r="K66" s="298" t="s">
        <v>179</v>
      </c>
      <c r="L66" s="298" t="s">
        <v>180</v>
      </c>
      <c r="M66" s="298" t="s">
        <v>181</v>
      </c>
      <c r="N66" s="298" t="s">
        <v>182</v>
      </c>
      <c r="O66" s="298" t="s">
        <v>183</v>
      </c>
      <c r="P66" s="298" t="s">
        <v>184</v>
      </c>
      <c r="Q66" s="298" t="s">
        <v>331</v>
      </c>
      <c r="R66" s="298" t="s">
        <v>332</v>
      </c>
      <c r="S66" s="343" t="s">
        <v>335</v>
      </c>
    </row>
    <row r="67" spans="1:23" s="54" customFormat="1" ht="11.25" x14ac:dyDescent="0.2">
      <c r="A67" s="297" t="s">
        <v>17</v>
      </c>
      <c r="B67" s="298" t="s">
        <v>24</v>
      </c>
      <c r="C67" s="299" t="s">
        <v>172</v>
      </c>
      <c r="D67" s="298" t="s">
        <v>186</v>
      </c>
      <c r="E67" s="298" t="s">
        <v>187</v>
      </c>
      <c r="F67" s="298" t="s">
        <v>187</v>
      </c>
      <c r="G67" s="298" t="s">
        <v>188</v>
      </c>
      <c r="H67" s="298" t="s">
        <v>189</v>
      </c>
      <c r="I67" s="298" t="s">
        <v>19</v>
      </c>
      <c r="J67" s="298" t="s">
        <v>190</v>
      </c>
      <c r="K67" s="298" t="s">
        <v>191</v>
      </c>
      <c r="L67" s="298" t="s">
        <v>192</v>
      </c>
      <c r="M67" s="298" t="s">
        <v>193</v>
      </c>
      <c r="N67" s="298" t="s">
        <v>27</v>
      </c>
      <c r="O67" s="298" t="s">
        <v>194</v>
      </c>
      <c r="P67" s="298" t="s">
        <v>14</v>
      </c>
      <c r="Q67" s="332" t="s">
        <v>185</v>
      </c>
      <c r="R67" s="332" t="s">
        <v>185</v>
      </c>
      <c r="S67" s="299" t="s">
        <v>185</v>
      </c>
    </row>
    <row r="68" spans="1:23" s="54" customFormat="1" ht="11.25" x14ac:dyDescent="0.2">
      <c r="A68" s="297" t="s">
        <v>18</v>
      </c>
      <c r="B68" s="298" t="s">
        <v>25</v>
      </c>
      <c r="C68" s="299" t="s">
        <v>195</v>
      </c>
      <c r="D68" s="298" t="s">
        <v>196</v>
      </c>
      <c r="E68" s="298" t="s">
        <v>185</v>
      </c>
      <c r="F68" s="298" t="s">
        <v>185</v>
      </c>
      <c r="G68" s="298" t="s">
        <v>197</v>
      </c>
      <c r="H68" s="298" t="s">
        <v>198</v>
      </c>
      <c r="I68" s="298" t="s">
        <v>199</v>
      </c>
      <c r="J68" s="298" t="s">
        <v>200</v>
      </c>
      <c r="K68" s="298" t="s">
        <v>34</v>
      </c>
      <c r="L68" s="298" t="s">
        <v>187</v>
      </c>
      <c r="M68" s="298" t="s">
        <v>29</v>
      </c>
      <c r="N68" s="298" t="s">
        <v>30</v>
      </c>
      <c r="O68" s="298" t="s">
        <v>201</v>
      </c>
      <c r="P68" s="298" t="s">
        <v>26</v>
      </c>
      <c r="Q68" s="300"/>
      <c r="R68" s="300"/>
      <c r="S68" s="301"/>
    </row>
    <row r="69" spans="1:23" s="54" customFormat="1" ht="11.25" x14ac:dyDescent="0.2">
      <c r="A69" s="297" t="s">
        <v>202</v>
      </c>
      <c r="B69" s="298" t="s">
        <v>32</v>
      </c>
      <c r="C69" s="299" t="s">
        <v>203</v>
      </c>
      <c r="D69" s="298" t="s">
        <v>187</v>
      </c>
      <c r="E69" s="298" t="s">
        <v>204</v>
      </c>
      <c r="F69" s="298" t="s">
        <v>204</v>
      </c>
      <c r="G69" s="298" t="s">
        <v>205</v>
      </c>
      <c r="H69" s="298" t="s">
        <v>206</v>
      </c>
      <c r="I69" s="298" t="s">
        <v>207</v>
      </c>
      <c r="J69" s="298" t="s">
        <v>208</v>
      </c>
      <c r="K69" s="298" t="s">
        <v>187</v>
      </c>
      <c r="L69" s="298" t="s">
        <v>185</v>
      </c>
      <c r="M69" s="298" t="s">
        <v>304</v>
      </c>
      <c r="N69" s="298" t="s">
        <v>196</v>
      </c>
      <c r="O69" s="298" t="s">
        <v>187</v>
      </c>
      <c r="P69" s="298" t="s">
        <v>28</v>
      </c>
      <c r="Q69" s="300"/>
      <c r="R69" s="300"/>
      <c r="S69" s="301"/>
    </row>
    <row r="70" spans="1:23" s="54" customFormat="1" ht="11.25" x14ac:dyDescent="0.2">
      <c r="A70" s="297" t="s">
        <v>210</v>
      </c>
      <c r="B70" s="298" t="s">
        <v>211</v>
      </c>
      <c r="C70" s="299" t="s">
        <v>212</v>
      </c>
      <c r="D70" s="298" t="s">
        <v>185</v>
      </c>
      <c r="E70" s="298"/>
      <c r="F70" s="298"/>
      <c r="G70" s="298" t="s">
        <v>31</v>
      </c>
      <c r="H70" s="298" t="s">
        <v>196</v>
      </c>
      <c r="I70" s="298" t="s">
        <v>213</v>
      </c>
      <c r="J70" s="298" t="s">
        <v>214</v>
      </c>
      <c r="K70" s="298" t="s">
        <v>185</v>
      </c>
      <c r="L70" s="298" t="s">
        <v>204</v>
      </c>
      <c r="M70" s="298" t="s">
        <v>66</v>
      </c>
      <c r="N70" s="300" t="s">
        <v>187</v>
      </c>
      <c r="O70" s="298" t="s">
        <v>185</v>
      </c>
      <c r="P70" s="298" t="s">
        <v>215</v>
      </c>
      <c r="Q70" s="300"/>
      <c r="R70" s="300"/>
      <c r="S70" s="301"/>
    </row>
    <row r="71" spans="1:23" s="54" customFormat="1" ht="11.25" x14ac:dyDescent="0.2">
      <c r="A71" s="297" t="s">
        <v>216</v>
      </c>
      <c r="B71" s="298" t="s">
        <v>33</v>
      </c>
      <c r="C71" s="299" t="s">
        <v>217</v>
      </c>
      <c r="D71" s="298" t="s">
        <v>204</v>
      </c>
      <c r="E71" s="300"/>
      <c r="F71" s="300"/>
      <c r="G71" s="298" t="s">
        <v>187</v>
      </c>
      <c r="H71" s="298" t="s">
        <v>187</v>
      </c>
      <c r="I71" s="298" t="s">
        <v>305</v>
      </c>
      <c r="J71" s="298" t="s">
        <v>218</v>
      </c>
      <c r="K71" s="298" t="s">
        <v>204</v>
      </c>
      <c r="L71" s="298"/>
      <c r="M71" s="298" t="s">
        <v>196</v>
      </c>
      <c r="N71" s="300" t="s">
        <v>185</v>
      </c>
      <c r="O71" s="298" t="s">
        <v>204</v>
      </c>
      <c r="P71" s="298" t="s">
        <v>209</v>
      </c>
      <c r="Q71" s="300"/>
      <c r="R71" s="300"/>
      <c r="S71" s="301"/>
    </row>
    <row r="72" spans="1:23" s="54" customFormat="1" ht="11.25" x14ac:dyDescent="0.2">
      <c r="A72" s="297" t="s">
        <v>219</v>
      </c>
      <c r="B72" s="298" t="s">
        <v>220</v>
      </c>
      <c r="C72" s="299" t="s">
        <v>196</v>
      </c>
      <c r="D72" s="300"/>
      <c r="E72" s="300"/>
      <c r="F72" s="300"/>
      <c r="G72" s="298" t="s">
        <v>185</v>
      </c>
      <c r="H72" s="298" t="s">
        <v>185</v>
      </c>
      <c r="I72" s="298" t="s">
        <v>187</v>
      </c>
      <c r="J72" s="298" t="s">
        <v>187</v>
      </c>
      <c r="K72" s="298"/>
      <c r="L72" s="300"/>
      <c r="M72" s="298" t="s">
        <v>187</v>
      </c>
      <c r="N72" s="300" t="s">
        <v>204</v>
      </c>
      <c r="O72" s="298"/>
      <c r="P72" s="298" t="s">
        <v>196</v>
      </c>
      <c r="Q72" s="300"/>
      <c r="R72" s="300"/>
      <c r="S72" s="301"/>
    </row>
    <row r="73" spans="1:23" s="54" customFormat="1" ht="11.25" x14ac:dyDescent="0.2">
      <c r="A73" s="297" t="s">
        <v>20</v>
      </c>
      <c r="B73" s="298" t="s">
        <v>187</v>
      </c>
      <c r="C73" s="299" t="s">
        <v>187</v>
      </c>
      <c r="D73" s="300"/>
      <c r="E73" s="300"/>
      <c r="F73" s="300"/>
      <c r="G73" s="298" t="s">
        <v>204</v>
      </c>
      <c r="H73" s="298" t="s">
        <v>204</v>
      </c>
      <c r="I73" s="298" t="s">
        <v>185</v>
      </c>
      <c r="J73" s="298" t="s">
        <v>185</v>
      </c>
      <c r="K73" s="300"/>
      <c r="L73" s="300"/>
      <c r="M73" s="298" t="s">
        <v>185</v>
      </c>
      <c r="N73" s="300"/>
      <c r="O73" s="300"/>
      <c r="P73" s="298" t="s">
        <v>187</v>
      </c>
      <c r="Q73" s="300"/>
      <c r="R73" s="300"/>
      <c r="S73" s="301"/>
    </row>
    <row r="74" spans="1:23" s="54" customFormat="1" ht="11.25" x14ac:dyDescent="0.2">
      <c r="A74" s="297" t="s">
        <v>221</v>
      </c>
      <c r="B74" s="298" t="s">
        <v>185</v>
      </c>
      <c r="C74" s="299" t="s">
        <v>185</v>
      </c>
      <c r="D74" s="300"/>
      <c r="E74" s="300"/>
      <c r="F74" s="300"/>
      <c r="G74" s="298"/>
      <c r="H74" s="300"/>
      <c r="I74" s="298" t="s">
        <v>204</v>
      </c>
      <c r="J74" s="298" t="s">
        <v>204</v>
      </c>
      <c r="K74" s="300"/>
      <c r="L74" s="300"/>
      <c r="M74" s="300" t="s">
        <v>204</v>
      </c>
      <c r="N74" s="298"/>
      <c r="O74" s="298"/>
      <c r="P74" s="298" t="s">
        <v>185</v>
      </c>
      <c r="Q74" s="300"/>
      <c r="R74" s="300"/>
      <c r="S74" s="301"/>
    </row>
    <row r="75" spans="1:23" s="54" customFormat="1" ht="11.25" x14ac:dyDescent="0.2">
      <c r="A75" s="297" t="s">
        <v>222</v>
      </c>
      <c r="B75" s="298" t="s">
        <v>204</v>
      </c>
      <c r="C75" s="299" t="s">
        <v>204</v>
      </c>
      <c r="D75" s="300"/>
      <c r="E75" s="300"/>
      <c r="F75" s="300"/>
      <c r="G75" s="300"/>
      <c r="H75" s="300"/>
      <c r="I75" s="300"/>
      <c r="J75" s="298"/>
      <c r="K75" s="300"/>
      <c r="L75" s="300"/>
      <c r="M75" s="300"/>
      <c r="N75" s="300"/>
      <c r="O75" s="300"/>
      <c r="P75" s="298" t="s">
        <v>204</v>
      </c>
      <c r="Q75" s="300"/>
      <c r="R75" s="300"/>
      <c r="S75" s="301"/>
      <c r="T75" s="305"/>
      <c r="U75" s="305"/>
      <c r="V75" s="305"/>
      <c r="W75" s="305"/>
    </row>
    <row r="76" spans="1:23" s="54" customFormat="1" ht="11.25" x14ac:dyDescent="0.2">
      <c r="A76" s="297" t="s">
        <v>223</v>
      </c>
      <c r="B76" s="298"/>
      <c r="C76" s="301"/>
      <c r="D76" s="300"/>
      <c r="E76" s="300"/>
      <c r="F76" s="300"/>
      <c r="G76" s="300"/>
      <c r="H76" s="300"/>
      <c r="I76" s="300"/>
      <c r="J76" s="300"/>
      <c r="K76" s="300"/>
      <c r="L76" s="300"/>
      <c r="M76" s="300"/>
      <c r="N76" s="300"/>
      <c r="O76" s="300"/>
      <c r="P76" s="300"/>
      <c r="Q76" s="300"/>
      <c r="R76" s="300"/>
      <c r="S76" s="301"/>
      <c r="T76" s="18"/>
      <c r="U76" s="18"/>
      <c r="V76" s="18"/>
      <c r="W76" s="18"/>
    </row>
    <row r="77" spans="1:23" s="54" customFormat="1" ht="11.25" x14ac:dyDescent="0.2">
      <c r="A77" s="297" t="s">
        <v>224</v>
      </c>
      <c r="B77" s="300"/>
      <c r="C77" s="301"/>
      <c r="D77" s="300"/>
      <c r="E77" s="300"/>
      <c r="F77" s="300"/>
      <c r="G77" s="300"/>
      <c r="H77" s="300"/>
      <c r="I77" s="300"/>
      <c r="J77" s="300"/>
      <c r="K77" s="300"/>
      <c r="L77" s="300"/>
      <c r="M77" s="300"/>
      <c r="N77" s="300"/>
      <c r="O77" s="300"/>
      <c r="P77" s="300"/>
      <c r="Q77" s="300"/>
      <c r="R77" s="300"/>
      <c r="S77" s="301"/>
      <c r="T77" s="18"/>
      <c r="U77" s="30"/>
      <c r="V77" s="30"/>
      <c r="W77" s="30"/>
    </row>
    <row r="78" spans="1:23" s="54" customFormat="1" ht="11.25" x14ac:dyDescent="0.2">
      <c r="A78" s="297" t="s">
        <v>21</v>
      </c>
      <c r="B78" s="300"/>
      <c r="C78" s="301"/>
      <c r="D78" s="300"/>
      <c r="E78" s="300"/>
      <c r="F78" s="300"/>
      <c r="G78" s="300"/>
      <c r="H78" s="300"/>
      <c r="I78" s="300"/>
      <c r="J78" s="300"/>
      <c r="K78" s="300"/>
      <c r="L78" s="300"/>
      <c r="M78" s="300"/>
      <c r="N78" s="300"/>
      <c r="O78" s="300"/>
      <c r="P78" s="300"/>
      <c r="Q78" s="300"/>
      <c r="R78" s="300"/>
      <c r="S78" s="301"/>
      <c r="T78" s="18"/>
    </row>
    <row r="79" spans="1:23" s="54" customFormat="1" ht="11.25" x14ac:dyDescent="0.2">
      <c r="A79" s="297" t="s">
        <v>225</v>
      </c>
      <c r="B79" s="300"/>
      <c r="C79" s="301"/>
      <c r="D79" s="300"/>
      <c r="E79" s="300"/>
      <c r="F79" s="300"/>
      <c r="G79" s="300"/>
      <c r="H79" s="300"/>
      <c r="I79" s="300"/>
      <c r="J79" s="300"/>
      <c r="K79" s="300"/>
      <c r="L79" s="300"/>
      <c r="M79" s="300"/>
      <c r="N79" s="300"/>
      <c r="O79" s="300"/>
      <c r="P79" s="300"/>
      <c r="Q79" s="300"/>
      <c r="R79" s="300"/>
      <c r="S79" s="301"/>
      <c r="T79" s="18"/>
    </row>
    <row r="80" spans="1:23" s="54" customFormat="1" ht="11.25" x14ac:dyDescent="0.2">
      <c r="A80" s="297" t="s">
        <v>22</v>
      </c>
      <c r="B80" s="300"/>
      <c r="C80" s="301"/>
      <c r="D80" s="300"/>
      <c r="E80" s="300"/>
      <c r="F80" s="300"/>
      <c r="G80" s="300"/>
      <c r="H80" s="300"/>
      <c r="I80" s="300"/>
      <c r="J80" s="300"/>
      <c r="K80" s="300"/>
      <c r="L80" s="300"/>
      <c r="M80" s="300"/>
      <c r="N80" s="300"/>
      <c r="O80" s="300"/>
      <c r="P80" s="300"/>
      <c r="Q80" s="300"/>
      <c r="R80" s="300"/>
      <c r="S80" s="301"/>
      <c r="T80" s="18"/>
    </row>
    <row r="81" spans="1:23" s="54" customFormat="1" ht="11.25" x14ac:dyDescent="0.2">
      <c r="A81" s="297" t="s">
        <v>226</v>
      </c>
      <c r="B81" s="300"/>
      <c r="C81" s="301"/>
      <c r="D81" s="300"/>
      <c r="E81" s="300"/>
      <c r="F81" s="300"/>
      <c r="G81" s="300"/>
      <c r="H81" s="300"/>
      <c r="I81" s="300"/>
      <c r="J81" s="300"/>
      <c r="K81" s="300"/>
      <c r="L81" s="300"/>
      <c r="M81" s="300"/>
      <c r="N81" s="300"/>
      <c r="O81" s="300"/>
      <c r="P81" s="300"/>
      <c r="Q81" s="300"/>
      <c r="R81" s="300"/>
      <c r="S81" s="301"/>
      <c r="T81" s="18"/>
    </row>
    <row r="82" spans="1:23" s="54" customFormat="1" ht="11.25" x14ac:dyDescent="0.2">
      <c r="A82" s="297" t="s">
        <v>227</v>
      </c>
      <c r="B82" s="300"/>
      <c r="C82" s="301"/>
      <c r="D82" s="300"/>
      <c r="E82" s="300"/>
      <c r="F82" s="300"/>
      <c r="G82" s="300"/>
      <c r="H82" s="300"/>
      <c r="I82" s="300"/>
      <c r="J82" s="300"/>
      <c r="K82" s="300"/>
      <c r="L82" s="300"/>
      <c r="M82" s="300"/>
      <c r="N82" s="300"/>
      <c r="O82" s="300"/>
      <c r="P82" s="300"/>
      <c r="Q82" s="300"/>
      <c r="R82" s="300"/>
      <c r="S82" s="301"/>
      <c r="T82" s="18"/>
    </row>
    <row r="83" spans="1:23" s="54" customFormat="1" ht="11.25" x14ac:dyDescent="0.2">
      <c r="A83" s="297" t="s">
        <v>23</v>
      </c>
      <c r="B83" s="300"/>
      <c r="C83" s="301"/>
      <c r="D83" s="300"/>
      <c r="E83" s="300"/>
      <c r="F83" s="300"/>
      <c r="G83" s="300"/>
      <c r="H83" s="300"/>
      <c r="I83" s="300"/>
      <c r="J83" s="300"/>
      <c r="K83" s="300"/>
      <c r="L83" s="300"/>
      <c r="M83" s="300"/>
      <c r="N83" s="300"/>
      <c r="O83" s="300"/>
      <c r="P83" s="300"/>
      <c r="Q83" s="300"/>
      <c r="R83" s="300"/>
      <c r="S83" s="301"/>
      <c r="T83" s="18"/>
    </row>
    <row r="84" spans="1:23" s="54" customFormat="1" ht="11.25" x14ac:dyDescent="0.2">
      <c r="A84" s="297" t="s">
        <v>187</v>
      </c>
      <c r="B84" s="300"/>
      <c r="C84" s="301"/>
      <c r="D84" s="300"/>
      <c r="E84" s="300"/>
      <c r="F84" s="300"/>
      <c r="G84" s="300"/>
      <c r="H84" s="300"/>
      <c r="I84" s="300"/>
      <c r="J84" s="300"/>
      <c r="K84" s="300"/>
      <c r="L84" s="300"/>
      <c r="M84" s="300"/>
      <c r="N84" s="300"/>
      <c r="O84" s="300"/>
      <c r="P84" s="300"/>
      <c r="Q84" s="300"/>
      <c r="R84" s="300"/>
      <c r="S84" s="301"/>
      <c r="T84" s="18"/>
    </row>
    <row r="85" spans="1:23" s="54" customFormat="1" ht="11.25" x14ac:dyDescent="0.2">
      <c r="A85" s="297" t="s">
        <v>185</v>
      </c>
      <c r="B85" s="300"/>
      <c r="C85" s="301"/>
      <c r="D85" s="300"/>
      <c r="E85" s="300"/>
      <c r="F85" s="300"/>
      <c r="G85" s="300"/>
      <c r="H85" s="300"/>
      <c r="I85" s="300"/>
      <c r="J85" s="300"/>
      <c r="K85" s="300"/>
      <c r="L85" s="300"/>
      <c r="M85" s="300"/>
      <c r="N85" s="300"/>
      <c r="O85" s="300"/>
      <c r="P85" s="300"/>
      <c r="Q85" s="300"/>
      <c r="R85" s="300"/>
      <c r="S85" s="301"/>
      <c r="T85" s="30"/>
    </row>
    <row r="86" spans="1:23" s="54" customFormat="1" ht="11.25" x14ac:dyDescent="0.2">
      <c r="A86" s="302" t="s">
        <v>204</v>
      </c>
      <c r="B86" s="303"/>
      <c r="C86" s="304"/>
      <c r="D86" s="300"/>
      <c r="E86" s="300"/>
      <c r="F86" s="300"/>
      <c r="G86" s="300"/>
      <c r="H86" s="300"/>
      <c r="I86" s="300"/>
      <c r="J86" s="300"/>
      <c r="K86" s="300"/>
      <c r="L86" s="300"/>
      <c r="M86" s="300"/>
      <c r="N86" s="300"/>
      <c r="O86" s="300"/>
      <c r="P86" s="300"/>
      <c r="Q86" s="300"/>
      <c r="R86" s="300"/>
      <c r="S86" s="301"/>
    </row>
    <row r="87" spans="1:23" x14ac:dyDescent="0.25">
      <c r="A87" s="49"/>
      <c r="B87" s="3"/>
      <c r="C87" s="18"/>
      <c r="D87" s="293"/>
      <c r="E87" s="18"/>
      <c r="F87" s="30"/>
      <c r="G87" s="30"/>
      <c r="H87" s="30"/>
      <c r="I87" s="30"/>
      <c r="J87" s="30"/>
      <c r="K87" s="30"/>
      <c r="L87" s="30"/>
      <c r="M87" s="30"/>
      <c r="N87" s="61"/>
      <c r="O87" s="61"/>
      <c r="P87" s="61"/>
      <c r="Q87" s="61"/>
      <c r="R87" s="61"/>
      <c r="S87" s="61"/>
      <c r="T87" s="61"/>
      <c r="U87" s="61"/>
      <c r="V87" s="61"/>
      <c r="W87" s="61"/>
    </row>
    <row r="88" spans="1:23" x14ac:dyDescent="0.25">
      <c r="A88" s="50"/>
      <c r="B88" s="51"/>
    </row>
    <row r="89" spans="1:23" x14ac:dyDescent="0.25">
      <c r="A89" s="57" t="s">
        <v>65</v>
      </c>
      <c r="B89" s="364" t="s">
        <v>607</v>
      </c>
      <c r="D89" s="539" t="s">
        <v>1120</v>
      </c>
      <c r="E89" s="536" t="s">
        <v>1118</v>
      </c>
    </row>
    <row r="90" spans="1:23" x14ac:dyDescent="0.25">
      <c r="A90" s="50"/>
      <c r="B90" s="116" t="s">
        <v>165</v>
      </c>
      <c r="E90" s="536" t="s">
        <v>1119</v>
      </c>
    </row>
    <row r="91" spans="1:23" x14ac:dyDescent="0.25">
      <c r="A91" s="50"/>
      <c r="B91" s="116" t="s">
        <v>166</v>
      </c>
    </row>
    <row r="92" spans="1:23" ht="15.75" customHeight="1" x14ac:dyDescent="0.25">
      <c r="A92" s="50"/>
      <c r="B92" s="116" t="s">
        <v>167</v>
      </c>
    </row>
    <row r="93" spans="1:23" x14ac:dyDescent="0.25">
      <c r="B93" s="116" t="s">
        <v>163</v>
      </c>
    </row>
    <row r="95" spans="1:23" ht="15.75" thickBot="1" x14ac:dyDescent="0.3">
      <c r="A95" s="330" t="s">
        <v>1343</v>
      </c>
    </row>
    <row r="96" spans="1:23" s="70" customFormat="1" ht="15.75" thickBot="1" x14ac:dyDescent="0.3">
      <c r="A96" s="72" t="s">
        <v>10</v>
      </c>
      <c r="B96" s="72" t="s">
        <v>117</v>
      </c>
      <c r="C96" s="72" t="s">
        <v>119</v>
      </c>
      <c r="D96" s="73" t="s">
        <v>120</v>
      </c>
      <c r="E96" s="73" t="s">
        <v>121</v>
      </c>
      <c r="F96" s="72" t="s">
        <v>11</v>
      </c>
      <c r="G96" s="72" t="s">
        <v>73</v>
      </c>
      <c r="H96" s="72" t="s">
        <v>122</v>
      </c>
      <c r="I96" s="72" t="s">
        <v>123</v>
      </c>
      <c r="J96" s="72" t="s">
        <v>124</v>
      </c>
      <c r="K96" s="74" t="s">
        <v>125</v>
      </c>
      <c r="L96" s="74" t="s">
        <v>127</v>
      </c>
    </row>
    <row r="97" spans="1:12" s="70" customFormat="1" ht="15.75" thickBot="1" x14ac:dyDescent="0.3">
      <c r="A97" s="75" t="str">
        <f>IF('Basic Data'!C6="","",'Basic Data'!C6)</f>
        <v>NOZ-I-001</v>
      </c>
      <c r="B97" s="76" t="str">
        <f>IF($A$97="","",VLOOKUP($A$97,$A$100:$J$101,2,FALSE))</f>
        <v>Neuro-Oncology Centre Curitiba</v>
      </c>
      <c r="C97" s="76" t="str">
        <f>IF($A$97="","",VLOOKUP($A$97,$A$100:$J$101,3,FALSE))</f>
        <v>Instituto de Neurologia de Curitiba (Hospital INC)</v>
      </c>
      <c r="D97" s="77" t="str">
        <f>IF($A$97="","",VLOOKUP($A$97,$A$100:$J$101,4,FALSE))</f>
        <v>Aktiv</v>
      </c>
      <c r="E97" s="77" t="str">
        <f>IF($A$97="","",VLOOKUP($A$97,$A$100:$J$101,5,FALSE))</f>
        <v>Brasilien</v>
      </c>
      <c r="F97" s="76" t="str">
        <f>IF($A$97="","",VLOOKUP($A$97,$A$100:$J$101,6,FALSE))</f>
        <v>Brasilien</v>
      </c>
      <c r="G97" s="78">
        <f>IF($A$97="","",VLOOKUP($A$97,$A$100:$J$101,7,FALSE))</f>
        <v>44866</v>
      </c>
      <c r="H97" s="76"/>
      <c r="I97" s="76"/>
      <c r="J97" s="78"/>
      <c r="K97" s="78"/>
      <c r="L97" s="76"/>
    </row>
    <row r="99" spans="1:12" s="70" customFormat="1" x14ac:dyDescent="0.25">
      <c r="A99" s="79" t="s">
        <v>10</v>
      </c>
      <c r="B99" s="79" t="s">
        <v>117</v>
      </c>
      <c r="C99" s="79" t="s">
        <v>119</v>
      </c>
      <c r="D99" s="79" t="s">
        <v>120</v>
      </c>
      <c r="E99" s="79" t="s">
        <v>121</v>
      </c>
      <c r="F99" s="79" t="s">
        <v>11</v>
      </c>
      <c r="G99" s="79" t="s">
        <v>73</v>
      </c>
      <c r="H99" s="71" t="s">
        <v>122</v>
      </c>
      <c r="I99" s="71" t="s">
        <v>126</v>
      </c>
      <c r="J99" s="71" t="s">
        <v>124</v>
      </c>
      <c r="K99" s="71"/>
      <c r="L99" s="71"/>
    </row>
    <row r="100" spans="1:12" s="65" customFormat="1" x14ac:dyDescent="0.25">
      <c r="A100" s="79" t="s">
        <v>1338</v>
      </c>
      <c r="B100" s="79" t="s">
        <v>1339</v>
      </c>
      <c r="C100" s="79" t="s">
        <v>1340</v>
      </c>
      <c r="D100" s="79" t="s">
        <v>1342</v>
      </c>
      <c r="E100" s="79" t="s">
        <v>1341</v>
      </c>
      <c r="F100" s="79" t="s">
        <v>1341</v>
      </c>
      <c r="G100" s="616">
        <v>44866</v>
      </c>
      <c r="H100" s="374"/>
      <c r="I100" s="374"/>
      <c r="J100" s="374"/>
      <c r="K100" s="374"/>
      <c r="L100" s="374"/>
    </row>
    <row r="101" spans="1:12" s="111" customFormat="1" ht="24.95" customHeight="1" x14ac:dyDescent="0.25">
      <c r="A101" s="472" t="s">
        <v>798</v>
      </c>
      <c r="B101" s="335" t="s">
        <v>168</v>
      </c>
      <c r="C101" s="335" t="s">
        <v>168</v>
      </c>
      <c r="D101" s="334" t="s">
        <v>168</v>
      </c>
      <c r="E101" s="334" t="s">
        <v>168</v>
      </c>
      <c r="F101" s="334" t="s">
        <v>168</v>
      </c>
      <c r="G101" s="334" t="s">
        <v>168</v>
      </c>
    </row>
    <row r="102" spans="1:12" x14ac:dyDescent="0.25">
      <c r="A102" s="333"/>
      <c r="B102" s="54"/>
      <c r="C102" s="54"/>
      <c r="D102" s="68"/>
      <c r="E102" s="68"/>
      <c r="F102" s="54"/>
      <c r="G102" s="64"/>
      <c r="H102" s="54"/>
      <c r="I102" s="54"/>
      <c r="J102" s="54"/>
      <c r="K102" s="54"/>
      <c r="L102" s="54"/>
    </row>
    <row r="103" spans="1:12" x14ac:dyDescent="0.25">
      <c r="A103" s="333"/>
      <c r="B103" s="54"/>
      <c r="C103" s="54"/>
      <c r="D103" s="68"/>
      <c r="E103" s="68"/>
      <c r="F103" s="54"/>
      <c r="G103" s="64"/>
      <c r="H103" s="54"/>
      <c r="I103" s="54"/>
      <c r="J103" s="54"/>
      <c r="K103" s="54"/>
      <c r="L103" s="54"/>
    </row>
    <row r="104" spans="1:12" x14ac:dyDescent="0.25">
      <c r="A104" s="474" t="s">
        <v>799</v>
      </c>
      <c r="B104" s="54"/>
      <c r="C104" s="54"/>
      <c r="D104" s="68"/>
      <c r="E104" s="68"/>
      <c r="F104" s="54"/>
      <c r="G104" s="64"/>
      <c r="H104" s="54"/>
      <c r="I104" s="54"/>
      <c r="J104" s="54"/>
      <c r="K104" s="54"/>
      <c r="L104" s="54"/>
    </row>
    <row r="105" spans="1:12" x14ac:dyDescent="0.25">
      <c r="A105" s="474" t="s">
        <v>800</v>
      </c>
      <c r="B105" s="54"/>
      <c r="C105" s="54"/>
      <c r="D105" s="54"/>
      <c r="E105" s="68"/>
      <c r="F105" s="54"/>
      <c r="G105" s="64"/>
      <c r="H105" s="54"/>
      <c r="I105" s="54"/>
      <c r="J105" s="54"/>
      <c r="K105" s="54"/>
      <c r="L105" s="54"/>
    </row>
    <row r="106" spans="1:12" x14ac:dyDescent="0.25">
      <c r="A106" s="474" t="s">
        <v>801</v>
      </c>
      <c r="B106" s="54"/>
      <c r="C106" s="54"/>
      <c r="D106" s="54"/>
      <c r="E106" s="68"/>
      <c r="F106" s="54"/>
      <c r="G106" s="64"/>
      <c r="H106" s="54"/>
      <c r="I106" s="54"/>
      <c r="J106" s="54"/>
      <c r="K106" s="54"/>
      <c r="L106" s="54"/>
    </row>
    <row r="107" spans="1:12" x14ac:dyDescent="0.25">
      <c r="A107" s="474" t="s">
        <v>802</v>
      </c>
      <c r="B107" s="54"/>
      <c r="C107" s="54"/>
      <c r="D107" s="54"/>
      <c r="E107" s="68"/>
      <c r="F107" s="54"/>
      <c r="G107" s="64"/>
      <c r="H107" s="54"/>
      <c r="I107" s="54"/>
      <c r="J107" s="54"/>
      <c r="K107" s="54"/>
      <c r="L107" s="54"/>
    </row>
    <row r="108" spans="1:12" x14ac:dyDescent="0.25">
      <c r="A108" s="474" t="s">
        <v>803</v>
      </c>
      <c r="B108" s="54"/>
      <c r="C108" s="54"/>
      <c r="D108" s="54"/>
      <c r="E108" s="68"/>
      <c r="F108" s="54"/>
      <c r="G108" s="64"/>
      <c r="H108" s="54"/>
      <c r="I108" s="54"/>
      <c r="J108" s="54"/>
      <c r="K108" s="54"/>
      <c r="L108" s="54"/>
    </row>
    <row r="109" spans="1:12" x14ac:dyDescent="0.25">
      <c r="A109" s="474" t="s">
        <v>804</v>
      </c>
      <c r="B109" s="54"/>
      <c r="C109" s="54"/>
      <c r="D109" s="54"/>
      <c r="E109" s="68"/>
      <c r="F109" s="54"/>
      <c r="G109" s="64"/>
      <c r="H109" s="54"/>
      <c r="I109" s="54"/>
      <c r="J109" s="54"/>
      <c r="K109" s="54"/>
      <c r="L109" s="54"/>
    </row>
    <row r="110" spans="1:12" x14ac:dyDescent="0.25">
      <c r="A110" s="474" t="s">
        <v>805</v>
      </c>
      <c r="B110" s="54"/>
      <c r="C110" s="54"/>
      <c r="D110" s="68"/>
      <c r="E110" s="68"/>
      <c r="F110" s="54"/>
      <c r="G110" s="64"/>
      <c r="H110" s="54"/>
      <c r="I110" s="54"/>
      <c r="J110" s="54"/>
      <c r="K110" s="54"/>
      <c r="L110" s="54"/>
    </row>
    <row r="111" spans="1:12" x14ac:dyDescent="0.25">
      <c r="A111" s="474" t="s">
        <v>806</v>
      </c>
      <c r="B111" s="54"/>
      <c r="C111" s="54"/>
      <c r="D111" s="68"/>
      <c r="E111" s="68"/>
      <c r="F111" s="54"/>
      <c r="G111" s="64"/>
      <c r="H111" s="54"/>
      <c r="I111" s="54"/>
      <c r="J111" s="54"/>
      <c r="K111" s="54"/>
      <c r="L111" s="54"/>
    </row>
    <row r="112" spans="1:12" x14ac:dyDescent="0.25">
      <c r="A112" s="474" t="s">
        <v>807</v>
      </c>
      <c r="B112" s="54"/>
      <c r="C112" s="54"/>
      <c r="D112" s="68"/>
      <c r="E112" s="68"/>
      <c r="F112" s="54"/>
      <c r="G112" s="64"/>
      <c r="H112" s="54"/>
      <c r="I112" s="54"/>
      <c r="J112" s="54"/>
      <c r="K112" s="54"/>
      <c r="L112" s="54"/>
    </row>
    <row r="113" spans="1:12" x14ac:dyDescent="0.25">
      <c r="A113" s="474" t="s">
        <v>808</v>
      </c>
      <c r="B113" s="54"/>
      <c r="C113" s="54"/>
      <c r="D113" s="68"/>
      <c r="E113" s="68"/>
      <c r="F113" s="54"/>
      <c r="G113" s="64"/>
      <c r="H113" s="54"/>
      <c r="I113" s="54"/>
      <c r="J113" s="54"/>
      <c r="K113" s="54"/>
      <c r="L113" s="54"/>
    </row>
    <row r="114" spans="1:12" x14ac:dyDescent="0.25">
      <c r="A114" s="474" t="s">
        <v>809</v>
      </c>
      <c r="B114" s="54"/>
      <c r="C114" s="54"/>
      <c r="D114" s="68"/>
      <c r="E114" s="68"/>
      <c r="F114" s="54"/>
      <c r="G114" s="64"/>
      <c r="H114" s="54"/>
      <c r="I114" s="54"/>
      <c r="J114" s="54"/>
      <c r="K114" s="54"/>
      <c r="L114" s="54"/>
    </row>
    <row r="115" spans="1:12" x14ac:dyDescent="0.25">
      <c r="A115" s="474" t="s">
        <v>810</v>
      </c>
      <c r="B115" s="54"/>
      <c r="C115" s="54"/>
      <c r="D115" s="68"/>
      <c r="E115" s="68"/>
      <c r="F115" s="54"/>
      <c r="G115" s="64"/>
      <c r="H115" s="54"/>
      <c r="I115" s="54"/>
      <c r="J115" s="54"/>
      <c r="K115" s="54"/>
      <c r="L115" s="54"/>
    </row>
    <row r="116" spans="1:12" x14ac:dyDescent="0.25">
      <c r="A116" s="474" t="s">
        <v>811</v>
      </c>
      <c r="B116" s="54"/>
      <c r="C116" s="54"/>
      <c r="D116" s="68"/>
      <c r="E116" s="68"/>
      <c r="F116" s="54"/>
      <c r="G116" s="64"/>
      <c r="H116" s="54"/>
      <c r="I116" s="54"/>
      <c r="J116" s="54"/>
      <c r="K116" s="54"/>
      <c r="L116" s="54"/>
    </row>
    <row r="117" spans="1:12" x14ac:dyDescent="0.25">
      <c r="A117" s="474" t="s">
        <v>812</v>
      </c>
      <c r="B117" s="54"/>
      <c r="C117" s="54"/>
      <c r="D117" s="68"/>
      <c r="E117" s="68"/>
      <c r="F117" s="54"/>
      <c r="G117" s="64"/>
      <c r="H117" s="54"/>
      <c r="I117" s="54"/>
      <c r="J117" s="54"/>
      <c r="K117" s="54"/>
      <c r="L117" s="54"/>
    </row>
    <row r="118" spans="1:12" x14ac:dyDescent="0.25">
      <c r="A118" s="474" t="s">
        <v>813</v>
      </c>
      <c r="B118" s="54"/>
      <c r="C118" s="54"/>
      <c r="D118" s="68"/>
      <c r="E118" s="68"/>
      <c r="F118" s="54"/>
      <c r="G118" s="64"/>
      <c r="H118" s="54"/>
      <c r="I118" s="54"/>
      <c r="J118" s="54"/>
      <c r="K118" s="54"/>
      <c r="L118" s="54"/>
    </row>
    <row r="119" spans="1:12" x14ac:dyDescent="0.25">
      <c r="A119" s="474" t="s">
        <v>814</v>
      </c>
      <c r="B119" s="54"/>
      <c r="C119" s="54"/>
      <c r="D119" s="68"/>
      <c r="E119" s="68"/>
      <c r="F119" s="54"/>
      <c r="G119" s="64"/>
      <c r="H119" s="54"/>
      <c r="I119" s="54"/>
      <c r="J119" s="54"/>
      <c r="K119" s="54"/>
      <c r="L119" s="54"/>
    </row>
    <row r="120" spans="1:12" x14ac:dyDescent="0.25">
      <c r="A120" s="474" t="s">
        <v>815</v>
      </c>
      <c r="B120" s="54"/>
      <c r="C120" s="54"/>
      <c r="D120" s="68"/>
      <c r="E120" s="68"/>
      <c r="F120" s="54"/>
      <c r="G120" s="64"/>
      <c r="H120" s="54"/>
      <c r="I120" s="54"/>
      <c r="J120" s="54"/>
      <c r="K120" s="54"/>
      <c r="L120" s="54"/>
    </row>
    <row r="121" spans="1:12" x14ac:dyDescent="0.25">
      <c r="A121" s="474" t="s">
        <v>816</v>
      </c>
      <c r="B121" s="54"/>
      <c r="C121" s="54"/>
      <c r="D121" s="68"/>
      <c r="E121" s="68"/>
      <c r="F121" s="54"/>
      <c r="G121" s="64"/>
      <c r="H121" s="54"/>
      <c r="I121" s="54"/>
      <c r="J121" s="54"/>
      <c r="K121" s="54"/>
      <c r="L121" s="54"/>
    </row>
    <row r="122" spans="1:12" x14ac:dyDescent="0.25">
      <c r="A122" s="474" t="s">
        <v>817</v>
      </c>
      <c r="B122" s="54"/>
      <c r="C122" s="54"/>
      <c r="D122" s="68"/>
      <c r="E122" s="68"/>
      <c r="F122" s="54"/>
      <c r="G122" s="64"/>
      <c r="H122" s="54"/>
      <c r="I122" s="54"/>
      <c r="J122" s="54"/>
      <c r="K122" s="54"/>
      <c r="L122" s="54"/>
    </row>
    <row r="123" spans="1:12" x14ac:dyDescent="0.25">
      <c r="A123" s="474" t="s">
        <v>818</v>
      </c>
      <c r="B123" s="54"/>
      <c r="C123" s="54"/>
      <c r="D123" s="68"/>
      <c r="E123" s="68"/>
      <c r="F123" s="54"/>
      <c r="G123" s="64"/>
      <c r="H123" s="54"/>
      <c r="I123" s="54"/>
      <c r="J123" s="54"/>
      <c r="K123" s="54"/>
      <c r="L123" s="54"/>
    </row>
    <row r="124" spans="1:12" x14ac:dyDescent="0.25">
      <c r="A124" s="474" t="s">
        <v>819</v>
      </c>
      <c r="B124" s="54"/>
      <c r="C124" s="54"/>
      <c r="D124" s="68"/>
      <c r="E124" s="68"/>
      <c r="F124" s="54"/>
      <c r="G124" s="64"/>
      <c r="H124" s="54"/>
      <c r="I124" s="54"/>
      <c r="J124" s="55"/>
      <c r="K124" s="55"/>
      <c r="L124" s="54"/>
    </row>
    <row r="125" spans="1:12" x14ac:dyDescent="0.25">
      <c r="A125" s="474" t="s">
        <v>820</v>
      </c>
      <c r="B125" s="54"/>
      <c r="C125" s="54"/>
      <c r="D125" s="68"/>
      <c r="E125" s="68"/>
      <c r="F125" s="54"/>
      <c r="G125" s="64"/>
      <c r="H125" s="54"/>
      <c r="I125" s="54"/>
      <c r="J125" s="55"/>
      <c r="K125" s="55"/>
      <c r="L125" s="54"/>
    </row>
    <row r="126" spans="1:12" x14ac:dyDescent="0.25">
      <c r="A126" s="474" t="s">
        <v>821</v>
      </c>
      <c r="B126" s="54"/>
      <c r="C126" s="54"/>
      <c r="D126" s="68"/>
      <c r="E126" s="68"/>
      <c r="F126" s="54"/>
      <c r="G126" s="64"/>
      <c r="H126" s="54"/>
      <c r="I126" s="54"/>
      <c r="J126" s="55"/>
      <c r="K126" s="55"/>
      <c r="L126" s="54"/>
    </row>
    <row r="127" spans="1:12" x14ac:dyDescent="0.25">
      <c r="A127" s="474" t="s">
        <v>822</v>
      </c>
      <c r="B127" s="54"/>
      <c r="C127" s="54"/>
      <c r="D127" s="68"/>
      <c r="E127" s="68"/>
      <c r="F127" s="54"/>
      <c r="G127" s="64"/>
      <c r="H127" s="54"/>
      <c r="I127" s="54"/>
      <c r="J127" s="55"/>
      <c r="K127" s="55"/>
      <c r="L127" s="54"/>
    </row>
    <row r="128" spans="1:12" x14ac:dyDescent="0.25">
      <c r="A128" s="474" t="s">
        <v>823</v>
      </c>
      <c r="B128" s="54"/>
      <c r="C128" s="54"/>
      <c r="D128" s="68"/>
      <c r="E128" s="68"/>
      <c r="F128" s="54"/>
      <c r="G128" s="64"/>
      <c r="H128" s="54"/>
      <c r="I128" s="54"/>
      <c r="J128" s="55"/>
      <c r="K128" s="55"/>
      <c r="L128" s="54"/>
    </row>
    <row r="129" spans="1:12" x14ac:dyDescent="0.25">
      <c r="A129" s="474" t="s">
        <v>824</v>
      </c>
      <c r="B129" s="54"/>
      <c r="C129" s="54"/>
      <c r="D129" s="68"/>
      <c r="E129" s="68"/>
      <c r="F129" s="54"/>
      <c r="G129" s="64"/>
      <c r="H129" s="54"/>
      <c r="I129" s="54"/>
      <c r="J129" s="55"/>
      <c r="K129" s="55"/>
      <c r="L129" s="54"/>
    </row>
    <row r="130" spans="1:12" x14ac:dyDescent="0.25">
      <c r="A130" s="474" t="s">
        <v>825</v>
      </c>
      <c r="B130" s="54"/>
      <c r="C130" s="54"/>
      <c r="D130" s="68"/>
      <c r="E130" s="68"/>
      <c r="F130" s="54"/>
      <c r="G130" s="64"/>
      <c r="H130" s="54"/>
      <c r="I130" s="54"/>
      <c r="J130" s="55"/>
      <c r="K130" s="55"/>
      <c r="L130" s="54"/>
    </row>
    <row r="131" spans="1:12" x14ac:dyDescent="0.25">
      <c r="A131" s="474" t="s">
        <v>826</v>
      </c>
      <c r="B131" s="54"/>
      <c r="C131" s="54"/>
      <c r="D131" s="68"/>
      <c r="E131" s="68"/>
      <c r="F131" s="54"/>
      <c r="G131" s="64"/>
      <c r="H131" s="54"/>
      <c r="I131" s="54"/>
      <c r="J131" s="55"/>
      <c r="K131" s="55"/>
      <c r="L131" s="54"/>
    </row>
    <row r="132" spans="1:12" x14ac:dyDescent="0.25">
      <c r="A132" s="474" t="s">
        <v>827</v>
      </c>
      <c r="B132" s="54"/>
      <c r="C132" s="54"/>
      <c r="D132" s="68"/>
      <c r="E132" s="68"/>
      <c r="F132" s="54"/>
      <c r="G132" s="64"/>
      <c r="H132" s="54"/>
      <c r="I132" s="54"/>
      <c r="J132" s="55"/>
      <c r="K132" s="55"/>
      <c r="L132" s="54"/>
    </row>
    <row r="133" spans="1:12" x14ac:dyDescent="0.25">
      <c r="A133" s="474" t="s">
        <v>828</v>
      </c>
      <c r="B133" s="54"/>
      <c r="C133" s="54"/>
      <c r="D133" s="68"/>
      <c r="E133" s="68"/>
      <c r="F133" s="54"/>
      <c r="G133" s="64"/>
      <c r="H133" s="54"/>
      <c r="I133" s="54"/>
      <c r="J133" s="55"/>
      <c r="K133" s="55"/>
      <c r="L133" s="54"/>
    </row>
    <row r="134" spans="1:12" x14ac:dyDescent="0.25">
      <c r="A134" s="474" t="s">
        <v>829</v>
      </c>
      <c r="B134" s="54"/>
      <c r="C134" s="54"/>
      <c r="D134" s="68"/>
      <c r="E134" s="68"/>
      <c r="F134" s="54"/>
      <c r="G134" s="64"/>
      <c r="H134" s="54"/>
      <c r="I134" s="54"/>
      <c r="J134" s="55"/>
      <c r="K134" s="55"/>
      <c r="L134" s="54"/>
    </row>
    <row r="135" spans="1:12" x14ac:dyDescent="0.25">
      <c r="A135" s="474" t="s">
        <v>830</v>
      </c>
      <c r="B135" s="54"/>
      <c r="C135" s="54"/>
      <c r="D135" s="68"/>
      <c r="E135" s="68"/>
      <c r="F135" s="54"/>
      <c r="G135" s="64"/>
      <c r="H135" s="54"/>
      <c r="I135" s="54"/>
      <c r="J135" s="55"/>
      <c r="K135" s="55"/>
      <c r="L135" s="54"/>
    </row>
    <row r="136" spans="1:12" x14ac:dyDescent="0.25">
      <c r="A136" s="474" t="s">
        <v>831</v>
      </c>
      <c r="B136" s="54"/>
      <c r="C136" s="54"/>
      <c r="D136" s="68"/>
      <c r="E136" s="68"/>
      <c r="F136" s="54"/>
      <c r="G136" s="64"/>
      <c r="H136" s="54"/>
      <c r="I136" s="54"/>
      <c r="J136" s="55"/>
      <c r="K136" s="55"/>
      <c r="L136" s="54"/>
    </row>
    <row r="137" spans="1:12" x14ac:dyDescent="0.25">
      <c r="A137" s="474" t="s">
        <v>832</v>
      </c>
      <c r="B137" s="54"/>
      <c r="C137" s="54"/>
      <c r="D137" s="68"/>
      <c r="E137" s="68"/>
      <c r="F137" s="54"/>
      <c r="G137" s="64"/>
      <c r="H137" s="54"/>
      <c r="I137" s="54"/>
      <c r="J137" s="55"/>
      <c r="K137" s="55"/>
      <c r="L137" s="54"/>
    </row>
    <row r="138" spans="1:12" x14ac:dyDescent="0.25">
      <c r="A138" s="474" t="s">
        <v>833</v>
      </c>
      <c r="B138" s="54"/>
      <c r="C138" s="54"/>
      <c r="D138" s="68"/>
      <c r="E138" s="68"/>
      <c r="F138" s="54"/>
      <c r="G138" s="64"/>
      <c r="H138" s="54"/>
      <c r="I138" s="54"/>
      <c r="J138" s="55"/>
      <c r="K138" s="55"/>
      <c r="L138" s="54"/>
    </row>
    <row r="139" spans="1:12" x14ac:dyDescent="0.25">
      <c r="A139" s="474" t="s">
        <v>834</v>
      </c>
      <c r="B139" s="54"/>
      <c r="C139" s="54"/>
      <c r="D139" s="68"/>
      <c r="E139" s="68"/>
      <c r="F139" s="54"/>
      <c r="G139" s="64"/>
      <c r="H139" s="54"/>
      <c r="I139" s="54"/>
      <c r="J139" s="55"/>
      <c r="K139" s="55"/>
      <c r="L139" s="54"/>
    </row>
    <row r="140" spans="1:12" x14ac:dyDescent="0.25">
      <c r="A140" s="474" t="s">
        <v>835</v>
      </c>
      <c r="B140" s="54"/>
      <c r="C140" s="54"/>
      <c r="D140" s="68"/>
      <c r="E140" s="68"/>
      <c r="F140" s="54"/>
      <c r="G140" s="64"/>
      <c r="H140" s="54"/>
      <c r="I140" s="54"/>
      <c r="J140" s="55"/>
      <c r="K140" s="55"/>
      <c r="L140" s="54"/>
    </row>
    <row r="141" spans="1:12" x14ac:dyDescent="0.25">
      <c r="A141" s="474" t="s">
        <v>836</v>
      </c>
      <c r="B141" s="54"/>
      <c r="C141" s="54"/>
      <c r="D141" s="68"/>
      <c r="E141" s="68"/>
      <c r="F141" s="54"/>
      <c r="G141" s="64"/>
      <c r="H141" s="54"/>
      <c r="I141" s="54"/>
      <c r="J141" s="55"/>
      <c r="K141" s="55"/>
      <c r="L141" s="54"/>
    </row>
    <row r="142" spans="1:12" x14ac:dyDescent="0.25">
      <c r="A142" s="474" t="s">
        <v>837</v>
      </c>
      <c r="B142" s="54"/>
      <c r="C142" s="54"/>
      <c r="D142" s="68"/>
      <c r="E142" s="68"/>
      <c r="F142" s="54"/>
      <c r="G142" s="64"/>
      <c r="H142" s="54"/>
      <c r="I142" s="54"/>
      <c r="J142" s="55"/>
      <c r="K142" s="55"/>
      <c r="L142" s="54"/>
    </row>
    <row r="143" spans="1:12" ht="24.75" x14ac:dyDescent="0.25">
      <c r="A143" s="474" t="s">
        <v>838</v>
      </c>
      <c r="B143" s="54"/>
      <c r="C143" s="54"/>
      <c r="D143" s="68"/>
      <c r="E143" s="68"/>
      <c r="F143" s="54"/>
      <c r="G143" s="64"/>
      <c r="H143" s="54"/>
      <c r="I143" s="54"/>
      <c r="J143" s="55"/>
      <c r="K143" s="55"/>
      <c r="L143" s="54"/>
    </row>
    <row r="144" spans="1:12" x14ac:dyDescent="0.25">
      <c r="A144" s="474" t="s">
        <v>839</v>
      </c>
      <c r="B144" s="54"/>
      <c r="C144" s="54"/>
      <c r="D144" s="68"/>
      <c r="E144" s="68"/>
      <c r="F144" s="54"/>
      <c r="G144" s="64"/>
      <c r="H144" s="54"/>
      <c r="I144" s="54"/>
      <c r="J144" s="55"/>
      <c r="K144" s="55"/>
      <c r="L144" s="54"/>
    </row>
    <row r="145" spans="1:12" x14ac:dyDescent="0.25">
      <c r="A145" s="474" t="s">
        <v>840</v>
      </c>
      <c r="B145" s="54"/>
      <c r="C145" s="54"/>
      <c r="D145" s="68"/>
      <c r="E145" s="68"/>
      <c r="F145" s="54"/>
      <c r="G145" s="64"/>
      <c r="H145" s="54"/>
      <c r="I145" s="54"/>
      <c r="J145" s="55"/>
      <c r="K145" s="55"/>
      <c r="L145" s="54"/>
    </row>
    <row r="146" spans="1:12" x14ac:dyDescent="0.25">
      <c r="A146" s="474" t="s">
        <v>841</v>
      </c>
      <c r="B146" s="54"/>
      <c r="C146" s="54"/>
      <c r="D146" s="68"/>
      <c r="E146" s="68"/>
      <c r="F146" s="54"/>
      <c r="G146" s="64"/>
      <c r="H146" s="54"/>
      <c r="I146" s="54"/>
      <c r="J146" s="55"/>
      <c r="K146" s="55"/>
      <c r="L146" s="54"/>
    </row>
    <row r="147" spans="1:12" x14ac:dyDescent="0.25">
      <c r="A147" s="474" t="s">
        <v>842</v>
      </c>
      <c r="B147" s="54"/>
      <c r="C147" s="54"/>
      <c r="D147" s="68"/>
      <c r="E147" s="68"/>
      <c r="F147" s="54"/>
      <c r="G147" s="64"/>
      <c r="H147" s="54"/>
      <c r="I147" s="54"/>
      <c r="J147" s="55"/>
      <c r="K147" s="55"/>
      <c r="L147" s="54"/>
    </row>
    <row r="148" spans="1:12" x14ac:dyDescent="0.25">
      <c r="A148" s="474" t="s">
        <v>843</v>
      </c>
      <c r="B148" s="54"/>
      <c r="C148" s="54"/>
      <c r="D148" s="68"/>
      <c r="E148" s="68"/>
      <c r="F148" s="54"/>
      <c r="G148" s="64"/>
      <c r="H148" s="54"/>
      <c r="I148" s="54"/>
      <c r="J148" s="55"/>
      <c r="K148" s="55"/>
      <c r="L148" s="54"/>
    </row>
    <row r="149" spans="1:12" x14ac:dyDescent="0.25">
      <c r="A149" s="474" t="s">
        <v>844</v>
      </c>
      <c r="B149" s="54"/>
      <c r="C149" s="54"/>
      <c r="D149" s="68"/>
      <c r="E149" s="68"/>
      <c r="F149" s="54"/>
      <c r="G149" s="64"/>
      <c r="H149" s="54"/>
      <c r="I149" s="54"/>
      <c r="J149" s="55"/>
      <c r="K149" s="55"/>
      <c r="L149" s="54"/>
    </row>
    <row r="150" spans="1:12" x14ac:dyDescent="0.25">
      <c r="A150" s="474" t="s">
        <v>845</v>
      </c>
      <c r="B150" s="54"/>
      <c r="C150" s="54"/>
      <c r="D150" s="68"/>
      <c r="E150" s="68"/>
      <c r="F150" s="54"/>
      <c r="G150" s="64"/>
      <c r="H150" s="54"/>
      <c r="I150" s="54"/>
      <c r="J150" s="55"/>
      <c r="K150" s="55"/>
      <c r="L150" s="54"/>
    </row>
    <row r="151" spans="1:12" x14ac:dyDescent="0.25">
      <c r="A151" s="474" t="s">
        <v>846</v>
      </c>
      <c r="B151" s="54"/>
      <c r="C151" s="54"/>
      <c r="D151" s="68"/>
      <c r="E151" s="68"/>
      <c r="F151" s="54"/>
      <c r="G151" s="64"/>
      <c r="H151" s="54"/>
      <c r="I151" s="54"/>
      <c r="J151" s="55"/>
      <c r="K151" s="55"/>
      <c r="L151" s="54"/>
    </row>
    <row r="152" spans="1:12" x14ac:dyDescent="0.25">
      <c r="A152" s="474" t="s">
        <v>847</v>
      </c>
      <c r="B152" s="54"/>
      <c r="C152" s="54"/>
      <c r="D152" s="68"/>
      <c r="E152" s="68"/>
      <c r="F152" s="54"/>
      <c r="G152" s="64"/>
      <c r="H152" s="54"/>
      <c r="I152" s="54"/>
      <c r="J152" s="55"/>
      <c r="K152" s="55"/>
      <c r="L152" s="54"/>
    </row>
    <row r="153" spans="1:12" x14ac:dyDescent="0.25">
      <c r="A153" s="474" t="s">
        <v>848</v>
      </c>
      <c r="B153" s="54"/>
      <c r="C153" s="54"/>
      <c r="D153" s="68"/>
      <c r="E153" s="68"/>
      <c r="F153" s="54"/>
      <c r="G153" s="64"/>
      <c r="H153" s="54"/>
      <c r="I153" s="54"/>
      <c r="J153" s="55"/>
      <c r="K153" s="55"/>
      <c r="L153" s="54"/>
    </row>
    <row r="154" spans="1:12" x14ac:dyDescent="0.25">
      <c r="A154" s="474" t="s">
        <v>849</v>
      </c>
      <c r="B154" s="54"/>
      <c r="C154" s="54"/>
      <c r="D154" s="68"/>
      <c r="E154" s="68"/>
      <c r="F154" s="54"/>
      <c r="G154" s="64"/>
      <c r="H154" s="54"/>
      <c r="I154" s="54"/>
      <c r="J154" s="55"/>
      <c r="K154" s="55"/>
      <c r="L154" s="54"/>
    </row>
    <row r="155" spans="1:12" x14ac:dyDescent="0.25">
      <c r="A155" s="474" t="s">
        <v>850</v>
      </c>
      <c r="B155" s="54"/>
      <c r="C155" s="54"/>
      <c r="D155" s="68"/>
      <c r="E155" s="68"/>
      <c r="F155" s="54"/>
      <c r="G155" s="64"/>
      <c r="H155" s="54"/>
      <c r="I155" s="54"/>
      <c r="J155" s="55"/>
      <c r="K155" s="55"/>
      <c r="L155" s="54"/>
    </row>
    <row r="156" spans="1:12" x14ac:dyDescent="0.25">
      <c r="A156" s="474" t="s">
        <v>851</v>
      </c>
      <c r="B156" s="54"/>
      <c r="C156" s="54"/>
      <c r="D156" s="68"/>
      <c r="E156" s="68"/>
      <c r="F156" s="54"/>
      <c r="G156" s="64"/>
      <c r="H156" s="54"/>
      <c r="I156" s="54"/>
      <c r="J156" s="55"/>
      <c r="K156" s="55"/>
      <c r="L156" s="54"/>
    </row>
    <row r="157" spans="1:12" x14ac:dyDescent="0.25">
      <c r="A157" s="474" t="s">
        <v>852</v>
      </c>
      <c r="B157" s="54"/>
      <c r="C157" s="54"/>
      <c r="D157" s="68"/>
      <c r="E157" s="68"/>
      <c r="F157" s="54"/>
      <c r="G157" s="64"/>
      <c r="H157" s="54"/>
      <c r="I157" s="54"/>
      <c r="J157" s="55"/>
      <c r="K157" s="55"/>
      <c r="L157" s="54"/>
    </row>
    <row r="158" spans="1:12" x14ac:dyDescent="0.25">
      <c r="A158" s="474" t="s">
        <v>853</v>
      </c>
      <c r="B158" s="54"/>
      <c r="C158" s="54"/>
      <c r="D158" s="68"/>
      <c r="E158" s="68"/>
      <c r="F158" s="54"/>
      <c r="G158" s="64"/>
      <c r="H158" s="54"/>
      <c r="I158" s="54"/>
      <c r="J158" s="55"/>
      <c r="K158" s="55"/>
      <c r="L158" s="54"/>
    </row>
    <row r="159" spans="1:12" x14ac:dyDescent="0.25">
      <c r="A159" s="474" t="s">
        <v>854</v>
      </c>
      <c r="B159" s="54"/>
      <c r="C159" s="54"/>
      <c r="D159" s="68"/>
      <c r="E159" s="68"/>
      <c r="F159" s="54"/>
      <c r="G159" s="64"/>
      <c r="H159" s="54"/>
      <c r="I159" s="54"/>
      <c r="J159" s="55"/>
      <c r="K159" s="55"/>
      <c r="L159" s="54"/>
    </row>
    <row r="160" spans="1:12" x14ac:dyDescent="0.25">
      <c r="A160" s="474" t="s">
        <v>855</v>
      </c>
      <c r="B160" s="54"/>
      <c r="C160" s="54"/>
      <c r="D160" s="68"/>
      <c r="E160" s="68"/>
      <c r="F160" s="54"/>
      <c r="G160" s="64"/>
      <c r="H160" s="54"/>
      <c r="I160" s="54"/>
      <c r="J160" s="55"/>
      <c r="K160" s="55"/>
      <c r="L160" s="54"/>
    </row>
    <row r="161" spans="1:12" x14ac:dyDescent="0.25">
      <c r="A161" s="474" t="s">
        <v>856</v>
      </c>
      <c r="B161" s="54"/>
      <c r="C161" s="54"/>
      <c r="D161" s="68"/>
      <c r="E161" s="68"/>
      <c r="F161" s="54"/>
      <c r="G161" s="64"/>
      <c r="H161" s="54"/>
      <c r="I161" s="54"/>
      <c r="J161" s="55"/>
      <c r="K161" s="55"/>
      <c r="L161" s="54"/>
    </row>
    <row r="162" spans="1:12" x14ac:dyDescent="0.25">
      <c r="A162" s="474" t="s">
        <v>857</v>
      </c>
      <c r="B162" s="54"/>
      <c r="C162" s="54"/>
      <c r="D162" s="68"/>
      <c r="E162" s="68"/>
      <c r="F162" s="54"/>
      <c r="G162" s="64"/>
      <c r="H162" s="54"/>
      <c r="I162" s="54"/>
      <c r="J162" s="55"/>
      <c r="K162" s="55"/>
      <c r="L162" s="54"/>
    </row>
    <row r="163" spans="1:12" x14ac:dyDescent="0.25">
      <c r="A163" s="474" t="s">
        <v>858</v>
      </c>
      <c r="B163" s="54"/>
      <c r="C163" s="54"/>
      <c r="D163" s="68"/>
      <c r="E163" s="68"/>
      <c r="F163" s="54"/>
      <c r="G163" s="64"/>
      <c r="H163" s="54"/>
      <c r="I163" s="54"/>
      <c r="J163" s="55"/>
      <c r="K163" s="55"/>
      <c r="L163" s="54"/>
    </row>
    <row r="164" spans="1:12" x14ac:dyDescent="0.25">
      <c r="A164" s="474" t="s">
        <v>859</v>
      </c>
      <c r="B164" s="54"/>
      <c r="C164" s="54"/>
      <c r="D164" s="68"/>
      <c r="E164" s="68"/>
      <c r="F164" s="54"/>
      <c r="G164" s="64"/>
      <c r="H164" s="54"/>
      <c r="I164" s="54"/>
      <c r="J164" s="55"/>
      <c r="K164" s="55"/>
      <c r="L164" s="54"/>
    </row>
    <row r="165" spans="1:12" x14ac:dyDescent="0.25">
      <c r="A165" s="474" t="s">
        <v>860</v>
      </c>
      <c r="B165" s="54"/>
      <c r="C165" s="54"/>
      <c r="D165" s="68"/>
      <c r="E165" s="68"/>
      <c r="F165" s="54"/>
      <c r="G165" s="64"/>
      <c r="H165" s="54"/>
      <c r="I165" s="54"/>
      <c r="J165" s="55"/>
      <c r="K165" s="55"/>
      <c r="L165" s="54"/>
    </row>
    <row r="166" spans="1:12" x14ac:dyDescent="0.25">
      <c r="A166" s="474" t="s">
        <v>861</v>
      </c>
      <c r="B166" s="54"/>
      <c r="C166" s="54"/>
      <c r="D166" s="68"/>
      <c r="E166" s="68"/>
      <c r="F166" s="54"/>
      <c r="G166" s="64"/>
      <c r="H166" s="54"/>
      <c r="I166" s="54"/>
      <c r="J166" s="55"/>
      <c r="K166" s="55"/>
      <c r="L166" s="54"/>
    </row>
    <row r="167" spans="1:12" x14ac:dyDescent="0.25">
      <c r="A167" s="474" t="s">
        <v>862</v>
      </c>
      <c r="B167" s="54"/>
      <c r="C167" s="54"/>
      <c r="D167" s="68"/>
      <c r="E167" s="68"/>
      <c r="F167" s="54"/>
      <c r="G167" s="64"/>
      <c r="H167" s="54"/>
      <c r="I167" s="54"/>
      <c r="J167" s="55"/>
      <c r="K167" s="55"/>
      <c r="L167" s="54"/>
    </row>
    <row r="168" spans="1:12" x14ac:dyDescent="0.25">
      <c r="A168" s="474" t="s">
        <v>863</v>
      </c>
      <c r="B168" s="54"/>
      <c r="C168" s="54"/>
      <c r="D168" s="68"/>
      <c r="E168" s="68"/>
      <c r="F168" s="54"/>
      <c r="G168" s="64"/>
      <c r="H168" s="54"/>
      <c r="I168" s="54"/>
      <c r="J168" s="55"/>
      <c r="K168" s="55"/>
      <c r="L168" s="54"/>
    </row>
    <row r="169" spans="1:12" x14ac:dyDescent="0.25">
      <c r="A169" s="474" t="s">
        <v>864</v>
      </c>
      <c r="B169" s="54"/>
      <c r="C169" s="54"/>
      <c r="D169" s="68"/>
      <c r="E169" s="68"/>
      <c r="F169" s="54"/>
      <c r="G169" s="64"/>
      <c r="H169" s="54"/>
      <c r="I169" s="54"/>
      <c r="J169" s="55"/>
      <c r="K169" s="55"/>
      <c r="L169" s="54"/>
    </row>
    <row r="170" spans="1:12" x14ac:dyDescent="0.25">
      <c r="A170" s="474" t="s">
        <v>865</v>
      </c>
      <c r="B170" s="54"/>
      <c r="C170" s="54"/>
      <c r="D170" s="68"/>
      <c r="E170" s="68"/>
      <c r="F170" s="54"/>
      <c r="G170" s="64"/>
      <c r="H170" s="54"/>
      <c r="I170" s="54"/>
      <c r="J170" s="55"/>
      <c r="K170" s="55"/>
      <c r="L170" s="54"/>
    </row>
    <row r="171" spans="1:12" x14ac:dyDescent="0.25">
      <c r="A171" s="474" t="s">
        <v>866</v>
      </c>
      <c r="B171" s="54"/>
      <c r="C171" s="54"/>
      <c r="D171" s="68"/>
      <c r="E171" s="68"/>
      <c r="F171" s="54"/>
      <c r="G171" s="64"/>
      <c r="H171" s="54"/>
      <c r="I171" s="54"/>
      <c r="J171" s="55"/>
      <c r="K171" s="55"/>
      <c r="L171" s="54"/>
    </row>
    <row r="172" spans="1:12" x14ac:dyDescent="0.25">
      <c r="A172" s="474" t="s">
        <v>867</v>
      </c>
      <c r="B172" s="54"/>
      <c r="C172" s="54"/>
      <c r="D172" s="68"/>
      <c r="E172" s="68"/>
      <c r="F172" s="54"/>
      <c r="G172" s="64"/>
      <c r="H172" s="54"/>
      <c r="I172" s="54"/>
      <c r="J172" s="55"/>
      <c r="K172" s="55"/>
      <c r="L172" s="54"/>
    </row>
    <row r="173" spans="1:12" x14ac:dyDescent="0.25">
      <c r="A173" s="474" t="s">
        <v>868</v>
      </c>
      <c r="B173" s="54"/>
      <c r="C173" s="54"/>
      <c r="D173" s="68"/>
      <c r="E173" s="68"/>
      <c r="F173" s="54"/>
      <c r="G173" s="64"/>
      <c r="H173" s="54"/>
      <c r="I173" s="54"/>
      <c r="J173" s="55"/>
      <c r="K173" s="55"/>
      <c r="L173" s="54"/>
    </row>
    <row r="174" spans="1:12" x14ac:dyDescent="0.25">
      <c r="A174" s="474" t="s">
        <v>869</v>
      </c>
      <c r="B174" s="54"/>
      <c r="C174" s="54"/>
      <c r="D174" s="68"/>
      <c r="E174" s="68"/>
      <c r="F174" s="54"/>
      <c r="G174" s="64"/>
      <c r="H174" s="54"/>
      <c r="I174" s="54"/>
      <c r="J174" s="54"/>
      <c r="K174" s="54"/>
      <c r="L174" s="54"/>
    </row>
    <row r="175" spans="1:12" x14ac:dyDescent="0.25">
      <c r="A175" s="474" t="s">
        <v>870</v>
      </c>
      <c r="B175" s="54"/>
      <c r="C175" s="54"/>
      <c r="D175" s="68"/>
      <c r="E175" s="68"/>
      <c r="F175" s="54"/>
      <c r="G175" s="64"/>
      <c r="H175" s="54"/>
      <c r="I175" s="54"/>
      <c r="J175" s="54"/>
      <c r="K175" s="54"/>
      <c r="L175" s="54"/>
    </row>
    <row r="176" spans="1:12" x14ac:dyDescent="0.25">
      <c r="A176" s="474" t="s">
        <v>871</v>
      </c>
      <c r="B176" s="54"/>
      <c r="C176" s="54"/>
      <c r="D176" s="68"/>
      <c r="E176" s="68"/>
      <c r="F176" s="54"/>
      <c r="G176" s="64"/>
      <c r="H176" s="54"/>
      <c r="I176" s="54"/>
      <c r="J176" s="54"/>
      <c r="K176" s="54"/>
      <c r="L176" s="54"/>
    </row>
    <row r="177" spans="1:12" x14ac:dyDescent="0.25">
      <c r="A177" s="474" t="s">
        <v>872</v>
      </c>
      <c r="B177" s="54"/>
      <c r="C177" s="54"/>
      <c r="D177" s="68"/>
      <c r="E177" s="68"/>
      <c r="F177" s="54"/>
      <c r="G177" s="64"/>
      <c r="H177" s="54"/>
      <c r="I177" s="54"/>
      <c r="J177" s="54"/>
      <c r="K177" s="54"/>
      <c r="L177" s="54"/>
    </row>
    <row r="178" spans="1:12" x14ac:dyDescent="0.25">
      <c r="A178" s="474" t="s">
        <v>873</v>
      </c>
      <c r="B178" s="54"/>
      <c r="C178" s="54"/>
      <c r="D178" s="68"/>
      <c r="E178" s="68"/>
      <c r="F178" s="54"/>
      <c r="G178" s="64"/>
      <c r="H178" s="54"/>
      <c r="I178" s="54"/>
      <c r="J178" s="54"/>
      <c r="K178" s="54"/>
      <c r="L178" s="54"/>
    </row>
    <row r="179" spans="1:12" x14ac:dyDescent="0.25">
      <c r="A179" s="474" t="s">
        <v>874</v>
      </c>
      <c r="B179" s="54"/>
      <c r="C179" s="54"/>
      <c r="D179" s="68"/>
      <c r="E179" s="68"/>
      <c r="F179" s="54"/>
      <c r="G179" s="64"/>
      <c r="H179" s="54"/>
      <c r="I179" s="54"/>
      <c r="J179" s="54"/>
      <c r="K179" s="54"/>
      <c r="L179" s="54"/>
    </row>
    <row r="180" spans="1:12" x14ac:dyDescent="0.25">
      <c r="A180" s="474" t="s">
        <v>875</v>
      </c>
      <c r="B180" s="54"/>
      <c r="C180" s="54"/>
      <c r="D180" s="68"/>
      <c r="E180" s="68"/>
      <c r="F180" s="54"/>
      <c r="G180" s="64"/>
      <c r="H180" s="54"/>
      <c r="I180" s="54"/>
      <c r="J180" s="54"/>
      <c r="K180" s="54"/>
      <c r="L180" s="54"/>
    </row>
    <row r="181" spans="1:12" x14ac:dyDescent="0.25">
      <c r="A181" s="474" t="s">
        <v>876</v>
      </c>
      <c r="B181" s="54"/>
      <c r="C181" s="54"/>
      <c r="D181" s="68"/>
      <c r="E181" s="68"/>
      <c r="F181" s="54"/>
      <c r="G181" s="64"/>
      <c r="H181" s="54"/>
      <c r="I181" s="54"/>
      <c r="J181" s="54"/>
      <c r="K181" s="54"/>
      <c r="L181" s="54"/>
    </row>
    <row r="182" spans="1:12" x14ac:dyDescent="0.25">
      <c r="A182" s="474" t="s">
        <v>877</v>
      </c>
      <c r="B182" s="54"/>
      <c r="C182" s="54"/>
      <c r="D182" s="68"/>
      <c r="E182" s="68"/>
      <c r="F182" s="54"/>
      <c r="G182" s="64"/>
      <c r="H182" s="54"/>
      <c r="I182" s="54"/>
      <c r="J182" s="54"/>
      <c r="K182" s="54"/>
      <c r="L182" s="54"/>
    </row>
    <row r="183" spans="1:12" x14ac:dyDescent="0.25">
      <c r="A183" s="474" t="s">
        <v>878</v>
      </c>
      <c r="B183" s="54"/>
      <c r="C183" s="54"/>
      <c r="D183" s="68"/>
      <c r="E183" s="68"/>
      <c r="F183" s="54"/>
      <c r="G183" s="64"/>
      <c r="H183" s="54"/>
      <c r="I183" s="54"/>
      <c r="J183" s="54"/>
      <c r="K183" s="54"/>
      <c r="L183" s="54"/>
    </row>
    <row r="184" spans="1:12" x14ac:dyDescent="0.25">
      <c r="A184" s="474" t="s">
        <v>879</v>
      </c>
      <c r="B184" s="54"/>
      <c r="C184" s="54"/>
      <c r="D184" s="68"/>
      <c r="E184" s="68"/>
      <c r="F184" s="54"/>
      <c r="G184" s="64"/>
      <c r="H184" s="54"/>
      <c r="I184" s="54"/>
      <c r="J184" s="54"/>
      <c r="K184" s="54"/>
      <c r="L184" s="54"/>
    </row>
    <row r="185" spans="1:12" x14ac:dyDescent="0.25">
      <c r="A185" s="474" t="s">
        <v>880</v>
      </c>
      <c r="B185" s="54"/>
      <c r="C185" s="54"/>
      <c r="D185" s="68"/>
      <c r="E185" s="68"/>
      <c r="F185" s="54"/>
      <c r="G185" s="64"/>
      <c r="H185" s="54"/>
      <c r="I185" s="54"/>
      <c r="J185" s="54"/>
      <c r="K185" s="54"/>
      <c r="L185" s="54"/>
    </row>
    <row r="186" spans="1:12" x14ac:dyDescent="0.25">
      <c r="A186" s="474" t="s">
        <v>881</v>
      </c>
      <c r="B186" s="54"/>
      <c r="C186" s="54"/>
      <c r="D186" s="68"/>
      <c r="E186" s="68"/>
      <c r="F186" s="54"/>
      <c r="G186" s="64"/>
      <c r="H186" s="54"/>
      <c r="I186" s="54"/>
      <c r="J186" s="54"/>
      <c r="K186" s="54"/>
      <c r="L186" s="54"/>
    </row>
    <row r="187" spans="1:12" x14ac:dyDescent="0.25">
      <c r="A187" s="474" t="s">
        <v>882</v>
      </c>
      <c r="B187" s="54"/>
      <c r="C187" s="54"/>
      <c r="D187" s="68"/>
      <c r="E187" s="68"/>
      <c r="F187" s="54"/>
      <c r="G187" s="64"/>
      <c r="H187" s="55"/>
      <c r="I187" s="54"/>
      <c r="J187" s="55"/>
      <c r="K187" s="55"/>
      <c r="L187" s="54"/>
    </row>
    <row r="188" spans="1:12" x14ac:dyDescent="0.25">
      <c r="A188" s="474" t="s">
        <v>883</v>
      </c>
      <c r="B188" s="30"/>
      <c r="C188" s="30"/>
      <c r="D188" s="69"/>
      <c r="E188" s="69"/>
      <c r="F188" s="30"/>
      <c r="G188" s="34"/>
      <c r="H188" s="34"/>
      <c r="I188" s="30"/>
      <c r="J188" s="34"/>
      <c r="K188" s="34"/>
      <c r="L188" s="30"/>
    </row>
    <row r="189" spans="1:12" x14ac:dyDescent="0.25">
      <c r="A189" s="474" t="s">
        <v>884</v>
      </c>
      <c r="B189" s="30"/>
      <c r="C189" s="30"/>
      <c r="D189" s="69"/>
      <c r="E189" s="69"/>
      <c r="F189" s="30"/>
      <c r="G189" s="34"/>
      <c r="H189" s="34"/>
      <c r="I189" s="30"/>
      <c r="J189" s="34"/>
      <c r="K189" s="34"/>
      <c r="L189" s="30"/>
    </row>
    <row r="190" spans="1:12" x14ac:dyDescent="0.25">
      <c r="A190" s="474" t="s">
        <v>885</v>
      </c>
      <c r="B190" s="30"/>
      <c r="C190" s="30"/>
      <c r="D190" s="69"/>
      <c r="E190" s="69"/>
      <c r="F190" s="30"/>
      <c r="G190" s="34"/>
      <c r="H190" s="34"/>
      <c r="I190" s="30"/>
      <c r="J190" s="34"/>
      <c r="K190" s="34"/>
      <c r="L190" s="30"/>
    </row>
    <row r="191" spans="1:12" x14ac:dyDescent="0.25">
      <c r="A191" s="474" t="s">
        <v>886</v>
      </c>
      <c r="B191" s="30"/>
      <c r="C191" s="30"/>
      <c r="D191" s="69"/>
      <c r="E191" s="69"/>
      <c r="F191" s="30"/>
      <c r="G191" s="34"/>
      <c r="H191" s="34"/>
      <c r="I191" s="30"/>
      <c r="J191" s="34"/>
      <c r="K191" s="34"/>
      <c r="L191" s="30"/>
    </row>
    <row r="192" spans="1:12" x14ac:dyDescent="0.25">
      <c r="A192" s="474" t="s">
        <v>887</v>
      </c>
      <c r="B192" s="30"/>
      <c r="C192" s="30"/>
      <c r="D192" s="69"/>
      <c r="E192" s="69"/>
      <c r="F192" s="30"/>
      <c r="G192" s="34"/>
      <c r="H192" s="34"/>
      <c r="I192" s="30"/>
      <c r="J192" s="34"/>
      <c r="K192" s="34"/>
      <c r="L192" s="30"/>
    </row>
    <row r="193" spans="1:12" x14ac:dyDescent="0.25">
      <c r="A193" s="474" t="s">
        <v>888</v>
      </c>
      <c r="B193" s="30"/>
      <c r="C193" s="30"/>
      <c r="D193" s="69"/>
      <c r="E193" s="69"/>
      <c r="F193" s="30"/>
      <c r="G193" s="34"/>
      <c r="H193" s="34"/>
      <c r="I193" s="30"/>
      <c r="J193" s="34"/>
      <c r="K193" s="34"/>
      <c r="L193" s="30"/>
    </row>
    <row r="194" spans="1:12" x14ac:dyDescent="0.25">
      <c r="A194" s="474" t="s">
        <v>889</v>
      </c>
      <c r="B194" s="30"/>
      <c r="C194" s="30"/>
      <c r="D194" s="69"/>
      <c r="E194" s="69"/>
      <c r="F194" s="30"/>
      <c r="G194" s="34"/>
      <c r="H194" s="34"/>
      <c r="I194" s="30"/>
      <c r="J194" s="34"/>
      <c r="K194" s="34"/>
      <c r="L194" s="30"/>
    </row>
    <row r="195" spans="1:12" x14ac:dyDescent="0.25">
      <c r="A195" s="474" t="s">
        <v>890</v>
      </c>
      <c r="B195" s="30"/>
      <c r="C195" s="30"/>
      <c r="D195" s="69"/>
      <c r="E195" s="69"/>
      <c r="F195" s="30"/>
      <c r="G195" s="34"/>
      <c r="H195" s="34"/>
      <c r="I195" s="30"/>
      <c r="J195" s="34"/>
      <c r="K195" s="34"/>
      <c r="L195" s="30"/>
    </row>
    <row r="196" spans="1:12" x14ac:dyDescent="0.25">
      <c r="A196" s="474" t="s">
        <v>891</v>
      </c>
    </row>
    <row r="197" spans="1:12" x14ac:dyDescent="0.25">
      <c r="A197" s="474" t="s">
        <v>892</v>
      </c>
    </row>
    <row r="198" spans="1:12" x14ac:dyDescent="0.25">
      <c r="A198" s="474" t="s">
        <v>893</v>
      </c>
    </row>
    <row r="199" spans="1:12" x14ac:dyDescent="0.25">
      <c r="A199" s="474" t="s">
        <v>894</v>
      </c>
    </row>
    <row r="200" spans="1:12" x14ac:dyDescent="0.25">
      <c r="A200" s="474" t="s">
        <v>895</v>
      </c>
    </row>
    <row r="201" spans="1:12" x14ac:dyDescent="0.25">
      <c r="A201" s="474" t="s">
        <v>896</v>
      </c>
    </row>
    <row r="202" spans="1:12" x14ac:dyDescent="0.25">
      <c r="A202" s="474" t="s">
        <v>897</v>
      </c>
    </row>
    <row r="203" spans="1:12" x14ac:dyDescent="0.25">
      <c r="A203" s="474" t="s">
        <v>898</v>
      </c>
    </row>
    <row r="204" spans="1:12" x14ac:dyDescent="0.25">
      <c r="A204" s="474" t="s">
        <v>899</v>
      </c>
    </row>
    <row r="205" spans="1:12" x14ac:dyDescent="0.25">
      <c r="A205" s="474" t="s">
        <v>900</v>
      </c>
    </row>
    <row r="206" spans="1:12" x14ac:dyDescent="0.25">
      <c r="A206" s="474" t="s">
        <v>901</v>
      </c>
    </row>
    <row r="207" spans="1:12" x14ac:dyDescent="0.25">
      <c r="A207" s="474" t="s">
        <v>902</v>
      </c>
    </row>
    <row r="208" spans="1:12" x14ac:dyDescent="0.25">
      <c r="A208" s="474" t="s">
        <v>903</v>
      </c>
    </row>
    <row r="209" spans="1:12" x14ac:dyDescent="0.25">
      <c r="A209" s="474" t="s">
        <v>904</v>
      </c>
    </row>
    <row r="210" spans="1:12" x14ac:dyDescent="0.25">
      <c r="A210" s="474" t="s">
        <v>905</v>
      </c>
    </row>
    <row r="211" spans="1:12" x14ac:dyDescent="0.25">
      <c r="A211" s="474" t="s">
        <v>906</v>
      </c>
    </row>
    <row r="212" spans="1:12" x14ac:dyDescent="0.25">
      <c r="A212" s="474" t="s">
        <v>907</v>
      </c>
      <c r="B212" s="30"/>
      <c r="C212" s="30"/>
      <c r="D212" s="69"/>
      <c r="E212" s="69"/>
      <c r="F212" s="30"/>
      <c r="G212" s="34"/>
      <c r="H212" s="34"/>
      <c r="I212" s="30"/>
      <c r="J212" s="34"/>
      <c r="K212" s="34"/>
      <c r="L212" s="30"/>
    </row>
    <row r="213" spans="1:12" x14ac:dyDescent="0.25">
      <c r="A213" s="474" t="s">
        <v>908</v>
      </c>
      <c r="B213" s="30"/>
      <c r="C213" s="30"/>
      <c r="D213" s="69"/>
      <c r="E213" s="69"/>
      <c r="F213" s="30"/>
      <c r="G213" s="34"/>
      <c r="H213" s="34"/>
      <c r="I213" s="30"/>
      <c r="J213" s="34"/>
      <c r="K213" s="34"/>
      <c r="L213" s="30"/>
    </row>
    <row r="214" spans="1:12" x14ac:dyDescent="0.25">
      <c r="A214" s="474" t="s">
        <v>909</v>
      </c>
      <c r="B214" s="30"/>
      <c r="C214" s="30"/>
      <c r="D214" s="69"/>
      <c r="E214" s="69"/>
      <c r="F214" s="30"/>
      <c r="G214" s="34"/>
      <c r="H214" s="34"/>
      <c r="I214" s="30"/>
      <c r="J214" s="34"/>
      <c r="K214" s="34"/>
      <c r="L214" s="30"/>
    </row>
    <row r="215" spans="1:12" x14ac:dyDescent="0.25">
      <c r="A215" s="474" t="s">
        <v>910</v>
      </c>
      <c r="B215" s="30"/>
      <c r="C215" s="30"/>
      <c r="D215" s="69"/>
      <c r="E215" s="69"/>
      <c r="F215" s="30"/>
      <c r="G215" s="34"/>
      <c r="H215" s="34"/>
      <c r="I215" s="30"/>
      <c r="J215" s="34"/>
      <c r="K215" s="34"/>
      <c r="L215" s="30"/>
    </row>
    <row r="216" spans="1:12" x14ac:dyDescent="0.25">
      <c r="A216" s="474" t="s">
        <v>911</v>
      </c>
      <c r="B216" s="30"/>
      <c r="C216" s="30"/>
      <c r="D216" s="69"/>
      <c r="E216" s="69"/>
      <c r="F216" s="30"/>
      <c r="G216" s="34"/>
      <c r="H216" s="34"/>
      <c r="I216" s="30"/>
      <c r="J216" s="34"/>
      <c r="K216" s="34"/>
      <c r="L216" s="30"/>
    </row>
    <row r="217" spans="1:12" x14ac:dyDescent="0.25">
      <c r="A217" s="474" t="s">
        <v>912</v>
      </c>
      <c r="B217" s="30"/>
      <c r="C217" s="30"/>
      <c r="D217" s="69"/>
      <c r="E217" s="69"/>
      <c r="F217" s="30"/>
      <c r="G217" s="34"/>
      <c r="H217" s="34"/>
      <c r="I217" s="30"/>
      <c r="J217" s="34"/>
      <c r="K217" s="34"/>
      <c r="L217" s="30"/>
    </row>
    <row r="218" spans="1:12" x14ac:dyDescent="0.25">
      <c r="A218" s="474" t="s">
        <v>913</v>
      </c>
      <c r="B218" s="30"/>
      <c r="C218" s="30"/>
      <c r="D218" s="69"/>
      <c r="E218" s="69"/>
      <c r="F218" s="30"/>
      <c r="G218" s="34"/>
      <c r="H218" s="34"/>
      <c r="I218" s="30"/>
      <c r="J218" s="34"/>
      <c r="K218" s="34"/>
      <c r="L218" s="30"/>
    </row>
    <row r="219" spans="1:12" x14ac:dyDescent="0.25">
      <c r="A219" s="474" t="s">
        <v>914</v>
      </c>
      <c r="B219" s="30"/>
      <c r="C219" s="30"/>
      <c r="D219" s="69"/>
      <c r="E219" s="69"/>
      <c r="F219" s="30"/>
      <c r="G219" s="34"/>
      <c r="H219" s="34"/>
      <c r="I219" s="30"/>
      <c r="J219" s="34"/>
      <c r="K219" s="34"/>
      <c r="L219" s="30"/>
    </row>
    <row r="220" spans="1:12" x14ac:dyDescent="0.25">
      <c r="A220" s="474" t="s">
        <v>915</v>
      </c>
      <c r="B220" s="30"/>
      <c r="C220" s="30"/>
      <c r="D220" s="69"/>
      <c r="E220" s="69"/>
      <c r="F220" s="30"/>
      <c r="G220" s="34"/>
      <c r="H220" s="34"/>
      <c r="I220" s="30"/>
      <c r="J220" s="34"/>
      <c r="K220" s="34"/>
      <c r="L220" s="30"/>
    </row>
    <row r="221" spans="1:12" x14ac:dyDescent="0.25">
      <c r="A221" s="474" t="s">
        <v>916</v>
      </c>
      <c r="B221" s="30"/>
      <c r="C221" s="30"/>
      <c r="D221" s="69"/>
      <c r="E221" s="69"/>
      <c r="F221" s="30"/>
      <c r="G221" s="34"/>
      <c r="H221" s="34"/>
      <c r="I221" s="30"/>
      <c r="J221" s="34"/>
      <c r="K221" s="34"/>
      <c r="L221" s="30"/>
    </row>
    <row r="222" spans="1:12" x14ac:dyDescent="0.25">
      <c r="A222" s="474" t="s">
        <v>917</v>
      </c>
      <c r="B222" s="30"/>
      <c r="C222" s="30"/>
      <c r="D222" s="69"/>
      <c r="E222" s="69"/>
      <c r="F222" s="30"/>
      <c r="G222" s="34"/>
      <c r="H222" s="34"/>
      <c r="I222" s="30"/>
      <c r="J222" s="34"/>
      <c r="K222" s="34"/>
      <c r="L222" s="30"/>
    </row>
    <row r="223" spans="1:12" x14ac:dyDescent="0.25">
      <c r="A223" s="474" t="s">
        <v>918</v>
      </c>
      <c r="B223" s="30"/>
      <c r="C223" s="30"/>
      <c r="D223" s="69"/>
      <c r="E223" s="69"/>
      <c r="F223" s="30"/>
      <c r="G223" s="34"/>
      <c r="H223" s="34"/>
      <c r="I223" s="30"/>
      <c r="J223" s="34"/>
      <c r="K223" s="34"/>
      <c r="L223" s="30"/>
    </row>
    <row r="224" spans="1:12" x14ac:dyDescent="0.25">
      <c r="A224" s="474" t="s">
        <v>919</v>
      </c>
      <c r="B224" s="30"/>
      <c r="C224" s="30"/>
      <c r="D224" s="69"/>
      <c r="E224" s="69"/>
      <c r="F224" s="30"/>
      <c r="G224" s="34"/>
      <c r="H224" s="34"/>
      <c r="I224" s="30"/>
      <c r="J224" s="34"/>
      <c r="K224" s="34"/>
      <c r="L224" s="30"/>
    </row>
    <row r="225" spans="1:12" x14ac:dyDescent="0.25">
      <c r="A225" s="474" t="s">
        <v>920</v>
      </c>
      <c r="B225" s="30"/>
      <c r="C225" s="30"/>
      <c r="D225" s="69"/>
      <c r="E225" s="69"/>
      <c r="F225" s="30"/>
      <c r="G225" s="34"/>
      <c r="H225" s="34"/>
      <c r="I225" s="30"/>
      <c r="J225" s="34"/>
      <c r="K225" s="34"/>
      <c r="L225" s="30"/>
    </row>
    <row r="226" spans="1:12" x14ac:dyDescent="0.25">
      <c r="A226" s="474" t="s">
        <v>921</v>
      </c>
      <c r="B226" s="30"/>
      <c r="C226" s="30"/>
      <c r="D226" s="69"/>
      <c r="E226" s="69"/>
      <c r="F226" s="30"/>
      <c r="G226" s="34"/>
      <c r="H226" s="34"/>
      <c r="I226" s="30"/>
      <c r="J226" s="34"/>
      <c r="K226" s="34"/>
      <c r="L226" s="30"/>
    </row>
    <row r="227" spans="1:12" x14ac:dyDescent="0.25">
      <c r="A227" s="474" t="s">
        <v>922</v>
      </c>
      <c r="B227" s="30"/>
      <c r="C227" s="30"/>
      <c r="D227" s="69"/>
      <c r="E227" s="69"/>
      <c r="F227" s="30"/>
      <c r="G227" s="34"/>
      <c r="H227" s="34"/>
      <c r="I227" s="30"/>
      <c r="J227" s="34"/>
      <c r="K227" s="34"/>
      <c r="L227" s="30"/>
    </row>
    <row r="228" spans="1:12" x14ac:dyDescent="0.25">
      <c r="A228" s="474" t="s">
        <v>923</v>
      </c>
      <c r="B228" s="30"/>
      <c r="C228" s="30"/>
      <c r="D228" s="69"/>
      <c r="E228" s="69"/>
      <c r="F228" s="30"/>
      <c r="G228" s="34"/>
      <c r="H228" s="34"/>
      <c r="I228" s="30"/>
      <c r="J228" s="34"/>
      <c r="K228" s="34"/>
      <c r="L228" s="30"/>
    </row>
    <row r="229" spans="1:12" x14ac:dyDescent="0.25">
      <c r="A229" s="474" t="s">
        <v>924</v>
      </c>
      <c r="B229" s="30"/>
      <c r="C229" s="30"/>
      <c r="D229" s="69"/>
      <c r="E229" s="69"/>
      <c r="F229" s="30"/>
      <c r="G229" s="34"/>
      <c r="H229" s="34"/>
      <c r="I229" s="30"/>
      <c r="J229" s="34"/>
      <c r="K229" s="34"/>
      <c r="L229" s="30"/>
    </row>
    <row r="230" spans="1:12" x14ac:dyDescent="0.25">
      <c r="A230" s="474" t="s">
        <v>925</v>
      </c>
      <c r="B230" s="30"/>
      <c r="C230" s="30"/>
      <c r="D230" s="69"/>
      <c r="E230" s="69"/>
      <c r="F230" s="30"/>
      <c r="G230" s="34"/>
      <c r="H230" s="34"/>
      <c r="I230" s="30"/>
      <c r="J230" s="34"/>
      <c r="K230" s="34"/>
      <c r="L230" s="30"/>
    </row>
    <row r="231" spans="1:12" x14ac:dyDescent="0.25">
      <c r="A231" s="474" t="s">
        <v>926</v>
      </c>
      <c r="B231" s="30"/>
      <c r="C231" s="30"/>
      <c r="D231" s="69"/>
      <c r="E231" s="69"/>
      <c r="F231" s="30"/>
      <c r="G231" s="34"/>
      <c r="H231" s="34"/>
      <c r="I231" s="30"/>
      <c r="J231" s="34"/>
      <c r="K231" s="34"/>
      <c r="L231" s="30"/>
    </row>
    <row r="232" spans="1:12" x14ac:dyDescent="0.25">
      <c r="A232" s="474" t="s">
        <v>927</v>
      </c>
      <c r="B232" s="30"/>
      <c r="C232" s="30"/>
      <c r="D232" s="69"/>
      <c r="E232" s="69"/>
      <c r="F232" s="30"/>
      <c r="G232" s="34"/>
      <c r="H232" s="34"/>
      <c r="I232" s="30"/>
      <c r="J232" s="34"/>
      <c r="K232" s="34"/>
      <c r="L232" s="30"/>
    </row>
    <row r="233" spans="1:12" x14ac:dyDescent="0.25">
      <c r="A233" s="474" t="s">
        <v>928</v>
      </c>
      <c r="B233" s="30"/>
      <c r="C233" s="30"/>
      <c r="D233" s="69"/>
      <c r="E233" s="69"/>
      <c r="F233" s="30"/>
      <c r="G233" s="34"/>
      <c r="H233" s="34"/>
      <c r="I233" s="30"/>
      <c r="J233" s="34"/>
      <c r="K233" s="34"/>
      <c r="L233" s="30"/>
    </row>
    <row r="234" spans="1:12" x14ac:dyDescent="0.25">
      <c r="A234" s="474" t="s">
        <v>929</v>
      </c>
      <c r="B234" s="30"/>
      <c r="C234" s="30"/>
      <c r="D234" s="69"/>
      <c r="E234" s="69"/>
      <c r="F234" s="30"/>
      <c r="G234" s="34"/>
      <c r="H234" s="34"/>
      <c r="I234" s="30"/>
      <c r="J234" s="34"/>
      <c r="K234" s="34"/>
      <c r="L234" s="30"/>
    </row>
    <row r="235" spans="1:12" x14ac:dyDescent="0.25">
      <c r="A235" s="474" t="s">
        <v>930</v>
      </c>
      <c r="B235" s="30"/>
      <c r="C235" s="30"/>
      <c r="D235" s="69"/>
      <c r="E235" s="69"/>
      <c r="F235" s="30"/>
      <c r="G235" s="34"/>
      <c r="H235" s="34"/>
      <c r="I235" s="30"/>
      <c r="J235" s="34"/>
      <c r="K235" s="34"/>
      <c r="L235" s="30"/>
    </row>
    <row r="236" spans="1:12" x14ac:dyDescent="0.25">
      <c r="A236" s="474" t="s">
        <v>931</v>
      </c>
      <c r="B236" s="30"/>
      <c r="C236" s="30"/>
      <c r="D236" s="69"/>
      <c r="E236" s="69"/>
      <c r="F236" s="30"/>
      <c r="G236" s="34"/>
      <c r="H236" s="34"/>
      <c r="I236" s="30"/>
      <c r="J236" s="34"/>
      <c r="K236" s="34"/>
      <c r="L236" s="30"/>
    </row>
    <row r="237" spans="1:12" x14ac:dyDescent="0.25">
      <c r="A237" s="474" t="s">
        <v>932</v>
      </c>
      <c r="B237" s="30"/>
      <c r="C237" s="30"/>
      <c r="D237" s="69"/>
      <c r="E237" s="69"/>
      <c r="F237" s="30"/>
      <c r="G237" s="34"/>
      <c r="H237" s="34"/>
      <c r="I237" s="30"/>
      <c r="J237" s="34"/>
      <c r="K237" s="34"/>
      <c r="L237" s="30"/>
    </row>
    <row r="238" spans="1:12" x14ac:dyDescent="0.25">
      <c r="A238" s="474" t="s">
        <v>933</v>
      </c>
      <c r="B238" s="30"/>
      <c r="C238" s="30"/>
      <c r="D238" s="69"/>
      <c r="E238" s="69"/>
      <c r="F238" s="30"/>
      <c r="G238" s="34"/>
      <c r="H238" s="34"/>
      <c r="I238" s="30"/>
      <c r="J238" s="34"/>
      <c r="K238" s="34"/>
      <c r="L238" s="30"/>
    </row>
    <row r="239" spans="1:12" x14ac:dyDescent="0.25">
      <c r="A239" s="474" t="s">
        <v>934</v>
      </c>
      <c r="B239" s="30"/>
      <c r="C239" s="30"/>
      <c r="D239" s="69"/>
      <c r="E239" s="69"/>
      <c r="F239" s="30"/>
      <c r="G239" s="34"/>
      <c r="H239" s="34"/>
      <c r="I239" s="30"/>
      <c r="J239" s="34"/>
      <c r="K239" s="34"/>
      <c r="L239" s="30"/>
    </row>
    <row r="240" spans="1:12" x14ac:dyDescent="0.25">
      <c r="A240" s="474" t="s">
        <v>935</v>
      </c>
      <c r="B240" s="30"/>
      <c r="C240" s="30"/>
      <c r="D240" s="69"/>
      <c r="E240" s="69"/>
      <c r="F240" s="30"/>
      <c r="G240" s="34"/>
      <c r="H240" s="34"/>
      <c r="I240" s="30"/>
      <c r="J240" s="34"/>
      <c r="K240" s="34"/>
      <c r="L240" s="30"/>
    </row>
    <row r="241" spans="1:12" x14ac:dyDescent="0.25">
      <c r="A241" s="474" t="s">
        <v>936</v>
      </c>
      <c r="B241" s="30"/>
      <c r="C241" s="30"/>
      <c r="D241" s="69"/>
      <c r="E241" s="69"/>
      <c r="F241" s="30"/>
      <c r="G241" s="34"/>
      <c r="H241" s="34"/>
      <c r="I241" s="30"/>
      <c r="J241" s="34"/>
      <c r="K241" s="34"/>
      <c r="L241" s="30"/>
    </row>
    <row r="242" spans="1:12" x14ac:dyDescent="0.25">
      <c r="A242" s="474" t="s">
        <v>937</v>
      </c>
      <c r="B242" s="30"/>
      <c r="C242" s="30"/>
      <c r="D242" s="69"/>
      <c r="E242" s="69"/>
      <c r="F242" s="30"/>
      <c r="G242" s="34"/>
      <c r="H242" s="34"/>
      <c r="I242" s="30"/>
      <c r="J242" s="34"/>
      <c r="K242" s="34"/>
      <c r="L242" s="30"/>
    </row>
    <row r="243" spans="1:12" x14ac:dyDescent="0.25">
      <c r="A243" s="474" t="s">
        <v>938</v>
      </c>
      <c r="B243" s="30"/>
      <c r="C243" s="30"/>
      <c r="D243" s="69"/>
      <c r="E243" s="69"/>
      <c r="F243" s="30"/>
      <c r="G243" s="34"/>
      <c r="H243" s="34"/>
      <c r="I243" s="30"/>
      <c r="J243" s="34"/>
      <c r="K243" s="34"/>
      <c r="L243" s="30"/>
    </row>
    <row r="244" spans="1:12" x14ac:dyDescent="0.25">
      <c r="A244" s="474" t="s">
        <v>939</v>
      </c>
      <c r="B244" s="30"/>
      <c r="C244" s="30"/>
      <c r="D244" s="69"/>
      <c r="E244" s="69"/>
      <c r="F244" s="30"/>
      <c r="G244" s="34"/>
      <c r="H244" s="34"/>
      <c r="I244" s="30"/>
      <c r="J244" s="34"/>
      <c r="K244" s="34"/>
      <c r="L244" s="30"/>
    </row>
    <row r="245" spans="1:12" x14ac:dyDescent="0.25">
      <c r="A245" s="474" t="s">
        <v>940</v>
      </c>
      <c r="B245" s="30"/>
      <c r="C245" s="30"/>
      <c r="D245" s="69"/>
      <c r="E245" s="69"/>
      <c r="F245" s="30"/>
      <c r="G245" s="34"/>
      <c r="H245" s="34"/>
      <c r="I245" s="30"/>
      <c r="J245" s="34"/>
      <c r="K245" s="34"/>
      <c r="L245" s="30"/>
    </row>
    <row r="246" spans="1:12" x14ac:dyDescent="0.25">
      <c r="A246" s="474" t="s">
        <v>941</v>
      </c>
      <c r="B246" s="30"/>
      <c r="C246" s="30"/>
      <c r="D246" s="69"/>
      <c r="E246" s="69"/>
      <c r="F246" s="30"/>
      <c r="G246" s="34"/>
      <c r="H246" s="34"/>
      <c r="I246" s="30"/>
      <c r="J246" s="34"/>
      <c r="K246" s="34"/>
      <c r="L246" s="30"/>
    </row>
    <row r="247" spans="1:12" x14ac:dyDescent="0.25">
      <c r="A247" s="474" t="s">
        <v>942</v>
      </c>
      <c r="B247" s="30"/>
      <c r="C247" s="30"/>
      <c r="D247" s="69"/>
      <c r="E247" s="69"/>
      <c r="F247" s="30"/>
      <c r="G247" s="34"/>
      <c r="H247" s="34"/>
      <c r="I247" s="30"/>
      <c r="J247" s="34"/>
      <c r="K247" s="34"/>
      <c r="L247" s="30"/>
    </row>
    <row r="248" spans="1:12" x14ac:dyDescent="0.25">
      <c r="A248" s="474" t="s">
        <v>943</v>
      </c>
      <c r="B248" s="30"/>
      <c r="C248" s="30"/>
      <c r="D248" s="69"/>
      <c r="E248" s="69"/>
      <c r="F248" s="30"/>
      <c r="G248" s="34"/>
      <c r="H248" s="34"/>
      <c r="I248" s="30"/>
      <c r="J248" s="34"/>
      <c r="K248" s="34"/>
      <c r="L248" s="30"/>
    </row>
    <row r="249" spans="1:12" x14ac:dyDescent="0.25">
      <c r="A249" s="474" t="s">
        <v>944</v>
      </c>
      <c r="B249" s="30"/>
      <c r="C249" s="30"/>
      <c r="D249" s="69"/>
      <c r="E249" s="69"/>
      <c r="F249" s="30"/>
      <c r="G249" s="34"/>
      <c r="H249" s="34"/>
      <c r="I249" s="30"/>
      <c r="J249" s="34"/>
      <c r="K249" s="34"/>
      <c r="L249" s="30"/>
    </row>
    <row r="250" spans="1:12" ht="24.75" x14ac:dyDescent="0.25">
      <c r="A250" s="474" t="s">
        <v>945</v>
      </c>
      <c r="B250" s="30"/>
      <c r="C250" s="30"/>
      <c r="D250" s="69"/>
      <c r="E250" s="69"/>
      <c r="F250" s="30"/>
      <c r="G250" s="34"/>
      <c r="H250" s="34"/>
      <c r="I250" s="30"/>
      <c r="J250" s="34"/>
      <c r="K250" s="34"/>
      <c r="L250" s="30"/>
    </row>
    <row r="251" spans="1:12" x14ac:dyDescent="0.25">
      <c r="A251" s="474" t="s">
        <v>946</v>
      </c>
      <c r="B251" s="30"/>
      <c r="C251" s="30"/>
      <c r="D251" s="69"/>
      <c r="E251" s="69"/>
      <c r="F251" s="30"/>
      <c r="G251" s="34"/>
      <c r="H251" s="34"/>
      <c r="I251" s="30"/>
      <c r="J251" s="34"/>
      <c r="K251" s="34"/>
      <c r="L251" s="30"/>
    </row>
    <row r="252" spans="1:12" x14ac:dyDescent="0.25">
      <c r="A252" s="474" t="s">
        <v>947</v>
      </c>
      <c r="B252" s="30"/>
      <c r="C252" s="30"/>
      <c r="D252" s="69"/>
      <c r="E252" s="69"/>
      <c r="F252" s="30"/>
      <c r="G252" s="34"/>
      <c r="H252" s="34"/>
      <c r="I252" s="30"/>
      <c r="J252" s="34"/>
      <c r="K252" s="34"/>
      <c r="L252" s="30"/>
    </row>
    <row r="253" spans="1:12" x14ac:dyDescent="0.25">
      <c r="A253" s="474" t="s">
        <v>948</v>
      </c>
      <c r="B253" s="30"/>
      <c r="C253" s="30"/>
      <c r="D253" s="69"/>
      <c r="E253" s="69"/>
      <c r="F253" s="30"/>
      <c r="G253" s="34"/>
      <c r="H253" s="34"/>
      <c r="I253" s="30"/>
      <c r="J253" s="34"/>
      <c r="K253" s="34"/>
      <c r="L253" s="30"/>
    </row>
    <row r="254" spans="1:12" x14ac:dyDescent="0.25">
      <c r="A254" s="474" t="s">
        <v>949</v>
      </c>
      <c r="B254" s="30"/>
      <c r="C254" s="30"/>
      <c r="D254" s="69"/>
      <c r="E254" s="69"/>
      <c r="F254" s="30"/>
      <c r="G254" s="34"/>
      <c r="H254" s="34"/>
      <c r="I254" s="30"/>
      <c r="J254" s="34"/>
      <c r="K254" s="34"/>
      <c r="L254" s="30"/>
    </row>
    <row r="255" spans="1:12" x14ac:dyDescent="0.25">
      <c r="A255" s="474" t="s">
        <v>950</v>
      </c>
      <c r="B255" s="30"/>
      <c r="C255" s="30"/>
      <c r="D255" s="69"/>
      <c r="E255" s="69"/>
      <c r="F255" s="30"/>
      <c r="G255" s="34"/>
      <c r="H255" s="34"/>
      <c r="I255" s="30"/>
      <c r="J255" s="34"/>
      <c r="K255" s="34"/>
      <c r="L255" s="30"/>
    </row>
    <row r="256" spans="1:12" x14ac:dyDescent="0.25">
      <c r="A256" s="474" t="s">
        <v>951</v>
      </c>
      <c r="B256" s="30"/>
      <c r="C256" s="30"/>
      <c r="D256" s="69"/>
      <c r="E256" s="69"/>
      <c r="F256" s="30"/>
      <c r="G256" s="34"/>
      <c r="H256" s="34"/>
      <c r="I256" s="30"/>
      <c r="J256" s="34"/>
      <c r="K256" s="34"/>
      <c r="L256" s="30"/>
    </row>
    <row r="257" spans="1:12" x14ac:dyDescent="0.25">
      <c r="A257" s="474" t="s">
        <v>952</v>
      </c>
      <c r="B257" s="30"/>
      <c r="C257" s="30"/>
      <c r="D257" s="69"/>
      <c r="E257" s="69"/>
      <c r="F257" s="30"/>
      <c r="G257" s="34"/>
      <c r="H257" s="34"/>
      <c r="I257" s="30"/>
      <c r="J257" s="34"/>
      <c r="K257" s="34"/>
      <c r="L257" s="30"/>
    </row>
    <row r="258" spans="1:12" x14ac:dyDescent="0.25">
      <c r="A258" s="474" t="s">
        <v>953</v>
      </c>
      <c r="B258" s="30"/>
      <c r="C258" s="30"/>
      <c r="D258" s="69"/>
      <c r="E258" s="69"/>
      <c r="F258" s="30"/>
      <c r="G258" s="34"/>
      <c r="H258" s="34"/>
      <c r="I258" s="30"/>
      <c r="J258" s="34"/>
      <c r="K258" s="34"/>
      <c r="L258" s="30"/>
    </row>
    <row r="259" spans="1:12" x14ac:dyDescent="0.25">
      <c r="A259" s="474" t="s">
        <v>954</v>
      </c>
      <c r="B259" s="30"/>
      <c r="C259" s="30"/>
      <c r="D259" s="69"/>
      <c r="E259" s="69"/>
      <c r="F259" s="30"/>
      <c r="G259" s="34"/>
      <c r="H259" s="34"/>
      <c r="I259" s="30"/>
      <c r="J259" s="34"/>
      <c r="K259" s="34"/>
      <c r="L259" s="30"/>
    </row>
    <row r="260" spans="1:12" x14ac:dyDescent="0.25">
      <c r="A260" s="474" t="s">
        <v>955</v>
      </c>
      <c r="B260" s="30"/>
      <c r="C260" s="30"/>
      <c r="D260" s="69"/>
      <c r="E260" s="69"/>
      <c r="F260" s="30"/>
      <c r="G260" s="34"/>
      <c r="H260" s="34"/>
      <c r="I260" s="30"/>
      <c r="J260" s="34"/>
      <c r="K260" s="34"/>
      <c r="L260" s="30"/>
    </row>
    <row r="261" spans="1:12" x14ac:dyDescent="0.25">
      <c r="A261" s="474" t="s">
        <v>956</v>
      </c>
      <c r="B261" s="30"/>
      <c r="C261" s="30"/>
      <c r="D261" s="69"/>
      <c r="E261" s="69"/>
      <c r="F261" s="30"/>
      <c r="G261" s="34"/>
      <c r="H261" s="34"/>
      <c r="I261" s="30"/>
      <c r="J261" s="34"/>
      <c r="K261" s="34"/>
      <c r="L261" s="30"/>
    </row>
    <row r="262" spans="1:12" x14ac:dyDescent="0.25">
      <c r="A262" s="474" t="s">
        <v>957</v>
      </c>
      <c r="B262" s="30"/>
      <c r="C262" s="30"/>
      <c r="D262" s="69"/>
      <c r="E262" s="69"/>
      <c r="F262" s="30"/>
      <c r="G262" s="34"/>
      <c r="H262" s="34"/>
      <c r="I262" s="30"/>
      <c r="J262" s="34"/>
      <c r="K262" s="34"/>
      <c r="L262" s="30"/>
    </row>
    <row r="263" spans="1:12" x14ac:dyDescent="0.25">
      <c r="A263" s="474" t="s">
        <v>958</v>
      </c>
      <c r="B263" s="30"/>
      <c r="C263" s="30"/>
      <c r="D263" s="69"/>
      <c r="E263" s="69"/>
      <c r="F263" s="30"/>
      <c r="G263" s="34"/>
      <c r="H263" s="34"/>
      <c r="I263" s="30"/>
      <c r="J263" s="34"/>
      <c r="K263" s="34"/>
      <c r="L263" s="30"/>
    </row>
    <row r="264" spans="1:12" x14ac:dyDescent="0.25">
      <c r="A264" s="474" t="s">
        <v>959</v>
      </c>
      <c r="B264" s="30"/>
      <c r="C264" s="30"/>
      <c r="D264" s="69"/>
      <c r="E264" s="69"/>
      <c r="F264" s="30"/>
      <c r="G264" s="34"/>
      <c r="H264" s="34"/>
      <c r="I264" s="30"/>
      <c r="J264" s="34"/>
      <c r="K264" s="34"/>
      <c r="L264" s="30"/>
    </row>
    <row r="265" spans="1:12" x14ac:dyDescent="0.25">
      <c r="A265" s="474" t="s">
        <v>960</v>
      </c>
      <c r="B265" s="30"/>
      <c r="C265" s="30"/>
      <c r="D265" s="69"/>
      <c r="E265" s="69"/>
      <c r="F265" s="30"/>
      <c r="G265" s="34"/>
      <c r="H265" s="34"/>
      <c r="I265" s="30"/>
      <c r="J265" s="34"/>
      <c r="K265" s="34"/>
      <c r="L265" s="30"/>
    </row>
    <row r="266" spans="1:12" x14ac:dyDescent="0.25">
      <c r="A266" s="474" t="s">
        <v>961</v>
      </c>
      <c r="B266" s="30"/>
      <c r="C266" s="30"/>
      <c r="D266" s="69"/>
      <c r="E266" s="69"/>
      <c r="F266" s="30"/>
      <c r="G266" s="34"/>
      <c r="H266" s="34"/>
      <c r="I266" s="30"/>
      <c r="J266" s="34"/>
      <c r="K266" s="34"/>
      <c r="L266" s="30"/>
    </row>
    <row r="267" spans="1:12" x14ac:dyDescent="0.25">
      <c r="A267" s="474" t="s">
        <v>962</v>
      </c>
      <c r="B267" s="30"/>
      <c r="C267" s="30"/>
      <c r="D267" s="69"/>
      <c r="E267" s="69"/>
      <c r="F267" s="30"/>
      <c r="G267" s="34"/>
      <c r="H267" s="34"/>
      <c r="I267" s="30"/>
      <c r="J267" s="34"/>
      <c r="K267" s="34"/>
      <c r="L267" s="30"/>
    </row>
    <row r="268" spans="1:12" x14ac:dyDescent="0.25">
      <c r="A268" s="474" t="s">
        <v>963</v>
      </c>
      <c r="B268" s="30"/>
      <c r="C268" s="30"/>
      <c r="D268" s="69"/>
      <c r="E268" s="69"/>
      <c r="F268" s="30"/>
      <c r="G268" s="34"/>
      <c r="H268" s="34"/>
      <c r="I268" s="30"/>
      <c r="J268" s="34"/>
      <c r="K268" s="34"/>
      <c r="L268" s="30"/>
    </row>
    <row r="269" spans="1:12" x14ac:dyDescent="0.25">
      <c r="A269" s="474" t="s">
        <v>964</v>
      </c>
      <c r="B269" s="30"/>
      <c r="C269" s="30"/>
      <c r="D269" s="69"/>
      <c r="E269" s="69"/>
      <c r="F269" s="30"/>
      <c r="G269" s="34"/>
      <c r="H269" s="34"/>
      <c r="I269" s="30"/>
      <c r="J269" s="34"/>
      <c r="K269" s="34"/>
      <c r="L269" s="30"/>
    </row>
    <row r="270" spans="1:12" x14ac:dyDescent="0.25">
      <c r="A270" s="474" t="s">
        <v>965</v>
      </c>
      <c r="B270" s="30"/>
      <c r="C270" s="30"/>
      <c r="D270" s="69"/>
      <c r="E270" s="69"/>
      <c r="F270" s="30"/>
      <c r="G270" s="34"/>
      <c r="H270" s="34"/>
      <c r="I270" s="30"/>
      <c r="J270" s="34"/>
      <c r="K270" s="34"/>
      <c r="L270" s="30"/>
    </row>
    <row r="271" spans="1:12" x14ac:dyDescent="0.25">
      <c r="A271" s="474" t="s">
        <v>966</v>
      </c>
      <c r="B271" s="30"/>
      <c r="C271" s="30"/>
      <c r="D271" s="69"/>
      <c r="E271" s="69"/>
      <c r="F271" s="30"/>
      <c r="G271" s="34"/>
      <c r="H271" s="34"/>
      <c r="I271" s="30"/>
      <c r="J271" s="34"/>
      <c r="K271" s="34"/>
      <c r="L271" s="30"/>
    </row>
    <row r="272" spans="1:12" x14ac:dyDescent="0.25">
      <c r="A272" s="474" t="s">
        <v>967</v>
      </c>
      <c r="B272" s="30"/>
      <c r="C272" s="30"/>
      <c r="D272" s="69"/>
      <c r="E272" s="69"/>
      <c r="F272" s="30"/>
      <c r="G272" s="34"/>
      <c r="H272" s="34"/>
      <c r="I272" s="30"/>
      <c r="J272" s="34"/>
      <c r="K272" s="34"/>
      <c r="L272" s="30"/>
    </row>
    <row r="273" spans="1:12" x14ac:dyDescent="0.25">
      <c r="A273" s="474" t="s">
        <v>968</v>
      </c>
      <c r="B273" s="30"/>
      <c r="C273" s="30"/>
      <c r="D273" s="69"/>
      <c r="E273" s="69"/>
      <c r="F273" s="30"/>
      <c r="G273" s="34"/>
      <c r="H273" s="34"/>
      <c r="I273" s="30"/>
      <c r="J273" s="34"/>
      <c r="K273" s="34"/>
      <c r="L273" s="30"/>
    </row>
    <row r="274" spans="1:12" x14ac:dyDescent="0.25">
      <c r="A274" s="474" t="s">
        <v>969</v>
      </c>
      <c r="B274" s="30"/>
      <c r="C274" s="30"/>
      <c r="D274" s="69"/>
      <c r="E274" s="69"/>
      <c r="F274" s="30"/>
      <c r="G274" s="34"/>
      <c r="H274" s="34"/>
      <c r="I274" s="30"/>
      <c r="J274" s="34"/>
      <c r="K274" s="34"/>
      <c r="L274" s="30"/>
    </row>
    <row r="275" spans="1:12" x14ac:dyDescent="0.25">
      <c r="A275" s="474" t="s">
        <v>970</v>
      </c>
      <c r="B275" s="30"/>
      <c r="C275" s="30"/>
      <c r="D275" s="69"/>
      <c r="E275" s="69"/>
      <c r="F275" s="30"/>
      <c r="G275" s="34"/>
      <c r="H275" s="34"/>
      <c r="I275" s="30"/>
      <c r="J275" s="34"/>
      <c r="K275" s="34"/>
      <c r="L275" s="30"/>
    </row>
    <row r="276" spans="1:12" x14ac:dyDescent="0.25">
      <c r="A276" s="474" t="s">
        <v>971</v>
      </c>
      <c r="B276" s="30"/>
      <c r="C276" s="30"/>
      <c r="D276" s="69"/>
      <c r="E276" s="69"/>
      <c r="F276" s="30"/>
      <c r="G276" s="34"/>
      <c r="H276" s="34"/>
      <c r="I276" s="30"/>
      <c r="J276" s="34"/>
      <c r="K276" s="34"/>
      <c r="L276" s="30"/>
    </row>
    <row r="277" spans="1:12" x14ac:dyDescent="0.25">
      <c r="A277" s="474" t="s">
        <v>972</v>
      </c>
      <c r="B277" s="30"/>
      <c r="C277" s="30"/>
      <c r="D277" s="69"/>
      <c r="E277" s="69"/>
      <c r="F277" s="30"/>
      <c r="G277" s="34"/>
      <c r="H277" s="34"/>
      <c r="I277" s="30"/>
      <c r="J277" s="34"/>
      <c r="K277" s="34"/>
      <c r="L277" s="30"/>
    </row>
    <row r="278" spans="1:12" x14ac:dyDescent="0.25">
      <c r="A278" s="474" t="s">
        <v>973</v>
      </c>
      <c r="B278" s="30"/>
      <c r="C278" s="30"/>
      <c r="D278" s="69"/>
      <c r="E278" s="69"/>
      <c r="F278" s="30"/>
      <c r="G278" s="34"/>
      <c r="H278" s="34"/>
      <c r="I278" s="30"/>
      <c r="J278" s="34"/>
      <c r="K278" s="34"/>
      <c r="L278" s="30"/>
    </row>
    <row r="279" spans="1:12" x14ac:dyDescent="0.25">
      <c r="A279" s="474" t="s">
        <v>974</v>
      </c>
      <c r="B279" s="30"/>
      <c r="C279" s="30"/>
      <c r="D279" s="69"/>
      <c r="E279" s="69"/>
      <c r="F279" s="30"/>
      <c r="G279" s="34"/>
      <c r="H279" s="34"/>
      <c r="I279" s="30"/>
      <c r="J279" s="34"/>
      <c r="K279" s="34"/>
      <c r="L279" s="30"/>
    </row>
    <row r="280" spans="1:12" x14ac:dyDescent="0.25">
      <c r="A280" s="474" t="s">
        <v>975</v>
      </c>
      <c r="B280" s="30"/>
      <c r="C280" s="30"/>
      <c r="D280" s="69"/>
      <c r="E280" s="69"/>
      <c r="F280" s="30"/>
      <c r="G280" s="34"/>
      <c r="H280" s="34"/>
      <c r="I280" s="30"/>
      <c r="J280" s="34"/>
      <c r="K280" s="34"/>
      <c r="L280" s="30"/>
    </row>
    <row r="281" spans="1:12" x14ac:dyDescent="0.25">
      <c r="A281" s="474" t="s">
        <v>976</v>
      </c>
      <c r="B281" s="30"/>
      <c r="C281" s="30"/>
      <c r="D281" s="69"/>
      <c r="E281" s="69"/>
      <c r="F281" s="30"/>
      <c r="G281" s="34"/>
      <c r="H281" s="34"/>
      <c r="I281" s="30"/>
      <c r="J281" s="34"/>
      <c r="K281" s="34"/>
      <c r="L281" s="30"/>
    </row>
    <row r="282" spans="1:12" x14ac:dyDescent="0.25">
      <c r="A282" s="474" t="s">
        <v>977</v>
      </c>
      <c r="B282" s="30"/>
      <c r="C282" s="30"/>
      <c r="D282" s="69"/>
      <c r="E282" s="69"/>
      <c r="F282" s="30"/>
      <c r="G282" s="34"/>
      <c r="H282" s="34"/>
      <c r="I282" s="30"/>
      <c r="J282" s="34"/>
      <c r="K282" s="34"/>
      <c r="L282" s="30"/>
    </row>
    <row r="283" spans="1:12" x14ac:dyDescent="0.25">
      <c r="A283" s="474" t="s">
        <v>978</v>
      </c>
      <c r="B283" s="30"/>
      <c r="C283" s="30"/>
      <c r="D283" s="69"/>
      <c r="E283" s="69"/>
      <c r="F283" s="30"/>
      <c r="G283" s="34"/>
      <c r="H283" s="34"/>
      <c r="I283" s="30"/>
      <c r="J283" s="34"/>
      <c r="K283" s="34"/>
      <c r="L283" s="30"/>
    </row>
    <row r="284" spans="1:12" x14ac:dyDescent="0.25">
      <c r="A284" s="474" t="s">
        <v>979</v>
      </c>
      <c r="B284" s="30"/>
      <c r="C284" s="30"/>
      <c r="D284" s="69"/>
      <c r="E284" s="69"/>
      <c r="F284" s="30"/>
      <c r="G284" s="34"/>
      <c r="H284" s="34"/>
      <c r="I284" s="30"/>
      <c r="J284" s="34"/>
      <c r="K284" s="34"/>
      <c r="L284" s="30"/>
    </row>
    <row r="285" spans="1:12" x14ac:dyDescent="0.25">
      <c r="A285" s="474" t="s">
        <v>980</v>
      </c>
      <c r="B285" s="30"/>
      <c r="C285" s="30"/>
      <c r="D285" s="69"/>
      <c r="E285" s="69"/>
      <c r="F285" s="30"/>
      <c r="G285" s="34"/>
      <c r="H285" s="34"/>
      <c r="I285" s="30"/>
      <c r="J285" s="34"/>
      <c r="K285" s="34"/>
      <c r="L285" s="30"/>
    </row>
    <row r="286" spans="1:12" x14ac:dyDescent="0.25">
      <c r="A286" s="474" t="s">
        <v>981</v>
      </c>
      <c r="B286" s="30"/>
      <c r="C286" s="30"/>
      <c r="D286" s="69"/>
      <c r="E286" s="69"/>
      <c r="F286" s="30"/>
      <c r="G286" s="34"/>
      <c r="H286" s="34"/>
      <c r="I286" s="30"/>
      <c r="J286" s="34"/>
      <c r="K286" s="34"/>
      <c r="L286" s="30"/>
    </row>
    <row r="287" spans="1:12" x14ac:dyDescent="0.25">
      <c r="A287" s="474" t="s">
        <v>982</v>
      </c>
      <c r="B287" s="30"/>
      <c r="C287" s="30"/>
      <c r="D287" s="69"/>
      <c r="E287" s="69"/>
      <c r="F287" s="30"/>
      <c r="G287" s="34"/>
      <c r="H287" s="34"/>
      <c r="I287" s="30"/>
      <c r="J287" s="34"/>
      <c r="K287" s="34"/>
      <c r="L287" s="30"/>
    </row>
    <row r="288" spans="1:12" x14ac:dyDescent="0.25">
      <c r="A288" s="474" t="s">
        <v>983</v>
      </c>
      <c r="B288" s="30"/>
      <c r="C288" s="30"/>
      <c r="D288" s="69"/>
      <c r="E288" s="69"/>
      <c r="F288" s="30"/>
      <c r="G288" s="34"/>
      <c r="H288" s="34"/>
      <c r="I288" s="30"/>
      <c r="J288" s="34"/>
      <c r="K288" s="34"/>
      <c r="L288" s="30"/>
    </row>
    <row r="289" spans="1:12" x14ac:dyDescent="0.25">
      <c r="A289" s="474" t="s">
        <v>984</v>
      </c>
      <c r="B289" s="30"/>
      <c r="C289" s="30"/>
      <c r="D289" s="69"/>
      <c r="E289" s="69"/>
      <c r="F289" s="30"/>
      <c r="G289" s="34"/>
      <c r="H289" s="34"/>
      <c r="I289" s="30"/>
      <c r="J289" s="34"/>
      <c r="K289" s="34"/>
      <c r="L289" s="30"/>
    </row>
    <row r="290" spans="1:12" x14ac:dyDescent="0.25">
      <c r="A290" s="474" t="s">
        <v>985</v>
      </c>
      <c r="B290" s="30"/>
      <c r="C290" s="30"/>
      <c r="D290" s="69"/>
      <c r="E290" s="69"/>
      <c r="F290" s="30"/>
      <c r="G290" s="34"/>
      <c r="H290" s="34"/>
      <c r="I290" s="30"/>
      <c r="J290" s="34"/>
      <c r="K290" s="34"/>
      <c r="L290" s="30"/>
    </row>
    <row r="291" spans="1:12" x14ac:dyDescent="0.25">
      <c r="A291" s="474" t="s">
        <v>986</v>
      </c>
      <c r="B291" s="30"/>
      <c r="C291" s="30"/>
      <c r="D291" s="69"/>
      <c r="E291" s="69"/>
      <c r="F291" s="30"/>
      <c r="G291" s="34"/>
      <c r="H291" s="34"/>
      <c r="I291" s="30"/>
      <c r="J291" s="34"/>
      <c r="K291" s="34"/>
      <c r="L291" s="30"/>
    </row>
    <row r="292" spans="1:12" x14ac:dyDescent="0.25">
      <c r="A292" s="474" t="s">
        <v>987</v>
      </c>
      <c r="B292" s="30"/>
      <c r="C292" s="30"/>
      <c r="D292" s="69"/>
      <c r="E292" s="69"/>
      <c r="F292" s="30"/>
      <c r="G292" s="34"/>
      <c r="H292" s="34"/>
      <c r="I292" s="30"/>
      <c r="J292" s="34"/>
      <c r="K292" s="34"/>
      <c r="L292" s="30"/>
    </row>
    <row r="293" spans="1:12" x14ac:dyDescent="0.25">
      <c r="A293" s="474" t="s">
        <v>988</v>
      </c>
      <c r="B293" s="30"/>
      <c r="C293" s="30"/>
      <c r="D293" s="69"/>
      <c r="E293" s="69"/>
      <c r="F293" s="30"/>
      <c r="G293" s="34"/>
      <c r="H293" s="34"/>
      <c r="I293" s="30"/>
      <c r="J293" s="34"/>
      <c r="K293" s="34"/>
      <c r="L293" s="30"/>
    </row>
    <row r="294" spans="1:12" x14ac:dyDescent="0.25">
      <c r="A294" s="474" t="s">
        <v>989</v>
      </c>
      <c r="B294" s="30"/>
      <c r="C294" s="30"/>
      <c r="D294" s="69"/>
      <c r="E294" s="69"/>
      <c r="F294" s="30"/>
      <c r="G294" s="34"/>
      <c r="H294" s="34"/>
      <c r="I294" s="30"/>
      <c r="J294" s="34"/>
      <c r="K294" s="34"/>
      <c r="L294" s="30"/>
    </row>
    <row r="295" spans="1:12" x14ac:dyDescent="0.25">
      <c r="A295" s="474" t="s">
        <v>990</v>
      </c>
      <c r="B295" s="30"/>
      <c r="C295" s="30"/>
      <c r="D295" s="69"/>
      <c r="E295" s="69"/>
      <c r="F295" s="30"/>
      <c r="G295" s="34"/>
      <c r="H295" s="34"/>
      <c r="I295" s="30"/>
      <c r="J295" s="34"/>
      <c r="K295" s="34"/>
      <c r="L295" s="30"/>
    </row>
    <row r="296" spans="1:12" x14ac:dyDescent="0.25">
      <c r="A296" s="474" t="s">
        <v>991</v>
      </c>
      <c r="B296" s="30"/>
      <c r="C296" s="30"/>
      <c r="D296" s="69"/>
      <c r="E296" s="69"/>
      <c r="F296" s="30"/>
      <c r="G296" s="34"/>
      <c r="H296" s="34"/>
      <c r="I296" s="30"/>
      <c r="J296" s="34"/>
      <c r="K296" s="34"/>
      <c r="L296" s="30"/>
    </row>
    <row r="297" spans="1:12" x14ac:dyDescent="0.25">
      <c r="A297" s="474" t="s">
        <v>992</v>
      </c>
      <c r="B297" s="30"/>
      <c r="C297" s="30"/>
      <c r="D297" s="69"/>
      <c r="E297" s="69"/>
      <c r="F297" s="30"/>
      <c r="G297" s="34"/>
      <c r="H297" s="34"/>
      <c r="I297" s="30"/>
      <c r="J297" s="34"/>
      <c r="K297" s="34"/>
      <c r="L297" s="30"/>
    </row>
    <row r="298" spans="1:12" x14ac:dyDescent="0.25">
      <c r="A298" s="474" t="s">
        <v>993</v>
      </c>
      <c r="B298" s="30"/>
      <c r="C298" s="30"/>
      <c r="D298" s="69"/>
      <c r="E298" s="69"/>
      <c r="F298" s="30"/>
      <c r="G298" s="34"/>
      <c r="H298" s="34"/>
      <c r="I298" s="30"/>
      <c r="J298" s="34"/>
      <c r="K298" s="34"/>
      <c r="L298" s="30"/>
    </row>
    <row r="299" spans="1:12" x14ac:dyDescent="0.25">
      <c r="A299" s="474" t="s">
        <v>994</v>
      </c>
      <c r="B299" s="30"/>
      <c r="C299" s="30"/>
      <c r="D299" s="69"/>
      <c r="E299" s="69"/>
      <c r="F299" s="30"/>
      <c r="G299" s="34"/>
      <c r="H299" s="34"/>
      <c r="I299" s="30"/>
      <c r="J299" s="34"/>
      <c r="K299" s="34"/>
      <c r="L299" s="30"/>
    </row>
    <row r="300" spans="1:12" x14ac:dyDescent="0.25">
      <c r="A300" s="474" t="s">
        <v>995</v>
      </c>
      <c r="B300" s="30"/>
      <c r="C300" s="30"/>
      <c r="D300" s="69"/>
      <c r="E300" s="69"/>
      <c r="F300" s="30"/>
      <c r="G300" s="34"/>
      <c r="H300" s="34"/>
      <c r="I300" s="30"/>
      <c r="J300" s="34"/>
      <c r="K300" s="34"/>
      <c r="L300" s="30"/>
    </row>
    <row r="301" spans="1:12" x14ac:dyDescent="0.25">
      <c r="A301" s="30"/>
      <c r="B301" s="30"/>
      <c r="C301" s="30"/>
      <c r="D301" s="69"/>
      <c r="E301" s="69"/>
      <c r="F301" s="30"/>
      <c r="G301" s="34"/>
      <c r="H301" s="34"/>
      <c r="I301" s="30"/>
      <c r="J301" s="34"/>
      <c r="K301" s="34"/>
      <c r="L301" s="30"/>
    </row>
    <row r="302" spans="1:12" x14ac:dyDescent="0.25">
      <c r="A302" s="30"/>
      <c r="B302" s="30"/>
      <c r="C302" s="30"/>
      <c r="D302" s="69"/>
      <c r="E302" s="69"/>
      <c r="F302" s="30"/>
      <c r="G302" s="34"/>
      <c r="H302" s="34"/>
      <c r="I302" s="30"/>
      <c r="J302" s="34"/>
      <c r="K302" s="34"/>
      <c r="L302" s="30"/>
    </row>
    <row r="303" spans="1:12" x14ac:dyDescent="0.25">
      <c r="A303" s="30"/>
      <c r="B303" s="30"/>
      <c r="C303" s="30"/>
      <c r="D303" s="69"/>
      <c r="E303" s="69"/>
      <c r="F303" s="30"/>
      <c r="G303" s="34"/>
      <c r="H303" s="34"/>
      <c r="I303" s="30"/>
      <c r="J303" s="34"/>
      <c r="K303" s="34"/>
      <c r="L303" s="30"/>
    </row>
    <row r="304" spans="1:12" x14ac:dyDescent="0.25">
      <c r="A304" s="30"/>
      <c r="B304" s="30"/>
      <c r="C304" s="30"/>
      <c r="D304" s="69"/>
      <c r="E304" s="69"/>
      <c r="F304" s="30"/>
      <c r="G304" s="34"/>
      <c r="H304" s="34"/>
      <c r="I304" s="30"/>
      <c r="J304" s="34"/>
      <c r="K304" s="34"/>
      <c r="L304" s="30"/>
    </row>
    <row r="305" spans="1:12" x14ac:dyDescent="0.25">
      <c r="A305" s="30"/>
      <c r="B305" s="30"/>
      <c r="C305" s="30"/>
      <c r="D305" s="69"/>
      <c r="E305" s="69"/>
      <c r="F305" s="30"/>
      <c r="G305" s="34"/>
      <c r="H305" s="34"/>
      <c r="I305" s="30"/>
      <c r="J305" s="34"/>
      <c r="K305" s="34"/>
      <c r="L305" s="30"/>
    </row>
    <row r="306" spans="1:12" x14ac:dyDescent="0.25">
      <c r="A306" s="30"/>
      <c r="B306" s="30"/>
      <c r="C306" s="30"/>
      <c r="D306" s="69"/>
      <c r="E306" s="69"/>
      <c r="F306" s="30"/>
      <c r="G306" s="34"/>
      <c r="H306" s="34"/>
      <c r="I306" s="30"/>
      <c r="J306" s="34"/>
      <c r="K306" s="34"/>
      <c r="L306" s="30"/>
    </row>
    <row r="307" spans="1:12" x14ac:dyDescent="0.25">
      <c r="A307" s="30"/>
      <c r="B307" s="30"/>
      <c r="C307" s="30"/>
      <c r="D307" s="69"/>
      <c r="E307" s="69"/>
      <c r="F307" s="30"/>
      <c r="G307" s="34"/>
      <c r="H307" s="34"/>
      <c r="I307" s="30"/>
      <c r="J307" s="34"/>
      <c r="K307" s="34"/>
      <c r="L307" s="30"/>
    </row>
    <row r="308" spans="1:12" x14ac:dyDescent="0.25">
      <c r="A308" s="30"/>
      <c r="B308" s="30"/>
      <c r="C308" s="30"/>
      <c r="D308" s="69"/>
      <c r="E308" s="69"/>
      <c r="F308" s="30"/>
      <c r="G308" s="34"/>
      <c r="H308" s="34"/>
      <c r="I308" s="30"/>
      <c r="J308" s="34"/>
      <c r="K308" s="34"/>
      <c r="L308" s="30"/>
    </row>
    <row r="309" spans="1:12" x14ac:dyDescent="0.25">
      <c r="A309" s="30"/>
      <c r="B309" s="30"/>
      <c r="C309" s="30"/>
      <c r="D309" s="69"/>
      <c r="E309" s="69"/>
      <c r="F309" s="30"/>
      <c r="G309" s="34"/>
      <c r="H309" s="34"/>
      <c r="I309" s="30"/>
      <c r="J309" s="34"/>
      <c r="K309" s="34"/>
      <c r="L309" s="30"/>
    </row>
    <row r="310" spans="1:12" x14ac:dyDescent="0.25">
      <c r="A310" s="30"/>
      <c r="B310" s="30"/>
      <c r="C310" s="30"/>
      <c r="D310" s="69"/>
      <c r="E310" s="69"/>
      <c r="F310" s="30"/>
      <c r="G310" s="34"/>
      <c r="H310" s="34"/>
      <c r="I310" s="30"/>
      <c r="J310" s="34"/>
      <c r="K310" s="34"/>
      <c r="L310" s="30"/>
    </row>
    <row r="311" spans="1:12" x14ac:dyDescent="0.25">
      <c r="A311" s="30"/>
      <c r="B311" s="30"/>
      <c r="C311" s="30"/>
      <c r="D311" s="69"/>
      <c r="E311" s="69"/>
      <c r="F311" s="30"/>
      <c r="G311" s="34"/>
      <c r="H311" s="34"/>
      <c r="I311" s="30"/>
      <c r="J311" s="34"/>
      <c r="K311" s="34"/>
      <c r="L311" s="30"/>
    </row>
    <row r="312" spans="1:12" x14ac:dyDescent="0.25">
      <c r="A312" s="30"/>
      <c r="B312" s="30"/>
      <c r="C312" s="30"/>
      <c r="D312" s="69"/>
      <c r="E312" s="69"/>
      <c r="F312" s="30"/>
      <c r="G312" s="34"/>
      <c r="H312" s="34"/>
      <c r="I312" s="30"/>
      <c r="J312" s="34"/>
      <c r="K312" s="34"/>
      <c r="L312" s="30"/>
    </row>
    <row r="313" spans="1:12" x14ac:dyDescent="0.25">
      <c r="A313" s="30"/>
      <c r="B313" s="30"/>
      <c r="C313" s="30"/>
      <c r="D313" s="69"/>
      <c r="E313" s="69"/>
      <c r="F313" s="30"/>
      <c r="G313" s="34"/>
      <c r="H313" s="34"/>
      <c r="I313" s="30"/>
      <c r="J313" s="34"/>
      <c r="K313" s="34"/>
      <c r="L313" s="30"/>
    </row>
    <row r="314" spans="1:12" x14ac:dyDescent="0.25">
      <c r="A314" s="30"/>
      <c r="B314" s="30"/>
      <c r="C314" s="30"/>
      <c r="D314" s="69"/>
      <c r="E314" s="69"/>
      <c r="F314" s="30"/>
      <c r="G314" s="34"/>
      <c r="H314" s="34"/>
      <c r="I314" s="30"/>
      <c r="J314" s="34"/>
      <c r="K314" s="34"/>
      <c r="L314" s="30"/>
    </row>
    <row r="315" spans="1:12" x14ac:dyDescent="0.25">
      <c r="A315" s="30"/>
      <c r="B315" s="30"/>
      <c r="C315" s="30"/>
      <c r="D315" s="69"/>
      <c r="E315" s="69"/>
      <c r="F315" s="30"/>
      <c r="G315" s="34"/>
      <c r="H315" s="34"/>
      <c r="I315" s="30"/>
      <c r="J315" s="34"/>
      <c r="K315" s="34"/>
      <c r="L315" s="30"/>
    </row>
    <row r="316" spans="1:12" x14ac:dyDescent="0.25">
      <c r="A316" s="30"/>
      <c r="B316" s="30"/>
      <c r="C316" s="30"/>
      <c r="D316" s="69"/>
      <c r="E316" s="69"/>
      <c r="F316" s="30"/>
      <c r="G316" s="34"/>
      <c r="H316" s="34"/>
      <c r="I316" s="30"/>
      <c r="J316" s="34"/>
      <c r="K316" s="34"/>
      <c r="L316" s="30"/>
    </row>
    <row r="317" spans="1:12" x14ac:dyDescent="0.25">
      <c r="A317" s="30"/>
      <c r="B317" s="30"/>
      <c r="C317" s="30"/>
      <c r="D317" s="69"/>
      <c r="E317" s="69"/>
      <c r="F317" s="30"/>
      <c r="G317" s="34"/>
      <c r="H317" s="34"/>
      <c r="I317" s="30"/>
      <c r="J317" s="34"/>
      <c r="K317" s="34"/>
      <c r="L317" s="30"/>
    </row>
    <row r="318" spans="1:12" x14ac:dyDescent="0.25">
      <c r="A318" s="30"/>
      <c r="B318" s="30"/>
      <c r="C318" s="30"/>
      <c r="D318" s="69"/>
      <c r="E318" s="69"/>
      <c r="F318" s="30"/>
      <c r="G318" s="34"/>
      <c r="H318" s="34"/>
      <c r="I318" s="30"/>
      <c r="J318" s="34"/>
      <c r="K318" s="34"/>
      <c r="L318" s="30"/>
    </row>
    <row r="319" spans="1:12" x14ac:dyDescent="0.25">
      <c r="A319" s="30"/>
      <c r="B319" s="30"/>
      <c r="C319" s="30"/>
      <c r="D319" s="69"/>
      <c r="E319" s="69"/>
      <c r="F319" s="30"/>
      <c r="G319" s="34"/>
      <c r="H319" s="34"/>
      <c r="I319" s="30"/>
      <c r="J319" s="34"/>
      <c r="K319" s="34"/>
      <c r="L319" s="30"/>
    </row>
    <row r="320" spans="1:12" x14ac:dyDescent="0.25">
      <c r="A320" s="30"/>
      <c r="B320" s="30"/>
      <c r="C320" s="30"/>
      <c r="D320" s="69"/>
      <c r="E320" s="69"/>
      <c r="F320" s="30"/>
      <c r="G320" s="34"/>
      <c r="H320" s="34"/>
      <c r="I320" s="30"/>
      <c r="J320" s="34"/>
      <c r="K320" s="34"/>
      <c r="L320" s="30"/>
    </row>
    <row r="321" spans="1:12" x14ac:dyDescent="0.25">
      <c r="A321" s="30"/>
      <c r="B321" s="30"/>
      <c r="C321" s="30"/>
      <c r="D321" s="69"/>
      <c r="E321" s="69"/>
      <c r="F321" s="30"/>
      <c r="G321" s="34"/>
      <c r="H321" s="34"/>
      <c r="I321" s="30"/>
      <c r="J321" s="34"/>
      <c r="K321" s="34"/>
      <c r="L321" s="30"/>
    </row>
    <row r="322" spans="1:12" x14ac:dyDescent="0.25">
      <c r="A322" s="30"/>
      <c r="B322" s="30"/>
      <c r="C322" s="30"/>
      <c r="D322" s="69"/>
      <c r="E322" s="69"/>
      <c r="F322" s="30"/>
      <c r="G322" s="34"/>
      <c r="H322" s="34"/>
      <c r="I322" s="30"/>
      <c r="J322" s="34"/>
      <c r="K322" s="34"/>
      <c r="L322" s="30"/>
    </row>
    <row r="323" spans="1:12" x14ac:dyDescent="0.25">
      <c r="A323" s="30"/>
      <c r="B323" s="30"/>
      <c r="C323" s="30"/>
      <c r="D323" s="69"/>
      <c r="E323" s="69"/>
      <c r="F323" s="30"/>
      <c r="G323" s="34"/>
      <c r="H323" s="34"/>
      <c r="I323" s="30"/>
      <c r="J323" s="34"/>
      <c r="K323" s="34"/>
      <c r="L323" s="30"/>
    </row>
    <row r="324" spans="1:12" x14ac:dyDescent="0.25">
      <c r="A324" s="30"/>
      <c r="B324" s="30"/>
      <c r="C324" s="30"/>
      <c r="D324" s="69"/>
      <c r="E324" s="69"/>
      <c r="F324" s="30"/>
      <c r="G324" s="34"/>
      <c r="H324" s="34"/>
      <c r="I324" s="30"/>
      <c r="J324" s="34"/>
      <c r="K324" s="34"/>
      <c r="L324" s="30"/>
    </row>
    <row r="325" spans="1:12" x14ac:dyDescent="0.25">
      <c r="A325" s="30"/>
      <c r="B325" s="30"/>
      <c r="C325" s="30"/>
      <c r="D325" s="69"/>
      <c r="E325" s="69"/>
      <c r="F325" s="30"/>
      <c r="G325" s="34"/>
      <c r="H325" s="34"/>
      <c r="I325" s="30"/>
      <c r="J325" s="34"/>
      <c r="K325" s="34"/>
      <c r="L325" s="30"/>
    </row>
    <row r="326" spans="1:12" x14ac:dyDescent="0.25">
      <c r="A326" s="30"/>
      <c r="B326" s="30"/>
      <c r="C326" s="30"/>
      <c r="D326" s="69"/>
      <c r="E326" s="69"/>
      <c r="F326" s="30"/>
      <c r="G326" s="34"/>
      <c r="H326" s="34"/>
      <c r="I326" s="30"/>
      <c r="J326" s="34"/>
      <c r="K326" s="34"/>
      <c r="L326" s="30"/>
    </row>
    <row r="327" spans="1:12" x14ac:dyDescent="0.25">
      <c r="A327" s="30"/>
      <c r="B327" s="30"/>
      <c r="C327" s="30"/>
      <c r="D327" s="69"/>
      <c r="E327" s="69"/>
      <c r="F327" s="30"/>
      <c r="G327" s="34"/>
      <c r="H327" s="34"/>
      <c r="I327" s="30"/>
      <c r="J327" s="34"/>
      <c r="K327" s="34"/>
      <c r="L327" s="30"/>
    </row>
    <row r="328" spans="1:12" x14ac:dyDescent="0.25">
      <c r="A328" s="30"/>
      <c r="B328" s="30"/>
      <c r="C328" s="30"/>
      <c r="D328" s="69"/>
      <c r="E328" s="69"/>
      <c r="F328" s="30"/>
      <c r="G328" s="34"/>
      <c r="H328" s="34"/>
      <c r="I328" s="30"/>
      <c r="J328" s="34"/>
      <c r="K328" s="34"/>
      <c r="L328" s="30"/>
    </row>
    <row r="329" spans="1:12" x14ac:dyDescent="0.25">
      <c r="A329" s="30"/>
      <c r="B329" s="30"/>
      <c r="C329" s="30"/>
      <c r="D329" s="69"/>
      <c r="E329" s="69"/>
      <c r="F329" s="30"/>
      <c r="G329" s="34"/>
      <c r="H329" s="34"/>
      <c r="I329" s="30"/>
      <c r="J329" s="34"/>
      <c r="K329" s="34"/>
      <c r="L329" s="30"/>
    </row>
    <row r="330" spans="1:12" x14ac:dyDescent="0.25">
      <c r="A330" s="30"/>
      <c r="B330" s="30"/>
      <c r="C330" s="30"/>
      <c r="D330" s="69"/>
      <c r="E330" s="69"/>
      <c r="F330" s="30"/>
      <c r="G330" s="34"/>
      <c r="H330" s="34"/>
      <c r="I330" s="30"/>
      <c r="J330" s="34"/>
      <c r="K330" s="34"/>
      <c r="L330" s="30"/>
    </row>
    <row r="331" spans="1:12" x14ac:dyDescent="0.25">
      <c r="A331" s="30"/>
      <c r="B331" s="30"/>
      <c r="C331" s="30"/>
      <c r="D331" s="69"/>
      <c r="E331" s="69"/>
      <c r="F331" s="30"/>
      <c r="G331" s="34"/>
      <c r="H331" s="34"/>
      <c r="I331" s="30"/>
      <c r="J331" s="34"/>
      <c r="K331" s="34"/>
      <c r="L331" s="30"/>
    </row>
    <row r="332" spans="1:12" x14ac:dyDescent="0.25">
      <c r="A332" s="30"/>
      <c r="B332" s="30"/>
      <c r="C332" s="30"/>
      <c r="D332" s="69"/>
      <c r="E332" s="69"/>
      <c r="F332" s="30"/>
      <c r="G332" s="34"/>
      <c r="H332" s="34"/>
      <c r="I332" s="30"/>
      <c r="J332" s="34"/>
      <c r="K332" s="34"/>
      <c r="L332" s="30"/>
    </row>
    <row r="333" spans="1:12" x14ac:dyDescent="0.25">
      <c r="A333" s="30"/>
      <c r="B333" s="30"/>
      <c r="C333" s="30"/>
      <c r="D333" s="69"/>
      <c r="E333" s="69"/>
      <c r="F333" s="30"/>
      <c r="G333" s="34"/>
      <c r="H333" s="34"/>
      <c r="I333" s="30"/>
      <c r="J333" s="34"/>
      <c r="K333" s="34"/>
      <c r="L333" s="30"/>
    </row>
    <row r="334" spans="1:12" x14ac:dyDescent="0.25">
      <c r="A334" s="30"/>
      <c r="B334" s="30"/>
      <c r="C334" s="30"/>
      <c r="D334" s="69"/>
      <c r="E334" s="69"/>
      <c r="F334" s="30"/>
      <c r="G334" s="34"/>
      <c r="H334" s="34"/>
      <c r="I334" s="30"/>
      <c r="J334" s="34"/>
      <c r="K334" s="34"/>
      <c r="L334" s="30"/>
    </row>
    <row r="335" spans="1:12" x14ac:dyDescent="0.25">
      <c r="A335" s="30"/>
      <c r="B335" s="30"/>
      <c r="C335" s="30"/>
      <c r="D335" s="69"/>
      <c r="E335" s="69"/>
      <c r="F335" s="30"/>
      <c r="G335" s="34"/>
      <c r="H335" s="34"/>
      <c r="I335" s="30"/>
      <c r="J335" s="34"/>
      <c r="K335" s="34"/>
      <c r="L335" s="30"/>
    </row>
    <row r="336" spans="1:12" x14ac:dyDescent="0.25">
      <c r="A336" s="30"/>
      <c r="B336" s="30"/>
      <c r="C336" s="30"/>
      <c r="D336" s="69"/>
      <c r="E336" s="69"/>
      <c r="F336" s="30"/>
      <c r="G336" s="34"/>
      <c r="H336" s="34"/>
      <c r="I336" s="30"/>
      <c r="J336" s="34"/>
      <c r="K336" s="34"/>
      <c r="L336" s="30"/>
    </row>
    <row r="337" spans="1:12" x14ac:dyDescent="0.25">
      <c r="A337" s="30"/>
      <c r="B337" s="30"/>
      <c r="C337" s="30"/>
      <c r="D337" s="69"/>
      <c r="E337" s="69"/>
      <c r="F337" s="30"/>
      <c r="G337" s="34"/>
      <c r="H337" s="34"/>
      <c r="I337" s="30"/>
      <c r="J337" s="34"/>
      <c r="K337" s="34"/>
      <c r="L337" s="30"/>
    </row>
    <row r="338" spans="1:12" x14ac:dyDescent="0.25">
      <c r="A338" s="30"/>
      <c r="B338" s="30"/>
      <c r="C338" s="30"/>
      <c r="D338" s="69"/>
      <c r="E338" s="69"/>
      <c r="F338" s="30"/>
      <c r="G338" s="34"/>
      <c r="H338" s="34"/>
      <c r="I338" s="30"/>
      <c r="J338" s="34"/>
      <c r="K338" s="34"/>
      <c r="L338" s="30"/>
    </row>
    <row r="339" spans="1:12" x14ac:dyDescent="0.25">
      <c r="A339" s="30"/>
      <c r="B339" s="30"/>
      <c r="C339" s="30"/>
      <c r="D339" s="69"/>
      <c r="E339" s="69"/>
      <c r="F339" s="30"/>
      <c r="G339" s="34"/>
      <c r="H339" s="34"/>
      <c r="I339" s="30"/>
      <c r="J339" s="34"/>
      <c r="K339" s="34"/>
      <c r="L339" s="30"/>
    </row>
    <row r="340" spans="1:12" x14ac:dyDescent="0.25">
      <c r="A340" s="30"/>
      <c r="B340" s="30"/>
      <c r="C340" s="30"/>
      <c r="D340" s="69"/>
      <c r="E340" s="69"/>
      <c r="F340" s="30"/>
      <c r="G340" s="34"/>
      <c r="H340" s="34"/>
      <c r="I340" s="30"/>
      <c r="J340" s="34"/>
      <c r="K340" s="34"/>
      <c r="L340" s="30"/>
    </row>
    <row r="341" spans="1:12" x14ac:dyDescent="0.25">
      <c r="A341" s="30"/>
      <c r="B341" s="30"/>
      <c r="C341" s="30"/>
      <c r="D341" s="69"/>
      <c r="E341" s="69"/>
      <c r="F341" s="30"/>
      <c r="G341" s="34"/>
      <c r="H341" s="34"/>
      <c r="I341" s="30"/>
      <c r="J341" s="34"/>
      <c r="K341" s="34"/>
      <c r="L341" s="30"/>
    </row>
    <row r="342" spans="1:12" x14ac:dyDescent="0.25">
      <c r="A342" s="30"/>
      <c r="B342" s="30"/>
      <c r="C342" s="30"/>
      <c r="D342" s="69"/>
      <c r="E342" s="69"/>
      <c r="F342" s="30"/>
      <c r="G342" s="34"/>
      <c r="H342" s="34"/>
      <c r="I342" s="30"/>
      <c r="J342" s="34"/>
      <c r="K342" s="34"/>
      <c r="L342" s="30"/>
    </row>
    <row r="343" spans="1:12" x14ac:dyDescent="0.25">
      <c r="A343" s="30"/>
      <c r="B343" s="30"/>
      <c r="C343" s="30"/>
      <c r="D343" s="69"/>
      <c r="E343" s="69"/>
      <c r="F343" s="30"/>
      <c r="G343" s="34"/>
      <c r="H343" s="34"/>
      <c r="I343" s="30"/>
      <c r="J343" s="34"/>
      <c r="K343" s="34"/>
      <c r="L343" s="30"/>
    </row>
    <row r="344" spans="1:12" x14ac:dyDescent="0.25">
      <c r="A344" s="30"/>
      <c r="B344" s="30"/>
      <c r="C344" s="30"/>
      <c r="D344" s="69"/>
      <c r="E344" s="69"/>
      <c r="F344" s="30"/>
      <c r="G344" s="34"/>
      <c r="H344" s="34"/>
      <c r="I344" s="30"/>
      <c r="J344" s="34"/>
      <c r="K344" s="34"/>
      <c r="L344" s="30"/>
    </row>
    <row r="345" spans="1:12" x14ac:dyDescent="0.25">
      <c r="A345" s="30"/>
      <c r="B345" s="30"/>
      <c r="C345" s="30"/>
      <c r="D345" s="69"/>
      <c r="E345" s="69"/>
      <c r="F345" s="30"/>
      <c r="G345" s="34"/>
      <c r="H345" s="34"/>
      <c r="I345" s="30"/>
      <c r="J345" s="34"/>
      <c r="K345" s="34"/>
      <c r="L345" s="30"/>
    </row>
    <row r="346" spans="1:12" x14ac:dyDescent="0.25">
      <c r="A346" s="30"/>
      <c r="B346" s="30"/>
      <c r="C346" s="30"/>
      <c r="D346" s="69"/>
      <c r="E346" s="69"/>
      <c r="F346" s="30"/>
      <c r="G346" s="34"/>
      <c r="H346" s="34"/>
      <c r="I346" s="30"/>
      <c r="J346" s="34"/>
      <c r="K346" s="34"/>
      <c r="L346" s="30"/>
    </row>
    <row r="347" spans="1:12" x14ac:dyDescent="0.25">
      <c r="A347" s="30"/>
      <c r="B347" s="30"/>
      <c r="C347" s="30"/>
      <c r="D347" s="69"/>
      <c r="E347" s="69"/>
      <c r="F347" s="30"/>
      <c r="G347" s="34"/>
      <c r="H347" s="34"/>
      <c r="I347" s="30"/>
      <c r="J347" s="34"/>
      <c r="K347" s="34"/>
      <c r="L347" s="30"/>
    </row>
    <row r="348" spans="1:12" x14ac:dyDescent="0.25">
      <c r="A348" s="30"/>
      <c r="B348" s="30"/>
      <c r="C348" s="30"/>
      <c r="D348" s="69"/>
      <c r="E348" s="69"/>
      <c r="F348" s="30"/>
      <c r="G348" s="34"/>
      <c r="H348" s="34"/>
      <c r="I348" s="30"/>
      <c r="J348" s="34"/>
      <c r="K348" s="34"/>
      <c r="L348" s="30"/>
    </row>
    <row r="349" spans="1:12" x14ac:dyDescent="0.25">
      <c r="A349" s="30"/>
      <c r="B349" s="30"/>
      <c r="C349" s="30"/>
      <c r="D349" s="69"/>
      <c r="E349" s="69"/>
      <c r="F349" s="30"/>
      <c r="G349" s="34"/>
      <c r="H349" s="34"/>
      <c r="I349" s="30"/>
      <c r="J349" s="34"/>
      <c r="K349" s="34"/>
      <c r="L349" s="30"/>
    </row>
    <row r="350" spans="1:12" x14ac:dyDescent="0.25">
      <c r="A350" s="30"/>
      <c r="B350" s="30"/>
      <c r="C350" s="30"/>
      <c r="D350" s="69"/>
      <c r="E350" s="69"/>
      <c r="F350" s="30"/>
      <c r="G350" s="34"/>
      <c r="H350" s="34"/>
      <c r="I350" s="30"/>
      <c r="J350" s="34"/>
      <c r="K350" s="34"/>
      <c r="L350" s="30"/>
    </row>
    <row r="351" spans="1:12" x14ac:dyDescent="0.25">
      <c r="A351" s="30"/>
      <c r="B351" s="30"/>
      <c r="C351" s="30"/>
      <c r="D351" s="69"/>
      <c r="E351" s="69"/>
      <c r="F351" s="30"/>
      <c r="G351" s="34"/>
      <c r="H351" s="34"/>
      <c r="I351" s="30"/>
      <c r="J351" s="34"/>
      <c r="K351" s="34"/>
      <c r="L351" s="30"/>
    </row>
    <row r="352" spans="1:12" x14ac:dyDescent="0.25">
      <c r="A352" s="30"/>
      <c r="B352" s="30"/>
      <c r="C352" s="30"/>
      <c r="D352" s="69"/>
      <c r="E352" s="69"/>
      <c r="F352" s="30"/>
      <c r="G352" s="34"/>
      <c r="H352" s="34"/>
      <c r="I352" s="30"/>
      <c r="J352" s="34"/>
      <c r="K352" s="34"/>
      <c r="L352" s="30"/>
    </row>
    <row r="353" spans="1:12" x14ac:dyDescent="0.25">
      <c r="A353" s="30"/>
      <c r="B353" s="30"/>
      <c r="C353" s="30"/>
      <c r="D353" s="69"/>
      <c r="E353" s="69"/>
      <c r="F353" s="30"/>
      <c r="G353" s="34"/>
      <c r="H353" s="34"/>
      <c r="I353" s="30"/>
      <c r="J353" s="34"/>
      <c r="K353" s="34"/>
      <c r="L353" s="30"/>
    </row>
    <row r="354" spans="1:12" x14ac:dyDescent="0.25">
      <c r="A354" s="30"/>
      <c r="B354" s="30"/>
      <c r="C354" s="30"/>
      <c r="D354" s="69"/>
      <c r="E354" s="69"/>
      <c r="F354" s="30"/>
      <c r="G354" s="34"/>
      <c r="H354" s="34"/>
      <c r="I354" s="30"/>
      <c r="J354" s="34"/>
      <c r="K354" s="34"/>
      <c r="L354" s="30"/>
    </row>
    <row r="355" spans="1:12" x14ac:dyDescent="0.25">
      <c r="A355" s="30"/>
      <c r="B355" s="30"/>
      <c r="C355" s="30"/>
      <c r="D355" s="69"/>
      <c r="E355" s="69"/>
      <c r="F355" s="30"/>
      <c r="G355" s="34"/>
      <c r="H355" s="34"/>
      <c r="I355" s="30"/>
      <c r="J355" s="34"/>
      <c r="K355" s="34"/>
      <c r="L355" s="30"/>
    </row>
    <row r="356" spans="1:12" x14ac:dyDescent="0.25">
      <c r="A356" s="30"/>
      <c r="B356" s="30"/>
      <c r="C356" s="30"/>
      <c r="D356" s="69"/>
      <c r="E356" s="69"/>
      <c r="F356" s="30"/>
      <c r="G356" s="34"/>
      <c r="H356" s="34"/>
      <c r="I356" s="30"/>
      <c r="J356" s="34"/>
      <c r="K356" s="34"/>
      <c r="L356" s="30"/>
    </row>
    <row r="357" spans="1:12" x14ac:dyDescent="0.25">
      <c r="A357" s="30"/>
      <c r="B357" s="30"/>
      <c r="C357" s="30"/>
      <c r="D357" s="69"/>
      <c r="E357" s="69"/>
      <c r="F357" s="30"/>
      <c r="G357" s="34"/>
      <c r="H357" s="34"/>
      <c r="I357" s="30"/>
      <c r="J357" s="34"/>
      <c r="K357" s="34"/>
      <c r="L357" s="30"/>
    </row>
    <row r="358" spans="1:12" x14ac:dyDescent="0.25">
      <c r="A358" s="30"/>
      <c r="B358" s="30"/>
      <c r="C358" s="30"/>
      <c r="D358" s="69"/>
      <c r="E358" s="69"/>
      <c r="F358" s="30"/>
      <c r="G358" s="34"/>
      <c r="H358" s="34"/>
      <c r="I358" s="30"/>
      <c r="J358" s="34"/>
      <c r="K358" s="34"/>
      <c r="L358" s="30"/>
    </row>
    <row r="359" spans="1:12" x14ac:dyDescent="0.25">
      <c r="A359" s="30"/>
      <c r="B359" s="30"/>
      <c r="C359" s="30"/>
      <c r="D359" s="69"/>
      <c r="E359" s="69"/>
      <c r="F359" s="30"/>
      <c r="G359" s="34"/>
      <c r="H359" s="34"/>
      <c r="I359" s="30"/>
      <c r="J359" s="34"/>
      <c r="K359" s="34"/>
      <c r="L359" s="30"/>
    </row>
    <row r="360" spans="1:12" x14ac:dyDescent="0.25">
      <c r="A360" s="30"/>
      <c r="B360" s="30"/>
      <c r="C360" s="30"/>
      <c r="D360" s="69"/>
      <c r="E360" s="69"/>
      <c r="F360" s="30"/>
      <c r="G360" s="34"/>
      <c r="H360" s="34"/>
      <c r="I360" s="30"/>
      <c r="J360" s="34"/>
      <c r="K360" s="34"/>
      <c r="L360" s="30"/>
    </row>
    <row r="361" spans="1:12" x14ac:dyDescent="0.25">
      <c r="A361" s="30"/>
      <c r="B361" s="30"/>
      <c r="C361" s="30"/>
      <c r="D361" s="69"/>
      <c r="E361" s="69"/>
      <c r="F361" s="30"/>
      <c r="G361" s="34"/>
      <c r="H361" s="34"/>
      <c r="I361" s="30"/>
      <c r="J361" s="34"/>
      <c r="K361" s="34"/>
      <c r="L361" s="30"/>
    </row>
    <row r="362" spans="1:12" x14ac:dyDescent="0.25">
      <c r="A362" s="30"/>
      <c r="B362" s="30"/>
      <c r="C362" s="30"/>
      <c r="D362" s="69"/>
      <c r="E362" s="69"/>
      <c r="F362" s="30"/>
      <c r="G362" s="34"/>
      <c r="H362" s="34"/>
      <c r="I362" s="30"/>
      <c r="J362" s="34"/>
      <c r="K362" s="34"/>
      <c r="L362" s="30"/>
    </row>
    <row r="363" spans="1:12" x14ac:dyDescent="0.25">
      <c r="A363" s="30"/>
      <c r="B363" s="30"/>
      <c r="C363" s="30"/>
      <c r="D363" s="69"/>
      <c r="E363" s="69"/>
      <c r="F363" s="30"/>
      <c r="G363" s="30"/>
      <c r="H363" s="30"/>
      <c r="I363" s="30"/>
      <c r="J363" s="34"/>
      <c r="K363" s="34"/>
      <c r="L363" s="30"/>
    </row>
    <row r="364" spans="1:12" x14ac:dyDescent="0.25">
      <c r="A364" s="30"/>
      <c r="B364" s="30"/>
      <c r="C364" s="30"/>
      <c r="D364" s="69"/>
      <c r="E364" s="69"/>
      <c r="F364" s="30"/>
      <c r="G364" s="34"/>
      <c r="H364" s="34"/>
      <c r="I364" s="30"/>
      <c r="J364" s="34"/>
      <c r="K364" s="34"/>
      <c r="L364" s="30"/>
    </row>
    <row r="365" spans="1:12" x14ac:dyDescent="0.25">
      <c r="A365" s="30"/>
      <c r="B365" s="30"/>
      <c r="C365" s="30"/>
      <c r="D365" s="69"/>
      <c r="E365" s="69"/>
      <c r="F365" s="30"/>
      <c r="G365" s="34"/>
      <c r="H365" s="34"/>
      <c r="I365" s="30"/>
      <c r="J365" s="34"/>
      <c r="K365" s="34"/>
      <c r="L365" s="30"/>
    </row>
    <row r="366" spans="1:12" x14ac:dyDescent="0.25">
      <c r="A366" s="30"/>
      <c r="B366" s="30"/>
      <c r="C366" s="30"/>
      <c r="D366" s="69"/>
      <c r="E366" s="69"/>
      <c r="F366" s="30"/>
      <c r="G366" s="34"/>
      <c r="H366" s="34"/>
      <c r="I366" s="30"/>
      <c r="J366" s="34"/>
      <c r="K366" s="34"/>
      <c r="L366" s="30"/>
    </row>
    <row r="367" spans="1:12" x14ac:dyDescent="0.25">
      <c r="A367" s="30"/>
      <c r="B367" s="30"/>
      <c r="C367" s="30"/>
      <c r="D367" s="69"/>
      <c r="E367" s="69"/>
      <c r="F367" s="30"/>
      <c r="G367" s="34"/>
      <c r="H367" s="34"/>
      <c r="I367" s="30"/>
      <c r="J367" s="34"/>
      <c r="K367" s="34"/>
      <c r="L367" s="30"/>
    </row>
    <row r="368" spans="1:12" x14ac:dyDescent="0.25">
      <c r="A368" s="30"/>
      <c r="B368" s="30"/>
      <c r="C368" s="30"/>
      <c r="D368" s="69"/>
      <c r="E368" s="69"/>
      <c r="F368" s="30"/>
      <c r="G368" s="34"/>
      <c r="H368" s="34"/>
      <c r="I368" s="30"/>
      <c r="J368" s="34"/>
      <c r="K368" s="34"/>
      <c r="L368" s="30"/>
    </row>
    <row r="369" spans="1:12" x14ac:dyDescent="0.25">
      <c r="A369" s="30"/>
      <c r="B369" s="30"/>
      <c r="C369" s="30"/>
      <c r="D369" s="69"/>
      <c r="E369" s="69"/>
      <c r="F369" s="30"/>
      <c r="G369" s="34"/>
      <c r="H369" s="34"/>
      <c r="I369" s="30"/>
      <c r="J369" s="34"/>
      <c r="K369" s="34"/>
      <c r="L369" s="30"/>
    </row>
    <row r="370" spans="1:12" x14ac:dyDescent="0.25">
      <c r="A370" s="30"/>
      <c r="B370" s="30"/>
      <c r="C370" s="30"/>
      <c r="D370" s="69"/>
      <c r="E370" s="69"/>
      <c r="F370" s="30"/>
      <c r="G370" s="30"/>
      <c r="H370" s="30"/>
      <c r="I370" s="30"/>
      <c r="J370" s="34"/>
      <c r="K370" s="34"/>
      <c r="L370" s="30"/>
    </row>
    <row r="371" spans="1:12" x14ac:dyDescent="0.25">
      <c r="A371" s="30"/>
      <c r="B371" s="30"/>
      <c r="C371" s="30"/>
      <c r="D371" s="69"/>
      <c r="E371" s="69"/>
      <c r="F371" s="30"/>
      <c r="G371" s="30"/>
      <c r="H371" s="30"/>
      <c r="I371" s="30"/>
      <c r="J371" s="34"/>
      <c r="K371" s="34"/>
      <c r="L371" s="30"/>
    </row>
    <row r="372" spans="1:12" x14ac:dyDescent="0.25">
      <c r="A372" s="30"/>
      <c r="B372" s="30"/>
      <c r="C372" s="30"/>
      <c r="D372" s="69"/>
      <c r="E372" s="69"/>
      <c r="F372" s="30"/>
      <c r="G372" s="30"/>
      <c r="H372" s="30"/>
      <c r="I372" s="30"/>
      <c r="J372" s="34"/>
      <c r="K372" s="34"/>
      <c r="L372" s="30"/>
    </row>
    <row r="373" spans="1:12" x14ac:dyDescent="0.25">
      <c r="A373" s="30"/>
      <c r="B373" s="30"/>
      <c r="C373" s="30"/>
      <c r="D373" s="69"/>
      <c r="E373" s="69"/>
      <c r="F373" s="30"/>
      <c r="G373" s="30"/>
      <c r="H373" s="30"/>
      <c r="I373" s="30"/>
      <c r="J373" s="34"/>
      <c r="K373" s="34"/>
      <c r="L373" s="30"/>
    </row>
    <row r="374" spans="1:12" x14ac:dyDescent="0.25">
      <c r="A374" s="30"/>
      <c r="B374" s="30"/>
      <c r="C374" s="30"/>
      <c r="D374" s="69"/>
      <c r="E374" s="69"/>
      <c r="F374" s="30"/>
      <c r="G374" s="30"/>
      <c r="H374" s="30"/>
      <c r="I374" s="30"/>
      <c r="J374" s="34"/>
      <c r="K374" s="34"/>
      <c r="L374" s="30"/>
    </row>
    <row r="375" spans="1:12" x14ac:dyDescent="0.25">
      <c r="A375" s="30"/>
      <c r="B375" s="30"/>
      <c r="C375" s="30"/>
      <c r="D375" s="69"/>
      <c r="E375" s="69"/>
      <c r="F375" s="30"/>
      <c r="G375" s="34"/>
      <c r="H375" s="34"/>
      <c r="I375" s="30"/>
      <c r="J375" s="34"/>
      <c r="K375" s="34"/>
      <c r="L375" s="30"/>
    </row>
    <row r="376" spans="1:12" x14ac:dyDescent="0.25">
      <c r="A376" s="30"/>
      <c r="B376" s="30"/>
      <c r="C376" s="30"/>
      <c r="D376" s="69"/>
      <c r="E376" s="69"/>
      <c r="F376" s="30"/>
      <c r="G376" s="30"/>
      <c r="H376" s="30"/>
      <c r="I376" s="30"/>
      <c r="J376" s="34"/>
      <c r="K376" s="34"/>
      <c r="L376" s="30"/>
    </row>
    <row r="377" spans="1:12" x14ac:dyDescent="0.25">
      <c r="A377" s="30"/>
      <c r="B377" s="30"/>
      <c r="C377" s="30"/>
      <c r="D377" s="69"/>
      <c r="E377" s="69"/>
      <c r="F377" s="30"/>
      <c r="G377" s="30"/>
      <c r="H377" s="30"/>
      <c r="I377" s="30"/>
      <c r="J377" s="34"/>
      <c r="K377" s="34"/>
      <c r="L377" s="30"/>
    </row>
    <row r="378" spans="1:12" x14ac:dyDescent="0.25">
      <c r="A378" s="30"/>
      <c r="B378" s="30"/>
      <c r="C378" s="30"/>
      <c r="D378" s="69"/>
      <c r="E378" s="69"/>
      <c r="F378" s="30"/>
      <c r="G378" s="30"/>
      <c r="H378" s="30"/>
      <c r="I378" s="30"/>
      <c r="J378" s="34"/>
      <c r="K378" s="34"/>
      <c r="L378" s="30"/>
    </row>
  </sheetData>
  <sortState xmlns:xlrd2="http://schemas.microsoft.com/office/spreadsheetml/2017/richdata2" ref="A91:G131">
    <sortCondition ref="A91:A131"/>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91"/>
  <sheetViews>
    <sheetView showGridLines="0" zoomScaleNormal="100" workbookViewId="0">
      <pane ySplit="11" topLeftCell="A12" activePane="bottomLeft" state="frozen"/>
      <selection activeCell="F28" sqref="F28:G30"/>
      <selection pane="bottomLeft" activeCell="F28" sqref="F28:G30"/>
    </sheetView>
  </sheetViews>
  <sheetFormatPr defaultColWidth="11.42578125" defaultRowHeight="12.75" x14ac:dyDescent="0.2"/>
  <cols>
    <col min="1" max="1" width="0.85546875" style="355" customWidth="1"/>
    <col min="2" max="2" width="5.28515625" style="355" customWidth="1"/>
    <col min="3" max="3" width="37.5703125" style="355" customWidth="1"/>
    <col min="4" max="4" width="2.85546875" style="355" customWidth="1"/>
    <col min="5" max="5" width="17.42578125" style="355" customWidth="1"/>
    <col min="6" max="6" width="48.28515625" style="355" customWidth="1"/>
    <col min="7" max="7" width="15.85546875" style="355" customWidth="1"/>
    <col min="8" max="16384" width="11.42578125" style="355"/>
  </cols>
  <sheetData>
    <row r="1" spans="2:11" ht="6.95" customHeight="1" x14ac:dyDescent="0.2"/>
    <row r="2" spans="2:11" ht="15.95" customHeight="1" x14ac:dyDescent="0.25">
      <c r="B2" s="372" t="str">
        <f>'Basic Data'!B2</f>
        <v xml:space="preserve">Annex CR Version H1.2  (Audit year 2025 / Indicator year 2024)  </v>
      </c>
      <c r="C2" s="356"/>
    </row>
    <row r="3" spans="2:11" ht="15.75" x14ac:dyDescent="0.25">
      <c r="B3" s="356"/>
      <c r="C3" s="356"/>
    </row>
    <row r="4" spans="2:11" ht="15.75" x14ac:dyDescent="0.25">
      <c r="B4" s="356"/>
      <c r="C4" s="356"/>
    </row>
    <row r="5" spans="2:11" x14ac:dyDescent="0.2">
      <c r="B5" s="679" t="s">
        <v>336</v>
      </c>
      <c r="C5" s="679"/>
    </row>
    <row r="6" spans="2:11" ht="2.25" customHeight="1" x14ac:dyDescent="0.2"/>
    <row r="7" spans="2:11" ht="30" customHeight="1" x14ac:dyDescent="0.2">
      <c r="B7" s="688" t="s">
        <v>620</v>
      </c>
      <c r="C7" s="688"/>
      <c r="D7" s="688"/>
      <c r="E7" s="688"/>
      <c r="F7" s="688"/>
      <c r="G7" s="688"/>
      <c r="H7" s="357"/>
      <c r="I7" s="357"/>
      <c r="J7" s="357"/>
      <c r="K7" s="357"/>
    </row>
    <row r="8" spans="2:11" ht="3" customHeight="1" x14ac:dyDescent="0.2">
      <c r="B8" s="358"/>
      <c r="C8" s="358"/>
      <c r="D8" s="358"/>
      <c r="E8" s="358"/>
      <c r="F8" s="358"/>
      <c r="G8" s="358"/>
      <c r="H8" s="357"/>
      <c r="I8" s="357"/>
      <c r="J8" s="357"/>
      <c r="K8" s="357"/>
    </row>
    <row r="9" spans="2:11" ht="35.25" customHeight="1" x14ac:dyDescent="0.2">
      <c r="B9" s="680" t="s">
        <v>792</v>
      </c>
      <c r="C9" s="692"/>
      <c r="D9" s="692"/>
      <c r="E9" s="692"/>
      <c r="F9" s="692"/>
      <c r="G9" s="692"/>
      <c r="H9" s="357"/>
      <c r="I9" s="357"/>
      <c r="J9" s="357"/>
      <c r="K9" s="357"/>
    </row>
    <row r="10" spans="2:11" ht="6" customHeight="1" thickBot="1" x14ac:dyDescent="0.25"/>
    <row r="11" spans="2:11" ht="21.75" customHeight="1" thickBot="1" x14ac:dyDescent="0.25">
      <c r="B11" s="681" t="s">
        <v>337</v>
      </c>
      <c r="C11" s="681"/>
      <c r="D11" s="359"/>
      <c r="E11" s="682" t="s">
        <v>338</v>
      </c>
      <c r="F11" s="689"/>
      <c r="G11" s="690"/>
    </row>
    <row r="12" spans="2:11" ht="15.75" customHeight="1" x14ac:dyDescent="0.2">
      <c r="B12" s="693" t="s">
        <v>339</v>
      </c>
      <c r="C12" s="694"/>
      <c r="D12" s="431"/>
      <c r="E12" s="676" t="s">
        <v>621</v>
      </c>
      <c r="F12" s="695"/>
      <c r="G12" s="677"/>
    </row>
    <row r="13" spans="2:11" x14ac:dyDescent="0.2">
      <c r="B13" s="439"/>
      <c r="C13" s="440" t="s">
        <v>340</v>
      </c>
      <c r="D13" s="431"/>
      <c r="E13" s="452" t="s">
        <v>622</v>
      </c>
      <c r="F13" s="453" t="s">
        <v>623</v>
      </c>
      <c r="G13" s="454"/>
    </row>
    <row r="14" spans="2:11" ht="24" x14ac:dyDescent="0.2">
      <c r="B14" s="439"/>
      <c r="C14" s="441" t="s">
        <v>343</v>
      </c>
      <c r="D14" s="431"/>
      <c r="E14" s="452" t="s">
        <v>351</v>
      </c>
      <c r="F14" s="455" t="s">
        <v>624</v>
      </c>
      <c r="G14" s="454" t="s">
        <v>625</v>
      </c>
    </row>
    <row r="15" spans="2:11" x14ac:dyDescent="0.2">
      <c r="B15" s="439"/>
      <c r="C15" s="441" t="s">
        <v>346</v>
      </c>
      <c r="D15" s="431"/>
      <c r="E15" s="452" t="s">
        <v>354</v>
      </c>
      <c r="F15" s="456" t="s">
        <v>626</v>
      </c>
      <c r="G15" s="454"/>
    </row>
    <row r="16" spans="2:11" ht="36" x14ac:dyDescent="0.2">
      <c r="B16" s="439"/>
      <c r="C16" s="441" t="s">
        <v>348</v>
      </c>
      <c r="D16" s="431"/>
      <c r="E16" s="452" t="s">
        <v>357</v>
      </c>
      <c r="F16" s="455" t="s">
        <v>627</v>
      </c>
      <c r="G16" s="454" t="s">
        <v>628</v>
      </c>
    </row>
    <row r="17" spans="2:7" ht="36" x14ac:dyDescent="0.2">
      <c r="B17" s="439"/>
      <c r="C17" s="441" t="s">
        <v>350</v>
      </c>
      <c r="D17" s="431"/>
      <c r="E17" s="452" t="s">
        <v>360</v>
      </c>
      <c r="F17" s="455" t="s">
        <v>629</v>
      </c>
      <c r="G17" s="454" t="s">
        <v>630</v>
      </c>
    </row>
    <row r="18" spans="2:7" x14ac:dyDescent="0.2">
      <c r="B18" s="439"/>
      <c r="C18" s="441" t="s">
        <v>352</v>
      </c>
      <c r="D18" s="431"/>
      <c r="E18" s="452" t="s">
        <v>363</v>
      </c>
      <c r="F18" s="456" t="s">
        <v>631</v>
      </c>
      <c r="G18" s="454" t="s">
        <v>361</v>
      </c>
    </row>
    <row r="19" spans="2:7" x14ac:dyDescent="0.2">
      <c r="B19" s="439"/>
      <c r="C19" s="441" t="s">
        <v>353</v>
      </c>
      <c r="D19" s="431"/>
      <c r="E19" s="452" t="s">
        <v>365</v>
      </c>
      <c r="F19" s="456" t="s">
        <v>366</v>
      </c>
      <c r="G19" s="454" t="s">
        <v>361</v>
      </c>
    </row>
    <row r="20" spans="2:7" x14ac:dyDescent="0.2">
      <c r="B20" s="439"/>
      <c r="C20" s="441" t="s">
        <v>355</v>
      </c>
      <c r="D20" s="431"/>
      <c r="E20" s="452" t="s">
        <v>632</v>
      </c>
      <c r="F20" s="456" t="s">
        <v>633</v>
      </c>
      <c r="G20" s="454" t="s">
        <v>361</v>
      </c>
    </row>
    <row r="21" spans="2:7" ht="24" x14ac:dyDescent="0.2">
      <c r="B21" s="439"/>
      <c r="C21" s="441" t="s">
        <v>356</v>
      </c>
      <c r="D21" s="431"/>
      <c r="E21" s="452" t="s">
        <v>370</v>
      </c>
      <c r="F21" s="455" t="s">
        <v>634</v>
      </c>
      <c r="G21" s="454" t="s">
        <v>625</v>
      </c>
    </row>
    <row r="22" spans="2:7" ht="36" x14ac:dyDescent="0.2">
      <c r="B22" s="439"/>
      <c r="C22" s="440" t="s">
        <v>359</v>
      </c>
      <c r="D22" s="431"/>
      <c r="E22" s="452" t="s">
        <v>372</v>
      </c>
      <c r="F22" s="455" t="s">
        <v>635</v>
      </c>
      <c r="G22" s="454" t="s">
        <v>628</v>
      </c>
    </row>
    <row r="23" spans="2:7" x14ac:dyDescent="0.2">
      <c r="B23" s="439"/>
      <c r="C23" s="441" t="s">
        <v>362</v>
      </c>
      <c r="D23" s="431"/>
      <c r="E23" s="452" t="s">
        <v>375</v>
      </c>
      <c r="F23" s="456" t="s">
        <v>636</v>
      </c>
      <c r="G23" s="454" t="s">
        <v>345</v>
      </c>
    </row>
    <row r="24" spans="2:7" x14ac:dyDescent="0.2">
      <c r="B24" s="439"/>
      <c r="C24" s="441" t="s">
        <v>364</v>
      </c>
      <c r="D24" s="431"/>
      <c r="E24" s="452" t="s">
        <v>375</v>
      </c>
      <c r="F24" s="456" t="s">
        <v>637</v>
      </c>
      <c r="G24" s="454" t="s">
        <v>358</v>
      </c>
    </row>
    <row r="25" spans="2:7" x14ac:dyDescent="0.2">
      <c r="B25" s="439"/>
      <c r="C25" s="441" t="s">
        <v>367</v>
      </c>
      <c r="D25" s="431"/>
      <c r="E25" s="667" t="s">
        <v>638</v>
      </c>
      <c r="F25" s="698"/>
      <c r="G25" s="668"/>
    </row>
    <row r="26" spans="2:7" x14ac:dyDescent="0.2">
      <c r="B26" s="439"/>
      <c r="C26" s="440" t="s">
        <v>368</v>
      </c>
      <c r="D26" s="431"/>
      <c r="E26" s="452" t="s">
        <v>341</v>
      </c>
      <c r="F26" s="455" t="s">
        <v>639</v>
      </c>
      <c r="G26" s="454" t="s">
        <v>342</v>
      </c>
    </row>
    <row r="27" spans="2:7" x14ac:dyDescent="0.2">
      <c r="B27" s="439"/>
      <c r="C27" s="441" t="s">
        <v>369</v>
      </c>
      <c r="D27" s="431"/>
      <c r="E27" s="452" t="s">
        <v>344</v>
      </c>
      <c r="F27" s="455" t="s">
        <v>640</v>
      </c>
      <c r="G27" s="454"/>
    </row>
    <row r="28" spans="2:7" x14ac:dyDescent="0.2">
      <c r="B28" s="439"/>
      <c r="C28" s="441" t="s">
        <v>371</v>
      </c>
      <c r="D28" s="431"/>
      <c r="E28" s="452" t="s">
        <v>347</v>
      </c>
      <c r="F28" s="455" t="s">
        <v>641</v>
      </c>
      <c r="G28" s="454" t="s">
        <v>342</v>
      </c>
    </row>
    <row r="29" spans="2:7" x14ac:dyDescent="0.2">
      <c r="B29" s="439"/>
      <c r="C29" s="441" t="s">
        <v>373</v>
      </c>
      <c r="D29" s="431"/>
      <c r="E29" s="452" t="s">
        <v>349</v>
      </c>
      <c r="F29" s="455" t="s">
        <v>642</v>
      </c>
      <c r="G29" s="454" t="s">
        <v>345</v>
      </c>
    </row>
    <row r="30" spans="2:7" ht="24" x14ac:dyDescent="0.2">
      <c r="B30" s="439"/>
      <c r="C30" s="441" t="s">
        <v>374</v>
      </c>
      <c r="D30" s="431"/>
      <c r="E30" s="452" t="s">
        <v>349</v>
      </c>
      <c r="F30" s="455" t="s">
        <v>643</v>
      </c>
      <c r="G30" s="454" t="s">
        <v>644</v>
      </c>
    </row>
    <row r="31" spans="2:7" x14ac:dyDescent="0.2">
      <c r="B31" s="696" t="s">
        <v>376</v>
      </c>
      <c r="C31" s="697"/>
      <c r="D31" s="431"/>
      <c r="E31" s="670" t="s">
        <v>378</v>
      </c>
      <c r="F31" s="691"/>
      <c r="G31" s="671"/>
    </row>
    <row r="32" spans="2:7" x14ac:dyDescent="0.2">
      <c r="B32" s="442"/>
      <c r="C32" s="440" t="s">
        <v>377</v>
      </c>
      <c r="D32" s="431"/>
      <c r="E32" s="452" t="s">
        <v>380</v>
      </c>
      <c r="F32" s="455" t="s">
        <v>381</v>
      </c>
      <c r="G32" s="454" t="s">
        <v>342</v>
      </c>
    </row>
    <row r="33" spans="2:7" x14ac:dyDescent="0.2">
      <c r="B33" s="439"/>
      <c r="C33" s="441" t="s">
        <v>379</v>
      </c>
      <c r="D33" s="431"/>
      <c r="E33" s="452" t="s">
        <v>383</v>
      </c>
      <c r="F33" s="455" t="s">
        <v>384</v>
      </c>
      <c r="G33" s="454" t="s">
        <v>342</v>
      </c>
    </row>
    <row r="34" spans="2:7" x14ac:dyDescent="0.2">
      <c r="B34" s="439"/>
      <c r="C34" s="441" t="s">
        <v>382</v>
      </c>
      <c r="D34" s="431"/>
      <c r="E34" s="452" t="s">
        <v>386</v>
      </c>
      <c r="F34" s="455" t="s">
        <v>387</v>
      </c>
      <c r="G34" s="454" t="s">
        <v>345</v>
      </c>
    </row>
    <row r="35" spans="2:7" x14ac:dyDescent="0.2">
      <c r="B35" s="439"/>
      <c r="C35" s="441" t="s">
        <v>385</v>
      </c>
      <c r="D35" s="431"/>
      <c r="E35" s="452" t="s">
        <v>390</v>
      </c>
      <c r="F35" s="455" t="s">
        <v>391</v>
      </c>
      <c r="G35" s="454" t="s">
        <v>345</v>
      </c>
    </row>
    <row r="36" spans="2:7" x14ac:dyDescent="0.2">
      <c r="B36" s="439"/>
      <c r="C36" s="441" t="s">
        <v>388</v>
      </c>
      <c r="D36" s="431"/>
      <c r="E36" s="452" t="s">
        <v>386</v>
      </c>
      <c r="F36" s="455" t="s">
        <v>393</v>
      </c>
      <c r="G36" s="454" t="s">
        <v>345</v>
      </c>
    </row>
    <row r="37" spans="2:7" x14ac:dyDescent="0.2">
      <c r="B37" s="439"/>
      <c r="C37" s="441" t="s">
        <v>389</v>
      </c>
      <c r="D37" s="431"/>
      <c r="E37" s="452" t="s">
        <v>386</v>
      </c>
      <c r="F37" s="455" t="s">
        <v>395</v>
      </c>
      <c r="G37" s="454" t="s">
        <v>345</v>
      </c>
    </row>
    <row r="38" spans="2:7" x14ac:dyDescent="0.2">
      <c r="B38" s="439"/>
      <c r="C38" s="441" t="s">
        <v>392</v>
      </c>
      <c r="D38" s="431"/>
      <c r="E38" s="452" t="s">
        <v>645</v>
      </c>
      <c r="F38" s="455" t="s">
        <v>646</v>
      </c>
      <c r="G38" s="454" t="s">
        <v>647</v>
      </c>
    </row>
    <row r="39" spans="2:7" x14ac:dyDescent="0.2">
      <c r="B39" s="439"/>
      <c r="C39" s="441" t="s">
        <v>394</v>
      </c>
      <c r="D39" s="431"/>
      <c r="E39" s="452" t="s">
        <v>397</v>
      </c>
      <c r="F39" s="455" t="s">
        <v>648</v>
      </c>
      <c r="G39" s="454" t="s">
        <v>358</v>
      </c>
    </row>
    <row r="40" spans="2:7" x14ac:dyDescent="0.2">
      <c r="B40" s="439"/>
      <c r="C40" s="441" t="s">
        <v>396</v>
      </c>
      <c r="D40" s="431"/>
      <c r="E40" s="670" t="s">
        <v>649</v>
      </c>
      <c r="F40" s="691"/>
      <c r="G40" s="671"/>
    </row>
    <row r="41" spans="2:7" x14ac:dyDescent="0.2">
      <c r="B41" s="439"/>
      <c r="C41" s="441" t="s">
        <v>398</v>
      </c>
      <c r="D41" s="431"/>
      <c r="E41" s="452" t="s">
        <v>407</v>
      </c>
      <c r="F41" s="455" t="s">
        <v>408</v>
      </c>
      <c r="G41" s="454"/>
    </row>
    <row r="42" spans="2:7" x14ac:dyDescent="0.2">
      <c r="B42" s="439"/>
      <c r="C42" s="441" t="s">
        <v>399</v>
      </c>
      <c r="D42" s="431"/>
      <c r="E42" s="452" t="s">
        <v>410</v>
      </c>
      <c r="F42" s="455" t="s">
        <v>650</v>
      </c>
      <c r="G42" s="454" t="s">
        <v>345</v>
      </c>
    </row>
    <row r="43" spans="2:7" x14ac:dyDescent="0.2">
      <c r="B43" s="439"/>
      <c r="C43" s="441" t="s">
        <v>401</v>
      </c>
      <c r="D43" s="431"/>
      <c r="E43" s="452" t="s">
        <v>412</v>
      </c>
      <c r="F43" s="455" t="s">
        <v>651</v>
      </c>
      <c r="G43" s="454" t="s">
        <v>342</v>
      </c>
    </row>
    <row r="44" spans="2:7" x14ac:dyDescent="0.2">
      <c r="B44" s="439"/>
      <c r="C44" s="441" t="s">
        <v>403</v>
      </c>
      <c r="D44" s="431"/>
      <c r="E44" s="670" t="s">
        <v>652</v>
      </c>
      <c r="F44" s="691"/>
      <c r="G44" s="671"/>
    </row>
    <row r="45" spans="2:7" x14ac:dyDescent="0.2">
      <c r="B45" s="439"/>
      <c r="C45" s="441" t="s">
        <v>405</v>
      </c>
      <c r="D45" s="431"/>
      <c r="E45" s="452" t="s">
        <v>400</v>
      </c>
      <c r="F45" s="455" t="s">
        <v>653</v>
      </c>
      <c r="G45" s="454" t="s">
        <v>342</v>
      </c>
    </row>
    <row r="46" spans="2:7" x14ac:dyDescent="0.2">
      <c r="B46" s="439"/>
      <c r="C46" s="441" t="s">
        <v>406</v>
      </c>
      <c r="D46" s="431"/>
      <c r="E46" s="452" t="s">
        <v>402</v>
      </c>
      <c r="F46" s="455" t="s">
        <v>654</v>
      </c>
      <c r="G46" s="454" t="s">
        <v>345</v>
      </c>
    </row>
    <row r="47" spans="2:7" x14ac:dyDescent="0.2">
      <c r="B47" s="439"/>
      <c r="C47" s="441" t="s">
        <v>409</v>
      </c>
      <c r="D47" s="431"/>
      <c r="E47" s="452" t="s">
        <v>404</v>
      </c>
      <c r="F47" s="455" t="s">
        <v>655</v>
      </c>
      <c r="G47" s="454" t="s">
        <v>358</v>
      </c>
    </row>
    <row r="48" spans="2:7" x14ac:dyDescent="0.2">
      <c r="B48" s="439"/>
      <c r="C48" s="441" t="s">
        <v>411</v>
      </c>
      <c r="D48" s="431"/>
      <c r="E48" s="670" t="s">
        <v>656</v>
      </c>
      <c r="F48" s="691"/>
      <c r="G48" s="671"/>
    </row>
    <row r="49" spans="2:7" ht="24" x14ac:dyDescent="0.2">
      <c r="B49" s="439"/>
      <c r="C49" s="441" t="s">
        <v>413</v>
      </c>
      <c r="D49" s="431"/>
      <c r="E49" s="452" t="s">
        <v>417</v>
      </c>
      <c r="F49" s="455" t="s">
        <v>657</v>
      </c>
      <c r="G49" s="454" t="s">
        <v>342</v>
      </c>
    </row>
    <row r="50" spans="2:7" x14ac:dyDescent="0.2">
      <c r="B50" s="439"/>
      <c r="C50" s="441" t="s">
        <v>414</v>
      </c>
      <c r="D50" s="431"/>
      <c r="E50" s="452" t="s">
        <v>419</v>
      </c>
      <c r="F50" s="455" t="s">
        <v>658</v>
      </c>
      <c r="G50" s="454" t="s">
        <v>342</v>
      </c>
    </row>
    <row r="51" spans="2:7" x14ac:dyDescent="0.2">
      <c r="B51" s="439"/>
      <c r="C51" s="441" t="s">
        <v>415</v>
      </c>
      <c r="D51" s="431"/>
      <c r="E51" s="452" t="s">
        <v>421</v>
      </c>
      <c r="F51" s="455" t="s">
        <v>659</v>
      </c>
      <c r="G51" s="454" t="s">
        <v>342</v>
      </c>
    </row>
    <row r="52" spans="2:7" x14ac:dyDescent="0.2">
      <c r="B52" s="439"/>
      <c r="C52" s="440" t="s">
        <v>416</v>
      </c>
      <c r="D52" s="431"/>
      <c r="E52" s="452" t="s">
        <v>423</v>
      </c>
      <c r="F52" s="455" t="s">
        <v>424</v>
      </c>
      <c r="G52" s="454" t="s">
        <v>342</v>
      </c>
    </row>
    <row r="53" spans="2:7" x14ac:dyDescent="0.2">
      <c r="B53" s="439"/>
      <c r="C53" s="441" t="s">
        <v>418</v>
      </c>
      <c r="D53" s="431"/>
      <c r="E53" s="452" t="s">
        <v>426</v>
      </c>
      <c r="F53" s="455" t="s">
        <v>427</v>
      </c>
      <c r="G53" s="454" t="s">
        <v>342</v>
      </c>
    </row>
    <row r="54" spans="2:7" x14ac:dyDescent="0.2">
      <c r="B54" s="439"/>
      <c r="C54" s="440" t="s">
        <v>420</v>
      </c>
      <c r="D54" s="431"/>
      <c r="E54" s="452" t="s">
        <v>429</v>
      </c>
      <c r="F54" s="455" t="s">
        <v>660</v>
      </c>
      <c r="G54" s="454" t="s">
        <v>358</v>
      </c>
    </row>
    <row r="55" spans="2:7" x14ac:dyDescent="0.2">
      <c r="B55" s="439"/>
      <c r="C55" s="441" t="s">
        <v>422</v>
      </c>
      <c r="D55" s="431"/>
      <c r="E55" s="452" t="s">
        <v>431</v>
      </c>
      <c r="F55" s="455" t="s">
        <v>661</v>
      </c>
      <c r="G55" s="454" t="s">
        <v>345</v>
      </c>
    </row>
    <row r="56" spans="2:7" x14ac:dyDescent="0.2">
      <c r="B56" s="439"/>
      <c r="C56" s="441" t="s">
        <v>425</v>
      </c>
      <c r="D56" s="431"/>
      <c r="E56" s="452" t="s">
        <v>431</v>
      </c>
      <c r="F56" s="455" t="s">
        <v>662</v>
      </c>
      <c r="G56" s="454" t="s">
        <v>345</v>
      </c>
    </row>
    <row r="57" spans="2:7" x14ac:dyDescent="0.2">
      <c r="B57" s="439"/>
      <c r="C57" s="440" t="s">
        <v>428</v>
      </c>
      <c r="D57" s="431"/>
      <c r="E57" s="452" t="s">
        <v>431</v>
      </c>
      <c r="F57" s="455" t="s">
        <v>663</v>
      </c>
      <c r="G57" s="454" t="s">
        <v>345</v>
      </c>
    </row>
    <row r="58" spans="2:7" x14ac:dyDescent="0.2">
      <c r="B58" s="439"/>
      <c r="C58" s="440" t="s">
        <v>430</v>
      </c>
      <c r="D58" s="431"/>
      <c r="E58" s="452" t="s">
        <v>435</v>
      </c>
      <c r="F58" s="455" t="s">
        <v>664</v>
      </c>
      <c r="G58" s="454" t="s">
        <v>342</v>
      </c>
    </row>
    <row r="59" spans="2:7" x14ac:dyDescent="0.2">
      <c r="B59" s="439"/>
      <c r="C59" s="441" t="s">
        <v>432</v>
      </c>
      <c r="D59" s="431"/>
      <c r="E59" s="452" t="s">
        <v>435</v>
      </c>
      <c r="F59" s="455" t="s">
        <v>665</v>
      </c>
      <c r="G59" s="454" t="s">
        <v>342</v>
      </c>
    </row>
    <row r="60" spans="2:7" x14ac:dyDescent="0.2">
      <c r="B60" s="439"/>
      <c r="C60" s="440" t="s">
        <v>433</v>
      </c>
      <c r="D60" s="431"/>
      <c r="E60" s="471" t="s">
        <v>787</v>
      </c>
      <c r="F60" s="455" t="s">
        <v>666</v>
      </c>
      <c r="G60" s="454"/>
    </row>
    <row r="61" spans="2:7" x14ac:dyDescent="0.2">
      <c r="B61" s="439"/>
      <c r="C61" s="441" t="s">
        <v>434</v>
      </c>
      <c r="D61" s="431"/>
      <c r="E61" s="452" t="s">
        <v>612</v>
      </c>
      <c r="F61" s="455" t="s">
        <v>438</v>
      </c>
      <c r="G61" s="454" t="s">
        <v>342</v>
      </c>
    </row>
    <row r="62" spans="2:7" x14ac:dyDescent="0.2">
      <c r="B62" s="439"/>
      <c r="C62" s="441" t="s">
        <v>436</v>
      </c>
      <c r="D62" s="431"/>
      <c r="E62" s="670" t="s">
        <v>440</v>
      </c>
      <c r="F62" s="691"/>
      <c r="G62" s="671"/>
    </row>
    <row r="63" spans="2:7" x14ac:dyDescent="0.2">
      <c r="B63" s="439"/>
      <c r="C63" s="441" t="s">
        <v>437</v>
      </c>
      <c r="D63" s="431"/>
      <c r="E63" s="452" t="s">
        <v>442</v>
      </c>
      <c r="F63" s="455" t="s">
        <v>443</v>
      </c>
      <c r="G63" s="454" t="s">
        <v>342</v>
      </c>
    </row>
    <row r="64" spans="2:7" x14ac:dyDescent="0.2">
      <c r="B64" s="439"/>
      <c r="C64" s="441" t="s">
        <v>439</v>
      </c>
      <c r="D64" s="431"/>
      <c r="E64" s="452" t="s">
        <v>445</v>
      </c>
      <c r="F64" s="455" t="s">
        <v>667</v>
      </c>
      <c r="G64" s="454" t="s">
        <v>446</v>
      </c>
    </row>
    <row r="65" spans="2:7" x14ac:dyDescent="0.2">
      <c r="B65" s="439"/>
      <c r="C65" s="441" t="s">
        <v>441</v>
      </c>
      <c r="D65" s="431"/>
      <c r="E65" s="452" t="s">
        <v>445</v>
      </c>
      <c r="F65" s="455" t="s">
        <v>448</v>
      </c>
      <c r="G65" s="454" t="s">
        <v>361</v>
      </c>
    </row>
    <row r="66" spans="2:7" x14ac:dyDescent="0.2">
      <c r="B66" s="439"/>
      <c r="C66" s="441" t="s">
        <v>444</v>
      </c>
      <c r="D66" s="431"/>
      <c r="E66" s="452" t="s">
        <v>450</v>
      </c>
      <c r="F66" s="455" t="s">
        <v>668</v>
      </c>
      <c r="G66" s="454" t="s">
        <v>446</v>
      </c>
    </row>
    <row r="67" spans="2:7" x14ac:dyDescent="0.2">
      <c r="B67" s="439"/>
      <c r="C67" s="441" t="s">
        <v>447</v>
      </c>
      <c r="D67" s="431"/>
      <c r="E67" s="670" t="s">
        <v>452</v>
      </c>
      <c r="F67" s="691"/>
      <c r="G67" s="671"/>
    </row>
    <row r="68" spans="2:7" x14ac:dyDescent="0.2">
      <c r="B68" s="439"/>
      <c r="C68" s="440" t="s">
        <v>449</v>
      </c>
      <c r="D68" s="431"/>
      <c r="E68" s="452" t="s">
        <v>669</v>
      </c>
      <c r="F68" s="455" t="s">
        <v>670</v>
      </c>
      <c r="G68" s="454" t="s">
        <v>361</v>
      </c>
    </row>
    <row r="69" spans="2:7" x14ac:dyDescent="0.2">
      <c r="B69" s="439"/>
      <c r="C69" s="441" t="s">
        <v>451</v>
      </c>
      <c r="D69" s="431"/>
      <c r="E69" s="452" t="s">
        <v>671</v>
      </c>
      <c r="F69" s="455" t="s">
        <v>672</v>
      </c>
      <c r="G69" s="454" t="s">
        <v>361</v>
      </c>
    </row>
    <row r="70" spans="2:7" x14ac:dyDescent="0.2">
      <c r="B70" s="439"/>
      <c r="C70" s="441" t="s">
        <v>453</v>
      </c>
      <c r="D70" s="431"/>
      <c r="E70" s="452" t="s">
        <v>456</v>
      </c>
      <c r="F70" s="455" t="s">
        <v>673</v>
      </c>
      <c r="G70" s="454" t="s">
        <v>361</v>
      </c>
    </row>
    <row r="71" spans="2:7" x14ac:dyDescent="0.2">
      <c r="B71" s="439"/>
      <c r="C71" s="441" t="s">
        <v>455</v>
      </c>
      <c r="D71" s="431"/>
      <c r="E71" s="452" t="s">
        <v>674</v>
      </c>
      <c r="F71" s="455" t="s">
        <v>675</v>
      </c>
      <c r="G71" s="454" t="s">
        <v>361</v>
      </c>
    </row>
    <row r="72" spans="2:7" ht="24" x14ac:dyDescent="0.2">
      <c r="B72" s="439"/>
      <c r="C72" s="440" t="s">
        <v>457</v>
      </c>
      <c r="D72" s="431"/>
      <c r="E72" s="452" t="s">
        <v>454</v>
      </c>
      <c r="F72" s="455" t="s">
        <v>676</v>
      </c>
      <c r="G72" s="454" t="s">
        <v>677</v>
      </c>
    </row>
    <row r="73" spans="2:7" x14ac:dyDescent="0.2">
      <c r="B73" s="439"/>
      <c r="C73" s="441" t="s">
        <v>458</v>
      </c>
      <c r="D73" s="431"/>
      <c r="E73" s="452" t="s">
        <v>456</v>
      </c>
      <c r="F73" s="455" t="s">
        <v>678</v>
      </c>
      <c r="G73" s="454" t="s">
        <v>361</v>
      </c>
    </row>
    <row r="74" spans="2:7" x14ac:dyDescent="0.2">
      <c r="B74" s="439"/>
      <c r="C74" s="441" t="s">
        <v>460</v>
      </c>
      <c r="D74" s="431"/>
      <c r="E74" s="452" t="s">
        <v>456</v>
      </c>
      <c r="F74" s="455" t="s">
        <v>679</v>
      </c>
      <c r="G74" s="454" t="s">
        <v>361</v>
      </c>
    </row>
    <row r="75" spans="2:7" x14ac:dyDescent="0.2">
      <c r="B75" s="439"/>
      <c r="C75" s="441" t="s">
        <v>461</v>
      </c>
      <c r="D75" s="431"/>
      <c r="E75" s="452" t="s">
        <v>459</v>
      </c>
      <c r="F75" s="455" t="s">
        <v>680</v>
      </c>
      <c r="G75" s="454" t="s">
        <v>361</v>
      </c>
    </row>
    <row r="76" spans="2:7" ht="36" x14ac:dyDescent="0.2">
      <c r="B76" s="439"/>
      <c r="C76" s="441" t="s">
        <v>463</v>
      </c>
      <c r="D76" s="431"/>
      <c r="E76" s="452" t="s">
        <v>681</v>
      </c>
      <c r="F76" s="455" t="s">
        <v>682</v>
      </c>
      <c r="G76" s="454" t="s">
        <v>361</v>
      </c>
    </row>
    <row r="77" spans="2:7" x14ac:dyDescent="0.2">
      <c r="B77" s="439"/>
      <c r="C77" s="441" t="s">
        <v>465</v>
      </c>
      <c r="D77" s="431"/>
      <c r="E77" s="452" t="s">
        <v>468</v>
      </c>
      <c r="F77" s="455" t="s">
        <v>469</v>
      </c>
      <c r="G77" s="454" t="s">
        <v>361</v>
      </c>
    </row>
    <row r="78" spans="2:7" x14ac:dyDescent="0.2">
      <c r="B78" s="439"/>
      <c r="C78" s="441" t="s">
        <v>467</v>
      </c>
      <c r="D78" s="431"/>
      <c r="E78" s="452" t="s">
        <v>464</v>
      </c>
      <c r="F78" s="455" t="s">
        <v>683</v>
      </c>
      <c r="G78" s="454" t="s">
        <v>361</v>
      </c>
    </row>
    <row r="79" spans="2:7" x14ac:dyDescent="0.2">
      <c r="B79" s="439"/>
      <c r="C79" s="441" t="s">
        <v>470</v>
      </c>
      <c r="D79" s="431"/>
      <c r="E79" s="452" t="s">
        <v>466</v>
      </c>
      <c r="F79" s="455" t="s">
        <v>684</v>
      </c>
      <c r="G79" s="454" t="s">
        <v>361</v>
      </c>
    </row>
    <row r="80" spans="2:7" x14ac:dyDescent="0.2">
      <c r="B80" s="439"/>
      <c r="C80" s="441" t="s">
        <v>471</v>
      </c>
      <c r="D80" s="431"/>
      <c r="E80" s="452" t="s">
        <v>462</v>
      </c>
      <c r="F80" s="455" t="s">
        <v>685</v>
      </c>
      <c r="G80" s="454" t="s">
        <v>361</v>
      </c>
    </row>
    <row r="81" spans="2:7" x14ac:dyDescent="0.2">
      <c r="B81" s="439"/>
      <c r="C81" s="441" t="s">
        <v>473</v>
      </c>
      <c r="D81" s="431"/>
      <c r="E81" s="452" t="s">
        <v>472</v>
      </c>
      <c r="F81" s="455" t="s">
        <v>686</v>
      </c>
      <c r="G81" s="454" t="s">
        <v>361</v>
      </c>
    </row>
    <row r="82" spans="2:7" x14ac:dyDescent="0.2">
      <c r="B82" s="439"/>
      <c r="C82" s="441" t="s">
        <v>474</v>
      </c>
      <c r="D82" s="431"/>
      <c r="E82" s="452" t="s">
        <v>472</v>
      </c>
      <c r="F82" s="455" t="s">
        <v>687</v>
      </c>
      <c r="G82" s="454" t="s">
        <v>361</v>
      </c>
    </row>
    <row r="83" spans="2:7" ht="24" x14ac:dyDescent="0.2">
      <c r="B83" s="439"/>
      <c r="C83" s="440" t="s">
        <v>477</v>
      </c>
      <c r="D83" s="431"/>
      <c r="E83" s="670" t="s">
        <v>688</v>
      </c>
      <c r="F83" s="691"/>
      <c r="G83" s="671"/>
    </row>
    <row r="84" spans="2:7" x14ac:dyDescent="0.2">
      <c r="B84" s="439"/>
      <c r="C84" s="441" t="s">
        <v>478</v>
      </c>
      <c r="D84" s="431"/>
      <c r="E84" s="452" t="s">
        <v>475</v>
      </c>
      <c r="F84" s="455" t="s">
        <v>476</v>
      </c>
      <c r="G84" s="454" t="s">
        <v>342</v>
      </c>
    </row>
    <row r="85" spans="2:7" x14ac:dyDescent="0.2">
      <c r="B85" s="439"/>
      <c r="C85" s="441" t="s">
        <v>479</v>
      </c>
      <c r="D85" s="431"/>
      <c r="E85" s="452" t="s">
        <v>475</v>
      </c>
      <c r="F85" s="455" t="s">
        <v>689</v>
      </c>
      <c r="G85" s="454"/>
    </row>
    <row r="86" spans="2:7" x14ac:dyDescent="0.2">
      <c r="B86" s="439"/>
      <c r="C86" s="440" t="s">
        <v>480</v>
      </c>
      <c r="D86" s="431"/>
      <c r="E86" s="452" t="s">
        <v>475</v>
      </c>
      <c r="F86" s="455" t="s">
        <v>690</v>
      </c>
      <c r="G86" s="454"/>
    </row>
    <row r="87" spans="2:7" x14ac:dyDescent="0.2">
      <c r="B87" s="439"/>
      <c r="C87" s="441" t="s">
        <v>483</v>
      </c>
      <c r="D87" s="431"/>
      <c r="E87" s="452" t="s">
        <v>613</v>
      </c>
      <c r="F87" s="455" t="s">
        <v>691</v>
      </c>
      <c r="G87" s="454"/>
    </row>
    <row r="88" spans="2:7" x14ac:dyDescent="0.2">
      <c r="B88" s="439"/>
      <c r="C88" s="441" t="s">
        <v>485</v>
      </c>
      <c r="D88" s="431"/>
      <c r="E88" s="452" t="s">
        <v>481</v>
      </c>
      <c r="F88" s="455" t="s">
        <v>482</v>
      </c>
      <c r="G88" s="454" t="s">
        <v>342</v>
      </c>
    </row>
    <row r="89" spans="2:7" x14ac:dyDescent="0.2">
      <c r="B89" s="439"/>
      <c r="C89" s="441" t="s">
        <v>487</v>
      </c>
      <c r="D89" s="431"/>
      <c r="E89" s="452" t="s">
        <v>481</v>
      </c>
      <c r="F89" s="455" t="s">
        <v>692</v>
      </c>
      <c r="G89" s="454"/>
    </row>
    <row r="90" spans="2:7" x14ac:dyDescent="0.2">
      <c r="B90" s="439"/>
      <c r="C90" s="441" t="s">
        <v>489</v>
      </c>
      <c r="D90" s="431"/>
      <c r="E90" s="452" t="s">
        <v>484</v>
      </c>
      <c r="F90" s="455" t="s">
        <v>693</v>
      </c>
      <c r="G90" s="454"/>
    </row>
    <row r="91" spans="2:7" x14ac:dyDescent="0.2">
      <c r="B91" s="439"/>
      <c r="C91" s="441" t="s">
        <v>490</v>
      </c>
      <c r="D91" s="431"/>
      <c r="E91" s="452" t="s">
        <v>488</v>
      </c>
      <c r="F91" s="455" t="s">
        <v>486</v>
      </c>
      <c r="G91" s="454" t="s">
        <v>342</v>
      </c>
    </row>
    <row r="92" spans="2:7" ht="94.5" customHeight="1" x14ac:dyDescent="0.2">
      <c r="B92" s="699" t="s">
        <v>493</v>
      </c>
      <c r="C92" s="700"/>
      <c r="D92" s="431"/>
      <c r="E92" s="471" t="s">
        <v>788</v>
      </c>
      <c r="F92" s="455" t="s">
        <v>694</v>
      </c>
      <c r="G92" s="454"/>
    </row>
    <row r="93" spans="2:7" ht="24" x14ac:dyDescent="0.2">
      <c r="B93" s="439"/>
      <c r="C93" s="443" t="s">
        <v>609</v>
      </c>
      <c r="D93" s="431"/>
      <c r="E93" s="452" t="s">
        <v>494</v>
      </c>
      <c r="F93" s="455" t="s">
        <v>491</v>
      </c>
      <c r="G93" s="454" t="s">
        <v>492</v>
      </c>
    </row>
    <row r="94" spans="2:7" x14ac:dyDescent="0.2">
      <c r="B94" s="439"/>
      <c r="C94" s="440" t="s">
        <v>496</v>
      </c>
      <c r="D94" s="431"/>
      <c r="E94" s="452" t="s">
        <v>494</v>
      </c>
      <c r="F94" s="455" t="s">
        <v>495</v>
      </c>
      <c r="G94" s="454"/>
    </row>
    <row r="95" spans="2:7" x14ac:dyDescent="0.2">
      <c r="B95" s="439"/>
      <c r="C95" s="440" t="s">
        <v>497</v>
      </c>
      <c r="D95" s="431"/>
      <c r="E95" s="452" t="s">
        <v>494</v>
      </c>
      <c r="F95" s="455" t="s">
        <v>695</v>
      </c>
      <c r="G95" s="454"/>
    </row>
    <row r="96" spans="2:7" x14ac:dyDescent="0.2">
      <c r="B96" s="439"/>
      <c r="C96" s="441" t="s">
        <v>498</v>
      </c>
      <c r="D96" s="431"/>
      <c r="E96" s="667" t="s">
        <v>696</v>
      </c>
      <c r="F96" s="698"/>
      <c r="G96" s="668"/>
    </row>
    <row r="97" spans="2:7" x14ac:dyDescent="0.2">
      <c r="B97" s="444"/>
      <c r="C97" s="441" t="s">
        <v>499</v>
      </c>
      <c r="D97" s="431"/>
      <c r="E97" s="452" t="s">
        <v>504</v>
      </c>
      <c r="F97" s="455" t="s">
        <v>697</v>
      </c>
      <c r="G97" s="454" t="s">
        <v>342</v>
      </c>
    </row>
    <row r="98" spans="2:7" x14ac:dyDescent="0.2">
      <c r="B98" s="444"/>
      <c r="C98" s="440" t="s">
        <v>500</v>
      </c>
      <c r="D98" s="431"/>
      <c r="E98" s="452" t="s">
        <v>506</v>
      </c>
      <c r="F98" s="455" t="s">
        <v>698</v>
      </c>
      <c r="G98" s="454" t="s">
        <v>342</v>
      </c>
    </row>
    <row r="99" spans="2:7" x14ac:dyDescent="0.2">
      <c r="B99" s="444"/>
      <c r="C99" s="440" t="s">
        <v>501</v>
      </c>
      <c r="D99" s="431"/>
      <c r="E99" s="452" t="s">
        <v>508</v>
      </c>
      <c r="F99" s="455" t="s">
        <v>699</v>
      </c>
      <c r="G99" s="454" t="s">
        <v>342</v>
      </c>
    </row>
    <row r="100" spans="2:7" x14ac:dyDescent="0.2">
      <c r="B100" s="444"/>
      <c r="C100" s="441" t="s">
        <v>503</v>
      </c>
      <c r="D100" s="431"/>
      <c r="E100" s="452" t="s">
        <v>510</v>
      </c>
      <c r="F100" s="455" t="s">
        <v>700</v>
      </c>
      <c r="G100" s="454" t="s">
        <v>342</v>
      </c>
    </row>
    <row r="101" spans="2:7" x14ac:dyDescent="0.2">
      <c r="B101" s="439"/>
      <c r="C101" s="441" t="s">
        <v>505</v>
      </c>
      <c r="D101" s="431"/>
      <c r="E101" s="452" t="s">
        <v>512</v>
      </c>
      <c r="F101" s="455" t="s">
        <v>701</v>
      </c>
      <c r="G101" s="454" t="s">
        <v>342</v>
      </c>
    </row>
    <row r="102" spans="2:7" x14ac:dyDescent="0.2">
      <c r="B102" s="439"/>
      <c r="C102" s="441" t="s">
        <v>507</v>
      </c>
      <c r="D102" s="431"/>
      <c r="E102" s="452" t="s">
        <v>502</v>
      </c>
      <c r="F102" s="455" t="s">
        <v>702</v>
      </c>
      <c r="G102" s="454" t="s">
        <v>342</v>
      </c>
    </row>
    <row r="103" spans="2:7" x14ac:dyDescent="0.2">
      <c r="B103" s="444"/>
      <c r="C103" s="441" t="s">
        <v>509</v>
      </c>
      <c r="D103" s="431"/>
      <c r="E103" s="452" t="s">
        <v>502</v>
      </c>
      <c r="F103" s="455" t="s">
        <v>703</v>
      </c>
      <c r="G103" s="454" t="s">
        <v>342</v>
      </c>
    </row>
    <row r="104" spans="2:7" x14ac:dyDescent="0.2">
      <c r="B104" s="444"/>
      <c r="C104" s="441" t="s">
        <v>511</v>
      </c>
      <c r="D104" s="431"/>
      <c r="E104" s="452" t="s">
        <v>502</v>
      </c>
      <c r="F104" s="455" t="s">
        <v>704</v>
      </c>
      <c r="G104" s="454" t="s">
        <v>342</v>
      </c>
    </row>
    <row r="105" spans="2:7" x14ac:dyDescent="0.2">
      <c r="B105" s="444"/>
      <c r="C105" s="441" t="s">
        <v>513</v>
      </c>
      <c r="D105" s="431"/>
      <c r="E105" s="452" t="s">
        <v>502</v>
      </c>
      <c r="F105" s="455" t="s">
        <v>705</v>
      </c>
      <c r="G105" s="454" t="s">
        <v>342</v>
      </c>
    </row>
    <row r="106" spans="2:7" x14ac:dyDescent="0.2">
      <c r="B106" s="444"/>
      <c r="C106" s="441" t="s">
        <v>514</v>
      </c>
      <c r="D106" s="431"/>
      <c r="E106" s="452" t="s">
        <v>518</v>
      </c>
      <c r="F106" s="455" t="s">
        <v>706</v>
      </c>
      <c r="G106" s="454" t="s">
        <v>345</v>
      </c>
    </row>
    <row r="107" spans="2:7" x14ac:dyDescent="0.2">
      <c r="B107" s="444"/>
      <c r="C107" s="441" t="s">
        <v>515</v>
      </c>
      <c r="D107" s="431"/>
      <c r="E107" s="452" t="s">
        <v>518</v>
      </c>
      <c r="F107" s="455" t="s">
        <v>707</v>
      </c>
      <c r="G107" s="454" t="s">
        <v>345</v>
      </c>
    </row>
    <row r="108" spans="2:7" x14ac:dyDescent="0.2">
      <c r="B108" s="444"/>
      <c r="C108" s="441" t="s">
        <v>516</v>
      </c>
      <c r="D108" s="431"/>
      <c r="E108" s="452" t="s">
        <v>519</v>
      </c>
      <c r="F108" s="455" t="s">
        <v>708</v>
      </c>
      <c r="G108" s="454" t="s">
        <v>345</v>
      </c>
    </row>
    <row r="109" spans="2:7" ht="24" x14ac:dyDescent="0.2">
      <c r="B109" s="445"/>
      <c r="C109" s="446" t="s">
        <v>517</v>
      </c>
      <c r="D109" s="431"/>
      <c r="E109" s="452" t="s">
        <v>520</v>
      </c>
      <c r="F109" s="455" t="s">
        <v>709</v>
      </c>
      <c r="G109" s="454" t="s">
        <v>358</v>
      </c>
    </row>
    <row r="110" spans="2:7" ht="36" x14ac:dyDescent="0.2">
      <c r="B110" s="447"/>
      <c r="C110" s="441" t="s">
        <v>598</v>
      </c>
      <c r="D110" s="431"/>
      <c r="E110" s="452" t="s">
        <v>520</v>
      </c>
      <c r="F110" s="455" t="s">
        <v>710</v>
      </c>
      <c r="G110" s="454" t="s">
        <v>358</v>
      </c>
    </row>
    <row r="111" spans="2:7" x14ac:dyDescent="0.2">
      <c r="B111" s="444"/>
      <c r="C111" s="440" t="s">
        <v>521</v>
      </c>
      <c r="D111" s="431"/>
      <c r="E111" s="452" t="s">
        <v>523</v>
      </c>
      <c r="F111" s="455" t="s">
        <v>711</v>
      </c>
      <c r="G111" s="454" t="s">
        <v>358</v>
      </c>
    </row>
    <row r="112" spans="2:7" x14ac:dyDescent="0.2">
      <c r="B112" s="439"/>
      <c r="C112" s="441" t="s">
        <v>522</v>
      </c>
      <c r="D112" s="431"/>
      <c r="E112" s="667" t="s">
        <v>712</v>
      </c>
      <c r="F112" s="698"/>
      <c r="G112" s="668"/>
    </row>
    <row r="113" spans="2:7" ht="24" x14ac:dyDescent="0.2">
      <c r="B113" s="444"/>
      <c r="C113" s="441" t="s">
        <v>524</v>
      </c>
      <c r="D113" s="431"/>
      <c r="E113" s="452" t="s">
        <v>713</v>
      </c>
      <c r="F113" s="455" t="s">
        <v>714</v>
      </c>
      <c r="G113" s="454"/>
    </row>
    <row r="114" spans="2:7" x14ac:dyDescent="0.2">
      <c r="B114" s="439"/>
      <c r="C114" s="441" t="s">
        <v>525</v>
      </c>
      <c r="D114" s="431"/>
      <c r="E114" s="452" t="s">
        <v>535</v>
      </c>
      <c r="F114" s="455" t="s">
        <v>715</v>
      </c>
      <c r="G114" s="454"/>
    </row>
    <row r="115" spans="2:7" x14ac:dyDescent="0.2">
      <c r="B115" s="444"/>
      <c r="C115" s="441" t="s">
        <v>528</v>
      </c>
      <c r="D115" s="431"/>
      <c r="E115" s="452" t="s">
        <v>535</v>
      </c>
      <c r="F115" s="455" t="s">
        <v>716</v>
      </c>
      <c r="G115" s="454"/>
    </row>
    <row r="116" spans="2:7" x14ac:dyDescent="0.2">
      <c r="B116" s="444"/>
      <c r="C116" s="441" t="s">
        <v>515</v>
      </c>
      <c r="D116" s="431"/>
      <c r="E116" s="452" t="s">
        <v>717</v>
      </c>
      <c r="F116" s="455" t="s">
        <v>718</v>
      </c>
      <c r="G116" s="454"/>
    </row>
    <row r="117" spans="2:7" x14ac:dyDescent="0.2">
      <c r="B117" s="444"/>
      <c r="C117" s="441" t="s">
        <v>516</v>
      </c>
      <c r="D117" s="432"/>
      <c r="E117" s="452" t="s">
        <v>719</v>
      </c>
      <c r="F117" s="455" t="s">
        <v>720</v>
      </c>
      <c r="G117" s="457"/>
    </row>
    <row r="118" spans="2:7" x14ac:dyDescent="0.2">
      <c r="B118" s="701" t="s">
        <v>599</v>
      </c>
      <c r="C118" s="702"/>
      <c r="D118" s="432"/>
      <c r="E118" s="452" t="s">
        <v>721</v>
      </c>
      <c r="F118" s="455" t="s">
        <v>722</v>
      </c>
      <c r="G118" s="454"/>
    </row>
    <row r="119" spans="2:7" x14ac:dyDescent="0.2">
      <c r="B119" s="706"/>
      <c r="C119" s="703" t="s">
        <v>605</v>
      </c>
      <c r="D119" s="431"/>
      <c r="E119" s="458"/>
      <c r="F119" s="459"/>
      <c r="G119" s="460"/>
    </row>
    <row r="120" spans="2:7" x14ac:dyDescent="0.2">
      <c r="B120" s="707"/>
      <c r="C120" s="704"/>
      <c r="D120" s="431"/>
      <c r="E120" s="461"/>
      <c r="F120" s="462"/>
      <c r="G120" s="463"/>
    </row>
    <row r="121" spans="2:7" x14ac:dyDescent="0.2">
      <c r="B121" s="708"/>
      <c r="C121" s="705"/>
      <c r="D121" s="431"/>
      <c r="E121" s="464" t="s">
        <v>723</v>
      </c>
      <c r="F121" s="465" t="s">
        <v>724</v>
      </c>
      <c r="G121" s="466"/>
    </row>
    <row r="122" spans="2:7" x14ac:dyDescent="0.2">
      <c r="B122" s="442"/>
      <c r="C122" s="448" t="s">
        <v>600</v>
      </c>
      <c r="D122" s="431"/>
      <c r="E122" s="452" t="s">
        <v>725</v>
      </c>
      <c r="F122" s="455" t="s">
        <v>726</v>
      </c>
      <c r="G122" s="454"/>
    </row>
    <row r="123" spans="2:7" x14ac:dyDescent="0.2">
      <c r="B123" s="442"/>
      <c r="C123" s="448" t="s">
        <v>601</v>
      </c>
      <c r="D123" s="431"/>
      <c r="E123" s="452" t="s">
        <v>526</v>
      </c>
      <c r="F123" s="455" t="s">
        <v>527</v>
      </c>
      <c r="G123" s="454"/>
    </row>
    <row r="124" spans="2:7" x14ac:dyDescent="0.2">
      <c r="B124" s="442"/>
      <c r="C124" s="448" t="s">
        <v>602</v>
      </c>
      <c r="D124" s="431"/>
      <c r="E124" s="452" t="s">
        <v>529</v>
      </c>
      <c r="F124" s="455" t="s">
        <v>530</v>
      </c>
      <c r="G124" s="454"/>
    </row>
    <row r="125" spans="2:7" x14ac:dyDescent="0.2">
      <c r="B125" s="442"/>
      <c r="C125" s="449" t="s">
        <v>603</v>
      </c>
      <c r="D125" s="431"/>
      <c r="E125" s="452" t="s">
        <v>531</v>
      </c>
      <c r="F125" s="455" t="s">
        <v>532</v>
      </c>
      <c r="G125" s="454"/>
    </row>
    <row r="126" spans="2:7" ht="13.5" thickBot="1" x14ac:dyDescent="0.25">
      <c r="B126" s="450"/>
      <c r="C126" s="451" t="s">
        <v>604</v>
      </c>
      <c r="D126" s="431"/>
      <c r="E126" s="452" t="s">
        <v>533</v>
      </c>
      <c r="F126" s="455" t="s">
        <v>534</v>
      </c>
      <c r="G126" s="454"/>
    </row>
    <row r="127" spans="2:7" x14ac:dyDescent="0.2">
      <c r="B127" s="431"/>
      <c r="C127" s="431"/>
      <c r="D127" s="431"/>
      <c r="E127" s="452" t="s">
        <v>536</v>
      </c>
      <c r="F127" s="455" t="s">
        <v>537</v>
      </c>
      <c r="G127" s="454"/>
    </row>
    <row r="128" spans="2:7" x14ac:dyDescent="0.2">
      <c r="B128" s="431"/>
      <c r="C128" s="431"/>
      <c r="D128" s="431"/>
      <c r="E128" s="452" t="s">
        <v>727</v>
      </c>
      <c r="F128" s="455" t="s">
        <v>728</v>
      </c>
      <c r="G128" s="454"/>
    </row>
    <row r="129" spans="2:7" x14ac:dyDescent="0.2">
      <c r="B129" s="431"/>
      <c r="C129" s="431"/>
      <c r="D129" s="431"/>
      <c r="E129" s="452" t="s">
        <v>538</v>
      </c>
      <c r="F129" s="455" t="s">
        <v>539</v>
      </c>
      <c r="G129" s="454"/>
    </row>
    <row r="130" spans="2:7" x14ac:dyDescent="0.2">
      <c r="B130" s="431"/>
      <c r="C130" s="431"/>
      <c r="D130" s="431"/>
      <c r="E130" s="452" t="s">
        <v>540</v>
      </c>
      <c r="F130" s="455" t="s">
        <v>541</v>
      </c>
      <c r="G130" s="454"/>
    </row>
    <row r="131" spans="2:7" x14ac:dyDescent="0.2">
      <c r="B131" s="431"/>
      <c r="C131" s="431"/>
      <c r="D131" s="431"/>
      <c r="E131" s="452" t="s">
        <v>542</v>
      </c>
      <c r="F131" s="455" t="s">
        <v>543</v>
      </c>
      <c r="G131" s="454"/>
    </row>
    <row r="132" spans="2:7" x14ac:dyDescent="0.2">
      <c r="B132" s="431"/>
      <c r="C132" s="431"/>
      <c r="D132" s="431"/>
      <c r="E132" s="452" t="s">
        <v>544</v>
      </c>
      <c r="F132" s="455" t="s">
        <v>545</v>
      </c>
      <c r="G132" s="454"/>
    </row>
    <row r="133" spans="2:7" x14ac:dyDescent="0.2">
      <c r="B133" s="431"/>
      <c r="C133" s="431"/>
      <c r="D133" s="431"/>
      <c r="E133" s="452" t="s">
        <v>546</v>
      </c>
      <c r="F133" s="455" t="s">
        <v>547</v>
      </c>
      <c r="G133" s="454"/>
    </row>
    <row r="134" spans="2:7" x14ac:dyDescent="0.2">
      <c r="B134" s="431"/>
      <c r="C134" s="431"/>
      <c r="D134" s="431"/>
      <c r="E134" s="452" t="s">
        <v>548</v>
      </c>
      <c r="F134" s="455" t="s">
        <v>549</v>
      </c>
      <c r="G134" s="454"/>
    </row>
    <row r="135" spans="2:7" x14ac:dyDescent="0.2">
      <c r="B135" s="431"/>
      <c r="C135" s="431"/>
      <c r="D135" s="431"/>
      <c r="E135" s="452" t="s">
        <v>550</v>
      </c>
      <c r="F135" s="455" t="s">
        <v>551</v>
      </c>
      <c r="G135" s="454"/>
    </row>
    <row r="136" spans="2:7" x14ac:dyDescent="0.2">
      <c r="B136" s="431"/>
      <c r="C136" s="431"/>
      <c r="D136" s="431"/>
      <c r="E136" s="452" t="s">
        <v>552</v>
      </c>
      <c r="F136" s="455" t="s">
        <v>553</v>
      </c>
      <c r="G136" s="454"/>
    </row>
    <row r="137" spans="2:7" x14ac:dyDescent="0.2">
      <c r="B137" s="431"/>
      <c r="C137" s="431"/>
      <c r="D137" s="431"/>
      <c r="E137" s="452" t="s">
        <v>554</v>
      </c>
      <c r="F137" s="455" t="s">
        <v>555</v>
      </c>
      <c r="G137" s="454"/>
    </row>
    <row r="138" spans="2:7" x14ac:dyDescent="0.2">
      <c r="B138" s="431"/>
      <c r="C138" s="431"/>
      <c r="D138" s="431"/>
      <c r="E138" s="452" t="s">
        <v>556</v>
      </c>
      <c r="F138" s="455" t="s">
        <v>557</v>
      </c>
      <c r="G138" s="454"/>
    </row>
    <row r="139" spans="2:7" x14ac:dyDescent="0.2">
      <c r="B139" s="431"/>
      <c r="C139" s="431"/>
      <c r="D139" s="431"/>
      <c r="E139" s="452" t="s">
        <v>566</v>
      </c>
      <c r="F139" s="455" t="s">
        <v>567</v>
      </c>
      <c r="G139" s="454" t="s">
        <v>342</v>
      </c>
    </row>
    <row r="140" spans="2:7" x14ac:dyDescent="0.2">
      <c r="B140" s="431"/>
      <c r="C140" s="431"/>
      <c r="D140" s="431"/>
      <c r="E140" s="452" t="s">
        <v>614</v>
      </c>
      <c r="F140" s="455" t="s">
        <v>729</v>
      </c>
      <c r="G140" s="454"/>
    </row>
    <row r="141" spans="2:7" x14ac:dyDescent="0.2">
      <c r="B141" s="431"/>
      <c r="C141" s="431"/>
      <c r="D141" s="431"/>
      <c r="E141" s="452" t="s">
        <v>558</v>
      </c>
      <c r="F141" s="455" t="s">
        <v>559</v>
      </c>
      <c r="G141" s="454"/>
    </row>
    <row r="142" spans="2:7" x14ac:dyDescent="0.2">
      <c r="B142" s="431"/>
      <c r="C142" s="431"/>
      <c r="D142" s="431"/>
      <c r="E142" s="452" t="s">
        <v>560</v>
      </c>
      <c r="F142" s="455" t="s">
        <v>730</v>
      </c>
      <c r="G142" s="457"/>
    </row>
    <row r="143" spans="2:7" x14ac:dyDescent="0.2">
      <c r="B143" s="431"/>
      <c r="C143" s="431"/>
      <c r="D143" s="431"/>
      <c r="E143" s="452" t="s">
        <v>561</v>
      </c>
      <c r="F143" s="455" t="s">
        <v>731</v>
      </c>
      <c r="G143" s="454"/>
    </row>
    <row r="144" spans="2:7" x14ac:dyDescent="0.2">
      <c r="B144" s="431"/>
      <c r="C144" s="431"/>
      <c r="D144" s="431"/>
      <c r="E144" s="667" t="s">
        <v>732</v>
      </c>
      <c r="F144" s="698"/>
      <c r="G144" s="668"/>
    </row>
    <row r="145" spans="2:7" x14ac:dyDescent="0.2">
      <c r="B145" s="431"/>
      <c r="C145" s="431"/>
      <c r="D145" s="431"/>
      <c r="E145" s="452" t="s">
        <v>562</v>
      </c>
      <c r="F145" s="455" t="s">
        <v>733</v>
      </c>
      <c r="G145" s="454"/>
    </row>
    <row r="146" spans="2:7" x14ac:dyDescent="0.2">
      <c r="B146" s="431"/>
      <c r="C146" s="431"/>
      <c r="D146" s="431"/>
      <c r="E146" s="452" t="s">
        <v>563</v>
      </c>
      <c r="F146" s="455" t="s">
        <v>734</v>
      </c>
      <c r="G146" s="454"/>
    </row>
    <row r="147" spans="2:7" x14ac:dyDescent="0.2">
      <c r="B147" s="431"/>
      <c r="C147" s="431"/>
      <c r="D147" s="431"/>
      <c r="E147" s="452" t="s">
        <v>564</v>
      </c>
      <c r="F147" s="455" t="s">
        <v>735</v>
      </c>
      <c r="G147" s="457"/>
    </row>
    <row r="148" spans="2:7" x14ac:dyDescent="0.2">
      <c r="B148" s="431"/>
      <c r="C148" s="431"/>
      <c r="D148" s="431"/>
      <c r="E148" s="452" t="s">
        <v>565</v>
      </c>
      <c r="F148" s="455" t="s">
        <v>736</v>
      </c>
      <c r="G148" s="454"/>
    </row>
    <row r="149" spans="2:7" x14ac:dyDescent="0.2">
      <c r="B149" s="431"/>
      <c r="C149" s="431"/>
      <c r="D149" s="431"/>
      <c r="E149" s="667" t="s">
        <v>737</v>
      </c>
      <c r="F149" s="698"/>
      <c r="G149" s="668"/>
    </row>
    <row r="150" spans="2:7" x14ac:dyDescent="0.2">
      <c r="B150" s="431"/>
      <c r="C150" s="431"/>
      <c r="D150" s="431"/>
      <c r="E150" s="452" t="s">
        <v>738</v>
      </c>
      <c r="F150" s="455" t="s">
        <v>739</v>
      </c>
      <c r="G150" s="454"/>
    </row>
    <row r="151" spans="2:7" x14ac:dyDescent="0.2">
      <c r="B151" s="431"/>
      <c r="C151" s="431"/>
      <c r="D151" s="431"/>
      <c r="E151" s="452" t="s">
        <v>740</v>
      </c>
      <c r="F151" s="455" t="s">
        <v>741</v>
      </c>
      <c r="G151" s="454"/>
    </row>
    <row r="152" spans="2:7" ht="48" x14ac:dyDescent="0.2">
      <c r="B152" s="431"/>
      <c r="C152" s="431"/>
      <c r="D152" s="431"/>
      <c r="E152" s="471" t="s">
        <v>789</v>
      </c>
      <c r="F152" s="455" t="s">
        <v>742</v>
      </c>
      <c r="G152" s="454"/>
    </row>
    <row r="153" spans="2:7" x14ac:dyDescent="0.2">
      <c r="B153" s="431"/>
      <c r="C153" s="431"/>
      <c r="D153" s="431"/>
      <c r="E153" s="471" t="s">
        <v>790</v>
      </c>
      <c r="F153" s="455" t="s">
        <v>743</v>
      </c>
      <c r="G153" s="454"/>
    </row>
    <row r="154" spans="2:7" x14ac:dyDescent="0.2">
      <c r="B154" s="431"/>
      <c r="C154" s="431"/>
      <c r="D154" s="431"/>
      <c r="E154" s="471" t="s">
        <v>790</v>
      </c>
      <c r="F154" s="455" t="s">
        <v>744</v>
      </c>
      <c r="G154" s="443"/>
    </row>
    <row r="155" spans="2:7" x14ac:dyDescent="0.2">
      <c r="B155" s="431"/>
      <c r="C155" s="431"/>
      <c r="D155" s="431"/>
      <c r="E155" s="452" t="s">
        <v>745</v>
      </c>
      <c r="F155" s="455" t="s">
        <v>746</v>
      </c>
      <c r="G155" s="454"/>
    </row>
    <row r="156" spans="2:7" ht="48" x14ac:dyDescent="0.2">
      <c r="B156" s="431"/>
      <c r="C156" s="431"/>
      <c r="D156" s="431"/>
      <c r="E156" s="471" t="s">
        <v>789</v>
      </c>
      <c r="F156" s="455" t="s">
        <v>747</v>
      </c>
      <c r="G156" s="454"/>
    </row>
    <row r="157" spans="2:7" ht="48" x14ac:dyDescent="0.2">
      <c r="B157" s="431"/>
      <c r="C157" s="431"/>
      <c r="D157" s="431"/>
      <c r="E157" s="471" t="s">
        <v>789</v>
      </c>
      <c r="F157" s="455" t="s">
        <v>748</v>
      </c>
      <c r="G157" s="454"/>
    </row>
    <row r="158" spans="2:7" x14ac:dyDescent="0.2">
      <c r="B158" s="431"/>
      <c r="C158" s="431"/>
      <c r="D158" s="431"/>
      <c r="E158" s="452" t="s">
        <v>749</v>
      </c>
      <c r="F158" s="455" t="s">
        <v>750</v>
      </c>
      <c r="G158" s="454"/>
    </row>
    <row r="159" spans="2:7" x14ac:dyDescent="0.2">
      <c r="B159" s="431"/>
      <c r="C159" s="431"/>
      <c r="D159" s="431"/>
      <c r="E159" s="452" t="s">
        <v>751</v>
      </c>
      <c r="F159" s="455" t="s">
        <v>752</v>
      </c>
      <c r="G159" s="454"/>
    </row>
    <row r="160" spans="2:7" x14ac:dyDescent="0.2">
      <c r="B160" s="431"/>
      <c r="C160" s="431"/>
      <c r="D160" s="431"/>
      <c r="E160" s="452" t="s">
        <v>753</v>
      </c>
      <c r="F160" s="455" t="s">
        <v>754</v>
      </c>
      <c r="G160" s="454"/>
    </row>
    <row r="161" spans="2:7" x14ac:dyDescent="0.2">
      <c r="B161" s="431"/>
      <c r="C161" s="431"/>
      <c r="D161" s="431"/>
      <c r="E161" s="667" t="s">
        <v>755</v>
      </c>
      <c r="F161" s="698"/>
      <c r="G161" s="668"/>
    </row>
    <row r="162" spans="2:7" x14ac:dyDescent="0.2">
      <c r="B162" s="431"/>
      <c r="C162" s="431"/>
      <c r="D162" s="431"/>
      <c r="E162" s="452" t="s">
        <v>756</v>
      </c>
      <c r="F162" s="455" t="s">
        <v>757</v>
      </c>
      <c r="G162" s="454"/>
    </row>
    <row r="163" spans="2:7" x14ac:dyDescent="0.2">
      <c r="B163" s="431"/>
      <c r="C163" s="431"/>
      <c r="D163" s="431"/>
      <c r="E163" s="452" t="s">
        <v>758</v>
      </c>
      <c r="F163" s="455" t="s">
        <v>759</v>
      </c>
      <c r="G163" s="454"/>
    </row>
    <row r="164" spans="2:7" x14ac:dyDescent="0.2">
      <c r="B164" s="431"/>
      <c r="C164" s="431"/>
      <c r="D164" s="431"/>
      <c r="E164" s="471" t="s">
        <v>791</v>
      </c>
      <c r="F164" s="455" t="s">
        <v>760</v>
      </c>
      <c r="G164" s="443"/>
    </row>
    <row r="165" spans="2:7" x14ac:dyDescent="0.2">
      <c r="B165" s="431"/>
      <c r="C165" s="431"/>
      <c r="D165" s="431"/>
      <c r="E165" s="471" t="s">
        <v>791</v>
      </c>
      <c r="F165" s="455" t="s">
        <v>761</v>
      </c>
      <c r="G165" s="454"/>
    </row>
    <row r="166" spans="2:7" x14ac:dyDescent="0.2">
      <c r="B166" s="431"/>
      <c r="C166" s="431"/>
      <c r="D166" s="431"/>
      <c r="E166" s="452" t="s">
        <v>762</v>
      </c>
      <c r="F166" s="455" t="s">
        <v>763</v>
      </c>
      <c r="G166" s="454"/>
    </row>
    <row r="167" spans="2:7" x14ac:dyDescent="0.2">
      <c r="B167" s="431"/>
      <c r="C167" s="431"/>
      <c r="D167" s="431"/>
      <c r="E167" s="667" t="s">
        <v>764</v>
      </c>
      <c r="F167" s="698"/>
      <c r="G167" s="668"/>
    </row>
    <row r="168" spans="2:7" x14ac:dyDescent="0.2">
      <c r="B168" s="431"/>
      <c r="C168" s="431"/>
      <c r="D168" s="431"/>
      <c r="E168" s="452" t="s">
        <v>568</v>
      </c>
      <c r="F168" s="455" t="s">
        <v>569</v>
      </c>
      <c r="G168" s="454"/>
    </row>
    <row r="169" spans="2:7" x14ac:dyDescent="0.2">
      <c r="B169" s="431"/>
      <c r="C169" s="431"/>
      <c r="D169" s="431"/>
      <c r="E169" s="452" t="s">
        <v>570</v>
      </c>
      <c r="F169" s="455" t="s">
        <v>571</v>
      </c>
      <c r="G169" s="454"/>
    </row>
    <row r="170" spans="2:7" x14ac:dyDescent="0.2">
      <c r="B170" s="431"/>
      <c r="C170" s="431"/>
      <c r="D170" s="431"/>
      <c r="E170" s="452" t="s">
        <v>572</v>
      </c>
      <c r="F170" s="455" t="s">
        <v>765</v>
      </c>
      <c r="G170" s="454"/>
    </row>
    <row r="171" spans="2:7" ht="15" x14ac:dyDescent="0.2">
      <c r="B171" s="431"/>
      <c r="C171" s="431"/>
      <c r="D171" s="433"/>
      <c r="E171" s="452" t="s">
        <v>573</v>
      </c>
      <c r="F171" s="455" t="s">
        <v>574</v>
      </c>
      <c r="G171" s="454"/>
    </row>
    <row r="172" spans="2:7" ht="15" x14ac:dyDescent="0.2">
      <c r="B172" s="431"/>
      <c r="C172" s="431"/>
      <c r="D172" s="433"/>
      <c r="E172" s="452" t="s">
        <v>575</v>
      </c>
      <c r="F172" s="455" t="s">
        <v>576</v>
      </c>
      <c r="G172" s="454"/>
    </row>
    <row r="173" spans="2:7" ht="15" x14ac:dyDescent="0.2">
      <c r="B173" s="431"/>
      <c r="C173" s="431"/>
      <c r="D173" s="433"/>
      <c r="E173" s="452" t="s">
        <v>577</v>
      </c>
      <c r="F173" s="455" t="s">
        <v>766</v>
      </c>
      <c r="G173" s="454"/>
    </row>
    <row r="174" spans="2:7" ht="15" x14ac:dyDescent="0.2">
      <c r="B174" s="431"/>
      <c r="C174" s="431"/>
      <c r="D174" s="433"/>
      <c r="E174" s="452" t="s">
        <v>578</v>
      </c>
      <c r="F174" s="455" t="s">
        <v>767</v>
      </c>
      <c r="G174" s="443"/>
    </row>
    <row r="175" spans="2:7" x14ac:dyDescent="0.2">
      <c r="B175" s="431"/>
      <c r="C175" s="431"/>
      <c r="D175" s="359"/>
      <c r="E175" s="452" t="s">
        <v>579</v>
      </c>
      <c r="F175" s="455" t="s">
        <v>768</v>
      </c>
      <c r="G175" s="454"/>
    </row>
    <row r="176" spans="2:7" ht="15" x14ac:dyDescent="0.2">
      <c r="B176" s="433"/>
      <c r="C176" s="433"/>
      <c r="D176" s="434"/>
      <c r="E176" s="452" t="s">
        <v>580</v>
      </c>
      <c r="F176" s="455" t="s">
        <v>769</v>
      </c>
      <c r="G176" s="454"/>
    </row>
    <row r="177" spans="2:7" ht="15" x14ac:dyDescent="0.2">
      <c r="B177" s="433"/>
      <c r="C177" s="433"/>
      <c r="D177" s="434"/>
      <c r="E177" s="667" t="s">
        <v>770</v>
      </c>
      <c r="F177" s="698"/>
      <c r="G177" s="668"/>
    </row>
    <row r="178" spans="2:7" ht="15" x14ac:dyDescent="0.2">
      <c r="B178" s="433"/>
      <c r="C178" s="433"/>
      <c r="D178" s="434"/>
      <c r="E178" s="458" t="s">
        <v>581</v>
      </c>
      <c r="F178" s="459" t="s">
        <v>582</v>
      </c>
      <c r="G178" s="460"/>
    </row>
    <row r="179" spans="2:7" ht="15" x14ac:dyDescent="0.2">
      <c r="B179" s="433"/>
      <c r="C179" s="433"/>
      <c r="D179" s="434"/>
      <c r="E179" s="458" t="s">
        <v>583</v>
      </c>
      <c r="F179" s="459" t="s">
        <v>771</v>
      </c>
      <c r="G179" s="460"/>
    </row>
    <row r="180" spans="2:7" ht="15" x14ac:dyDescent="0.2">
      <c r="B180" s="433"/>
      <c r="C180" s="433"/>
      <c r="D180" s="434"/>
      <c r="E180" s="458" t="s">
        <v>584</v>
      </c>
      <c r="F180" s="459" t="s">
        <v>772</v>
      </c>
      <c r="G180" s="460"/>
    </row>
    <row r="181" spans="2:7" ht="15" x14ac:dyDescent="0.2">
      <c r="B181" s="433"/>
      <c r="C181" s="433"/>
      <c r="D181" s="434"/>
      <c r="E181" s="458" t="s">
        <v>585</v>
      </c>
      <c r="F181" s="459" t="s">
        <v>773</v>
      </c>
      <c r="G181" s="460"/>
    </row>
    <row r="182" spans="2:7" ht="15" x14ac:dyDescent="0.2">
      <c r="B182" s="433"/>
      <c r="C182" s="433"/>
      <c r="D182" s="434"/>
      <c r="E182" s="458" t="s">
        <v>586</v>
      </c>
      <c r="F182" s="459" t="s">
        <v>587</v>
      </c>
      <c r="G182" s="460"/>
    </row>
    <row r="183" spans="2:7" ht="15" x14ac:dyDescent="0.2">
      <c r="B183" s="433"/>
      <c r="C183" s="433"/>
      <c r="D183" s="434"/>
      <c r="E183" s="458" t="s">
        <v>615</v>
      </c>
      <c r="F183" s="459" t="s">
        <v>774</v>
      </c>
      <c r="G183" s="460"/>
    </row>
    <row r="184" spans="2:7" ht="84" x14ac:dyDescent="0.2">
      <c r="B184" s="433"/>
      <c r="C184" s="433"/>
      <c r="D184" s="434"/>
      <c r="E184" s="467" t="s">
        <v>588</v>
      </c>
      <c r="F184" s="459" t="s">
        <v>775</v>
      </c>
      <c r="G184" s="460"/>
    </row>
    <row r="185" spans="2:7" ht="15" x14ac:dyDescent="0.2">
      <c r="B185" s="433"/>
      <c r="C185" s="433"/>
      <c r="D185" s="434"/>
      <c r="E185" s="458" t="s">
        <v>589</v>
      </c>
      <c r="F185" s="459" t="s">
        <v>776</v>
      </c>
      <c r="G185" s="460"/>
    </row>
    <row r="186" spans="2:7" ht="15" x14ac:dyDescent="0.2">
      <c r="B186" s="433"/>
      <c r="C186" s="433"/>
      <c r="D186" s="434"/>
      <c r="E186" s="458" t="s">
        <v>590</v>
      </c>
      <c r="F186" s="459" t="s">
        <v>591</v>
      </c>
      <c r="G186" s="460"/>
    </row>
    <row r="187" spans="2:7" ht="15" x14ac:dyDescent="0.2">
      <c r="B187" s="433"/>
      <c r="C187" s="433"/>
      <c r="D187" s="434"/>
      <c r="E187" s="458" t="s">
        <v>777</v>
      </c>
      <c r="F187" s="459" t="s">
        <v>778</v>
      </c>
      <c r="G187" s="460"/>
    </row>
    <row r="188" spans="2:7" ht="15" x14ac:dyDescent="0.2">
      <c r="B188" s="433"/>
      <c r="C188" s="433"/>
      <c r="D188" s="434"/>
      <c r="E188" s="667" t="s">
        <v>592</v>
      </c>
      <c r="F188" s="698"/>
      <c r="G188" s="668"/>
    </row>
    <row r="189" spans="2:7" ht="15" x14ac:dyDescent="0.2">
      <c r="B189" s="433"/>
      <c r="C189" s="433"/>
      <c r="D189" s="434"/>
      <c r="E189" s="458" t="s">
        <v>593</v>
      </c>
      <c r="F189" s="459" t="s">
        <v>779</v>
      </c>
      <c r="G189" s="460"/>
    </row>
    <row r="190" spans="2:7" ht="15" x14ac:dyDescent="0.2">
      <c r="B190" s="433"/>
      <c r="C190" s="433"/>
      <c r="D190" s="434"/>
      <c r="E190" s="458" t="s">
        <v>594</v>
      </c>
      <c r="F190" s="459" t="s">
        <v>595</v>
      </c>
      <c r="G190" s="460"/>
    </row>
    <row r="191" spans="2:7" ht="15.75" thickBot="1" x14ac:dyDescent="0.25">
      <c r="B191" s="433"/>
      <c r="C191" s="433"/>
      <c r="D191" s="434"/>
      <c r="E191" s="468" t="s">
        <v>596</v>
      </c>
      <c r="F191" s="469" t="s">
        <v>597</v>
      </c>
      <c r="G191" s="470"/>
    </row>
  </sheetData>
  <sheetProtection selectLockedCells="1"/>
  <mergeCells count="28">
    <mergeCell ref="B92:C92"/>
    <mergeCell ref="E96:G96"/>
    <mergeCell ref="E177:G177"/>
    <mergeCell ref="E188:G188"/>
    <mergeCell ref="B118:C118"/>
    <mergeCell ref="E144:G144"/>
    <mergeCell ref="E149:G149"/>
    <mergeCell ref="E161:G161"/>
    <mergeCell ref="E167:G167"/>
    <mergeCell ref="C119:C121"/>
    <mergeCell ref="B119:B121"/>
    <mergeCell ref="E112:G112"/>
    <mergeCell ref="B5:C5"/>
    <mergeCell ref="B7:G7"/>
    <mergeCell ref="B11:C11"/>
    <mergeCell ref="E11:G11"/>
    <mergeCell ref="E83:G83"/>
    <mergeCell ref="B9:G9"/>
    <mergeCell ref="B12:C12"/>
    <mergeCell ref="E12:G12"/>
    <mergeCell ref="B31:C31"/>
    <mergeCell ref="E31:G31"/>
    <mergeCell ref="E67:G67"/>
    <mergeCell ref="E62:G62"/>
    <mergeCell ref="E25:G25"/>
    <mergeCell ref="E40:G40"/>
    <mergeCell ref="E44:G44"/>
    <mergeCell ref="E48:G48"/>
  </mergeCells>
  <pageMargins left="0.70866141732283472" right="0.70866141732283472" top="0.74803149606299213" bottom="0.74803149606299213" header="0.31496062992125984" footer="0.31496062992125984"/>
  <pageSetup paperSize="9" scale="94" orientation="landscape" r:id="rId1"/>
  <headerFooter>
    <oddFooter>&amp;L&amp;"Arial,Standard"&amp;7&amp;F&amp;C&amp;"Arial,Standard"&amp;7 © DKG  Alle Rechte vorbehalten&amp;R&amp;"Arial,Standard"&amp;7&amp;P</oddFooter>
  </headerFooter>
  <rowBreaks count="5" manualBreakCount="5">
    <brk id="30" min="1" max="6" man="1"/>
    <brk id="66" min="1" max="6" man="1"/>
    <brk id="97" min="1" max="6" man="1"/>
    <brk id="126" min="1" max="6" man="1"/>
    <brk id="165" min="1" max="6"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47E9-38E8-4DDC-B807-391666D6B49E}">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573" hidden="1" customWidth="1"/>
  </cols>
  <sheetData>
    <row r="1" spans="1:11" ht="7.5" customHeight="1" x14ac:dyDescent="0.25"/>
    <row r="2" spans="1:11" x14ac:dyDescent="0.25">
      <c r="A2" s="430" t="str">
        <f>'Basic Data'!B2</f>
        <v xml:space="preserve">Annex CR Version H1.2  (Audit year 2025 / Indicator year 2024)  </v>
      </c>
    </row>
    <row r="3" spans="1:11" ht="15.75" x14ac:dyDescent="0.25">
      <c r="A3" s="574" t="s">
        <v>1306</v>
      </c>
    </row>
    <row r="4" spans="1:11" ht="15.95" customHeight="1" thickBot="1" x14ac:dyDescent="0.3"/>
    <row r="5" spans="1:11" ht="18" customHeight="1" thickBot="1" x14ac:dyDescent="0.3">
      <c r="D5" s="575" t="s">
        <v>1307</v>
      </c>
      <c r="E5" s="576">
        <f>SUM(K11:K60)</f>
        <v>0</v>
      </c>
    </row>
    <row r="7" spans="1:11" ht="35.25" customHeight="1" x14ac:dyDescent="0.25">
      <c r="A7" s="709" t="s">
        <v>1335</v>
      </c>
      <c r="B7" s="710"/>
      <c r="C7" s="710"/>
      <c r="D7" s="710"/>
      <c r="E7" s="710"/>
    </row>
    <row r="8" spans="1:11" ht="8.25" customHeight="1" thickBot="1" x14ac:dyDescent="0.3"/>
    <row r="9" spans="1:11" ht="18.75" customHeight="1" x14ac:dyDescent="0.25">
      <c r="A9" s="711" t="s">
        <v>1308</v>
      </c>
      <c r="B9" s="713" t="s">
        <v>1309</v>
      </c>
      <c r="C9" s="713" t="s">
        <v>1310</v>
      </c>
      <c r="D9" s="713"/>
      <c r="E9" s="715"/>
    </row>
    <row r="10" spans="1:11" ht="51.75" customHeight="1" thickBot="1" x14ac:dyDescent="0.3">
      <c r="A10" s="712"/>
      <c r="B10" s="714"/>
      <c r="C10" s="577" t="s">
        <v>1311</v>
      </c>
      <c r="D10" s="577" t="s">
        <v>1312</v>
      </c>
      <c r="E10" s="578" t="s">
        <v>1348</v>
      </c>
    </row>
    <row r="11" spans="1:11" ht="26.1" customHeight="1" x14ac:dyDescent="0.25">
      <c r="A11" s="579"/>
      <c r="B11" s="580"/>
      <c r="C11" s="581"/>
      <c r="D11" s="581"/>
      <c r="E11" s="582"/>
      <c r="I11" s="573">
        <f>IF(A11&lt;&gt;"",1,0)</f>
        <v>0</v>
      </c>
      <c r="J11" s="573">
        <f>IF(B11&lt;&gt;"",1,0)</f>
        <v>0</v>
      </c>
      <c r="K11" s="573" t="str">
        <f>IF(AND(SUM($C$11:$C$60)&gt;=1,SUM(I11:J11)=2),SUM(C11:E11),"")</f>
        <v/>
      </c>
    </row>
    <row r="12" spans="1:11" ht="26.1" customHeight="1" x14ac:dyDescent="0.25">
      <c r="A12" s="579"/>
      <c r="B12" s="580"/>
      <c r="C12" s="581"/>
      <c r="D12" s="581"/>
      <c r="E12" s="582"/>
      <c r="I12" s="573">
        <f t="shared" ref="I12:J60" si="0">IF(A12&lt;&gt;"",1,0)</f>
        <v>0</v>
      </c>
      <c r="J12" s="573">
        <f t="shared" si="0"/>
        <v>0</v>
      </c>
      <c r="K12" s="573" t="str">
        <f t="shared" ref="K12:K60" si="1">IF(AND(SUM($C$11:$C$60)&gt;=1,SUM(I12:J12)=2),SUM(C12:E12),"")</f>
        <v/>
      </c>
    </row>
    <row r="13" spans="1:11" ht="26.1" customHeight="1" x14ac:dyDescent="0.25">
      <c r="A13" s="579"/>
      <c r="B13" s="580"/>
      <c r="C13" s="581"/>
      <c r="D13" s="581"/>
      <c r="E13" s="582"/>
      <c r="I13" s="573">
        <f t="shared" si="0"/>
        <v>0</v>
      </c>
      <c r="J13" s="573">
        <f t="shared" si="0"/>
        <v>0</v>
      </c>
      <c r="K13" s="573" t="str">
        <f t="shared" si="1"/>
        <v/>
      </c>
    </row>
    <row r="14" spans="1:11" ht="26.1" customHeight="1" x14ac:dyDescent="0.25">
      <c r="A14" s="579"/>
      <c r="B14" s="580"/>
      <c r="C14" s="581"/>
      <c r="D14" s="581"/>
      <c r="E14" s="582"/>
      <c r="I14" s="573">
        <f t="shared" si="0"/>
        <v>0</v>
      </c>
      <c r="J14" s="573">
        <f t="shared" si="0"/>
        <v>0</v>
      </c>
      <c r="K14" s="573" t="str">
        <f t="shared" si="1"/>
        <v/>
      </c>
    </row>
    <row r="15" spans="1:11" ht="26.1" customHeight="1" x14ac:dyDescent="0.25">
      <c r="A15" s="579"/>
      <c r="B15" s="580"/>
      <c r="C15" s="581"/>
      <c r="D15" s="581"/>
      <c r="E15" s="582"/>
      <c r="I15" s="573">
        <f t="shared" si="0"/>
        <v>0</v>
      </c>
      <c r="J15" s="573">
        <f t="shared" si="0"/>
        <v>0</v>
      </c>
      <c r="K15" s="573" t="str">
        <f t="shared" si="1"/>
        <v/>
      </c>
    </row>
    <row r="16" spans="1:11" ht="26.1" customHeight="1" x14ac:dyDescent="0.25">
      <c r="A16" s="579"/>
      <c r="B16" s="580"/>
      <c r="C16" s="581"/>
      <c r="D16" s="581"/>
      <c r="E16" s="582"/>
      <c r="I16" s="573">
        <f t="shared" si="0"/>
        <v>0</v>
      </c>
      <c r="J16" s="573">
        <f t="shared" si="0"/>
        <v>0</v>
      </c>
      <c r="K16" s="573" t="str">
        <f t="shared" si="1"/>
        <v/>
      </c>
    </row>
    <row r="17" spans="1:11" ht="26.1" customHeight="1" x14ac:dyDescent="0.25">
      <c r="A17" s="579"/>
      <c r="B17" s="580"/>
      <c r="C17" s="581"/>
      <c r="D17" s="581"/>
      <c r="E17" s="582"/>
      <c r="I17" s="573">
        <f t="shared" si="0"/>
        <v>0</v>
      </c>
      <c r="J17" s="573">
        <f t="shared" si="0"/>
        <v>0</v>
      </c>
      <c r="K17" s="573" t="str">
        <f t="shared" si="1"/>
        <v/>
      </c>
    </row>
    <row r="18" spans="1:11" ht="26.1" customHeight="1" x14ac:dyDescent="0.25">
      <c r="A18" s="579"/>
      <c r="B18" s="580"/>
      <c r="C18" s="581"/>
      <c r="D18" s="581"/>
      <c r="E18" s="582"/>
      <c r="I18" s="573">
        <f t="shared" si="0"/>
        <v>0</v>
      </c>
      <c r="J18" s="573">
        <f t="shared" si="0"/>
        <v>0</v>
      </c>
      <c r="K18" s="573" t="str">
        <f t="shared" si="1"/>
        <v/>
      </c>
    </row>
    <row r="19" spans="1:11" ht="26.1" customHeight="1" x14ac:dyDescent="0.25">
      <c r="A19" s="579"/>
      <c r="B19" s="580"/>
      <c r="C19" s="581"/>
      <c r="D19" s="581"/>
      <c r="E19" s="582"/>
      <c r="I19" s="573">
        <f t="shared" si="0"/>
        <v>0</v>
      </c>
      <c r="J19" s="573">
        <f t="shared" si="0"/>
        <v>0</v>
      </c>
      <c r="K19" s="573" t="str">
        <f t="shared" si="1"/>
        <v/>
      </c>
    </row>
    <row r="20" spans="1:11" ht="26.1" customHeight="1" x14ac:dyDescent="0.25">
      <c r="A20" s="579"/>
      <c r="B20" s="580"/>
      <c r="C20" s="581"/>
      <c r="D20" s="581"/>
      <c r="E20" s="582"/>
      <c r="I20" s="573">
        <f t="shared" si="0"/>
        <v>0</v>
      </c>
      <c r="J20" s="573">
        <f t="shared" si="0"/>
        <v>0</v>
      </c>
      <c r="K20" s="573" t="str">
        <f t="shared" si="1"/>
        <v/>
      </c>
    </row>
    <row r="21" spans="1:11" ht="26.1" customHeight="1" x14ac:dyDescent="0.25">
      <c r="A21" s="579"/>
      <c r="B21" s="580"/>
      <c r="C21" s="581"/>
      <c r="D21" s="581"/>
      <c r="E21" s="582"/>
      <c r="I21" s="573">
        <f t="shared" si="0"/>
        <v>0</v>
      </c>
      <c r="J21" s="573">
        <f t="shared" si="0"/>
        <v>0</v>
      </c>
      <c r="K21" s="573" t="str">
        <f t="shared" si="1"/>
        <v/>
      </c>
    </row>
    <row r="22" spans="1:11" ht="26.1" customHeight="1" x14ac:dyDescent="0.25">
      <c r="A22" s="579"/>
      <c r="B22" s="580"/>
      <c r="C22" s="581"/>
      <c r="D22" s="581"/>
      <c r="E22" s="582"/>
      <c r="I22" s="573">
        <f t="shared" si="0"/>
        <v>0</v>
      </c>
      <c r="J22" s="573">
        <f t="shared" si="0"/>
        <v>0</v>
      </c>
      <c r="K22" s="573" t="str">
        <f t="shared" si="1"/>
        <v/>
      </c>
    </row>
    <row r="23" spans="1:11" ht="26.1" customHeight="1" x14ac:dyDescent="0.25">
      <c r="A23" s="579"/>
      <c r="B23" s="580"/>
      <c r="C23" s="581"/>
      <c r="D23" s="581"/>
      <c r="E23" s="582"/>
      <c r="I23" s="573">
        <f t="shared" si="0"/>
        <v>0</v>
      </c>
      <c r="J23" s="573">
        <f t="shared" si="0"/>
        <v>0</v>
      </c>
      <c r="K23" s="573" t="str">
        <f t="shared" si="1"/>
        <v/>
      </c>
    </row>
    <row r="24" spans="1:11" ht="26.1" customHeight="1" x14ac:dyDescent="0.25">
      <c r="A24" s="579"/>
      <c r="B24" s="580"/>
      <c r="C24" s="581"/>
      <c r="D24" s="581"/>
      <c r="E24" s="582"/>
      <c r="I24" s="573">
        <f t="shared" si="0"/>
        <v>0</v>
      </c>
      <c r="J24" s="573">
        <f t="shared" si="0"/>
        <v>0</v>
      </c>
      <c r="K24" s="573" t="str">
        <f t="shared" si="1"/>
        <v/>
      </c>
    </row>
    <row r="25" spans="1:11" ht="26.1" customHeight="1" x14ac:dyDescent="0.25">
      <c r="A25" s="579"/>
      <c r="B25" s="580"/>
      <c r="C25" s="581"/>
      <c r="D25" s="581"/>
      <c r="E25" s="582"/>
      <c r="I25" s="573">
        <f t="shared" si="0"/>
        <v>0</v>
      </c>
      <c r="J25" s="573">
        <f t="shared" si="0"/>
        <v>0</v>
      </c>
      <c r="K25" s="573" t="str">
        <f t="shared" si="1"/>
        <v/>
      </c>
    </row>
    <row r="26" spans="1:11" ht="26.1" customHeight="1" x14ac:dyDescent="0.25">
      <c r="A26" s="579"/>
      <c r="B26" s="580"/>
      <c r="C26" s="581"/>
      <c r="D26" s="581"/>
      <c r="E26" s="582"/>
      <c r="I26" s="573">
        <f t="shared" si="0"/>
        <v>0</v>
      </c>
      <c r="J26" s="573">
        <f t="shared" si="0"/>
        <v>0</v>
      </c>
      <c r="K26" s="573" t="str">
        <f t="shared" si="1"/>
        <v/>
      </c>
    </row>
    <row r="27" spans="1:11" ht="26.1" customHeight="1" x14ac:dyDescent="0.25">
      <c r="A27" s="579"/>
      <c r="B27" s="580"/>
      <c r="C27" s="581"/>
      <c r="D27" s="581"/>
      <c r="E27" s="582"/>
      <c r="I27" s="573">
        <f t="shared" si="0"/>
        <v>0</v>
      </c>
      <c r="J27" s="573">
        <f t="shared" si="0"/>
        <v>0</v>
      </c>
      <c r="K27" s="573" t="str">
        <f t="shared" si="1"/>
        <v/>
      </c>
    </row>
    <row r="28" spans="1:11" ht="26.1" customHeight="1" x14ac:dyDescent="0.25">
      <c r="A28" s="579"/>
      <c r="B28" s="580"/>
      <c r="C28" s="581"/>
      <c r="D28" s="581"/>
      <c r="E28" s="582"/>
      <c r="I28" s="573">
        <f t="shared" si="0"/>
        <v>0</v>
      </c>
      <c r="J28" s="573">
        <f t="shared" si="0"/>
        <v>0</v>
      </c>
      <c r="K28" s="573" t="str">
        <f t="shared" si="1"/>
        <v/>
      </c>
    </row>
    <row r="29" spans="1:11" ht="26.1" customHeight="1" x14ac:dyDescent="0.25">
      <c r="A29" s="579"/>
      <c r="B29" s="580"/>
      <c r="C29" s="581"/>
      <c r="D29" s="581"/>
      <c r="E29" s="582"/>
      <c r="I29" s="573">
        <f t="shared" si="0"/>
        <v>0</v>
      </c>
      <c r="J29" s="573">
        <f t="shared" si="0"/>
        <v>0</v>
      </c>
      <c r="K29" s="573" t="str">
        <f t="shared" si="1"/>
        <v/>
      </c>
    </row>
    <row r="30" spans="1:11" ht="26.1" customHeight="1" x14ac:dyDescent="0.25">
      <c r="A30" s="579"/>
      <c r="B30" s="580"/>
      <c r="C30" s="581"/>
      <c r="D30" s="581"/>
      <c r="E30" s="582"/>
      <c r="I30" s="573">
        <f t="shared" si="0"/>
        <v>0</v>
      </c>
      <c r="J30" s="573">
        <f t="shared" si="0"/>
        <v>0</v>
      </c>
      <c r="K30" s="573" t="str">
        <f t="shared" si="1"/>
        <v/>
      </c>
    </row>
    <row r="31" spans="1:11" ht="26.1" customHeight="1" x14ac:dyDescent="0.25">
      <c r="A31" s="579"/>
      <c r="B31" s="580"/>
      <c r="C31" s="581"/>
      <c r="D31" s="581"/>
      <c r="E31" s="582"/>
      <c r="I31" s="573">
        <f t="shared" si="0"/>
        <v>0</v>
      </c>
      <c r="J31" s="573">
        <f t="shared" si="0"/>
        <v>0</v>
      </c>
      <c r="K31" s="573" t="str">
        <f t="shared" si="1"/>
        <v/>
      </c>
    </row>
    <row r="32" spans="1:11" ht="26.1" customHeight="1" x14ac:dyDescent="0.25">
      <c r="A32" s="579"/>
      <c r="B32" s="580"/>
      <c r="C32" s="581"/>
      <c r="D32" s="581"/>
      <c r="E32" s="582"/>
      <c r="I32" s="573">
        <f t="shared" si="0"/>
        <v>0</v>
      </c>
      <c r="J32" s="573">
        <f t="shared" si="0"/>
        <v>0</v>
      </c>
      <c r="K32" s="573" t="str">
        <f t="shared" si="1"/>
        <v/>
      </c>
    </row>
    <row r="33" spans="1:11" ht="26.1" customHeight="1" x14ac:dyDescent="0.25">
      <c r="A33" s="579"/>
      <c r="B33" s="580"/>
      <c r="C33" s="581"/>
      <c r="D33" s="581"/>
      <c r="E33" s="582"/>
      <c r="I33" s="573">
        <f t="shared" si="0"/>
        <v>0</v>
      </c>
      <c r="J33" s="573">
        <f t="shared" si="0"/>
        <v>0</v>
      </c>
      <c r="K33" s="573" t="str">
        <f t="shared" si="1"/>
        <v/>
      </c>
    </row>
    <row r="34" spans="1:11" ht="26.1" customHeight="1" x14ac:dyDescent="0.25">
      <c r="A34" s="579"/>
      <c r="B34" s="580"/>
      <c r="C34" s="581"/>
      <c r="D34" s="581"/>
      <c r="E34" s="582"/>
      <c r="I34" s="573">
        <f t="shared" si="0"/>
        <v>0</v>
      </c>
      <c r="J34" s="573">
        <f t="shared" si="0"/>
        <v>0</v>
      </c>
      <c r="K34" s="573" t="str">
        <f t="shared" si="1"/>
        <v/>
      </c>
    </row>
    <row r="35" spans="1:11" ht="26.1" customHeight="1" x14ac:dyDescent="0.25">
      <c r="A35" s="579"/>
      <c r="B35" s="580"/>
      <c r="C35" s="581"/>
      <c r="D35" s="581"/>
      <c r="E35" s="582"/>
      <c r="I35" s="573">
        <f t="shared" si="0"/>
        <v>0</v>
      </c>
      <c r="J35" s="573">
        <f t="shared" si="0"/>
        <v>0</v>
      </c>
      <c r="K35" s="573" t="str">
        <f t="shared" si="1"/>
        <v/>
      </c>
    </row>
    <row r="36" spans="1:11" ht="26.1" customHeight="1" x14ac:dyDescent="0.25">
      <c r="A36" s="579"/>
      <c r="B36" s="580"/>
      <c r="C36" s="581"/>
      <c r="D36" s="581"/>
      <c r="E36" s="582"/>
      <c r="I36" s="573">
        <f t="shared" si="0"/>
        <v>0</v>
      </c>
      <c r="J36" s="573">
        <f t="shared" si="0"/>
        <v>0</v>
      </c>
      <c r="K36" s="573" t="str">
        <f t="shared" si="1"/>
        <v/>
      </c>
    </row>
    <row r="37" spans="1:11" ht="26.1" customHeight="1" x14ac:dyDescent="0.25">
      <c r="A37" s="579"/>
      <c r="B37" s="580"/>
      <c r="C37" s="581"/>
      <c r="D37" s="581"/>
      <c r="E37" s="582"/>
      <c r="I37" s="573">
        <f t="shared" si="0"/>
        <v>0</v>
      </c>
      <c r="J37" s="573">
        <f t="shared" si="0"/>
        <v>0</v>
      </c>
      <c r="K37" s="573" t="str">
        <f t="shared" si="1"/>
        <v/>
      </c>
    </row>
    <row r="38" spans="1:11" ht="26.1" customHeight="1" x14ac:dyDescent="0.25">
      <c r="A38" s="579"/>
      <c r="B38" s="580"/>
      <c r="C38" s="581"/>
      <c r="D38" s="581"/>
      <c r="E38" s="582"/>
      <c r="I38" s="573">
        <f t="shared" si="0"/>
        <v>0</v>
      </c>
      <c r="J38" s="573">
        <f t="shared" si="0"/>
        <v>0</v>
      </c>
      <c r="K38" s="573" t="str">
        <f t="shared" si="1"/>
        <v/>
      </c>
    </row>
    <row r="39" spans="1:11" ht="26.1" customHeight="1" x14ac:dyDescent="0.25">
      <c r="A39" s="579"/>
      <c r="B39" s="580"/>
      <c r="C39" s="581"/>
      <c r="D39" s="581"/>
      <c r="E39" s="582"/>
      <c r="I39" s="573">
        <f t="shared" si="0"/>
        <v>0</v>
      </c>
      <c r="J39" s="573">
        <f t="shared" si="0"/>
        <v>0</v>
      </c>
      <c r="K39" s="573" t="str">
        <f t="shared" si="1"/>
        <v/>
      </c>
    </row>
    <row r="40" spans="1:11" ht="26.1" customHeight="1" x14ac:dyDescent="0.25">
      <c r="A40" s="579"/>
      <c r="B40" s="580"/>
      <c r="C40" s="581"/>
      <c r="D40" s="581"/>
      <c r="E40" s="582"/>
      <c r="I40" s="573">
        <f t="shared" si="0"/>
        <v>0</v>
      </c>
      <c r="J40" s="573">
        <f t="shared" si="0"/>
        <v>0</v>
      </c>
      <c r="K40" s="573" t="str">
        <f t="shared" si="1"/>
        <v/>
      </c>
    </row>
    <row r="41" spans="1:11" ht="26.1" customHeight="1" x14ac:dyDescent="0.25">
      <c r="A41" s="579"/>
      <c r="B41" s="580"/>
      <c r="C41" s="581"/>
      <c r="D41" s="581"/>
      <c r="E41" s="582"/>
      <c r="I41" s="573">
        <f t="shared" si="0"/>
        <v>0</v>
      </c>
      <c r="J41" s="573">
        <f t="shared" si="0"/>
        <v>0</v>
      </c>
      <c r="K41" s="573" t="str">
        <f t="shared" si="1"/>
        <v/>
      </c>
    </row>
    <row r="42" spans="1:11" ht="26.1" customHeight="1" x14ac:dyDescent="0.25">
      <c r="A42" s="579"/>
      <c r="B42" s="580"/>
      <c r="C42" s="581"/>
      <c r="D42" s="581"/>
      <c r="E42" s="582"/>
      <c r="I42" s="573">
        <f t="shared" si="0"/>
        <v>0</v>
      </c>
      <c r="J42" s="573">
        <f t="shared" si="0"/>
        <v>0</v>
      </c>
      <c r="K42" s="573" t="str">
        <f t="shared" si="1"/>
        <v/>
      </c>
    </row>
    <row r="43" spans="1:11" ht="26.1" customHeight="1" x14ac:dyDescent="0.25">
      <c r="A43" s="579"/>
      <c r="B43" s="580"/>
      <c r="C43" s="581"/>
      <c r="D43" s="581"/>
      <c r="E43" s="582"/>
      <c r="I43" s="573">
        <f t="shared" si="0"/>
        <v>0</v>
      </c>
      <c r="J43" s="573">
        <f t="shared" si="0"/>
        <v>0</v>
      </c>
      <c r="K43" s="573" t="str">
        <f t="shared" si="1"/>
        <v/>
      </c>
    </row>
    <row r="44" spans="1:11" ht="26.1" customHeight="1" x14ac:dyDescent="0.25">
      <c r="A44" s="579"/>
      <c r="B44" s="580"/>
      <c r="C44" s="581"/>
      <c r="D44" s="581"/>
      <c r="E44" s="582"/>
      <c r="I44" s="573">
        <f t="shared" si="0"/>
        <v>0</v>
      </c>
      <c r="J44" s="573">
        <f t="shared" si="0"/>
        <v>0</v>
      </c>
      <c r="K44" s="573" t="str">
        <f t="shared" si="1"/>
        <v/>
      </c>
    </row>
    <row r="45" spans="1:11" ht="26.1" customHeight="1" x14ac:dyDescent="0.25">
      <c r="A45" s="579"/>
      <c r="B45" s="580"/>
      <c r="C45" s="581"/>
      <c r="D45" s="581"/>
      <c r="E45" s="582"/>
      <c r="I45" s="573">
        <f t="shared" si="0"/>
        <v>0</v>
      </c>
      <c r="J45" s="573">
        <f t="shared" si="0"/>
        <v>0</v>
      </c>
      <c r="K45" s="573" t="str">
        <f t="shared" si="1"/>
        <v/>
      </c>
    </row>
    <row r="46" spans="1:11" ht="26.1" customHeight="1" x14ac:dyDescent="0.25">
      <c r="A46" s="579"/>
      <c r="B46" s="580"/>
      <c r="C46" s="581"/>
      <c r="D46" s="581"/>
      <c r="E46" s="582"/>
      <c r="I46" s="573">
        <f t="shared" si="0"/>
        <v>0</v>
      </c>
      <c r="J46" s="573">
        <f t="shared" si="0"/>
        <v>0</v>
      </c>
      <c r="K46" s="573" t="str">
        <f t="shared" si="1"/>
        <v/>
      </c>
    </row>
    <row r="47" spans="1:11" ht="26.1" customHeight="1" x14ac:dyDescent="0.25">
      <c r="A47" s="579"/>
      <c r="B47" s="580"/>
      <c r="C47" s="581"/>
      <c r="D47" s="581"/>
      <c r="E47" s="582"/>
      <c r="I47" s="573">
        <f t="shared" si="0"/>
        <v>0</v>
      </c>
      <c r="J47" s="573">
        <f t="shared" si="0"/>
        <v>0</v>
      </c>
      <c r="K47" s="573" t="str">
        <f t="shared" si="1"/>
        <v/>
      </c>
    </row>
    <row r="48" spans="1:11" ht="26.1" customHeight="1" x14ac:dyDescent="0.25">
      <c r="A48" s="579"/>
      <c r="B48" s="580"/>
      <c r="C48" s="581"/>
      <c r="D48" s="581"/>
      <c r="E48" s="582"/>
      <c r="I48" s="573">
        <f t="shared" si="0"/>
        <v>0</v>
      </c>
      <c r="J48" s="573">
        <f t="shared" si="0"/>
        <v>0</v>
      </c>
      <c r="K48" s="573" t="str">
        <f t="shared" si="1"/>
        <v/>
      </c>
    </row>
    <row r="49" spans="1:11" ht="26.1" customHeight="1" x14ac:dyDescent="0.25">
      <c r="A49" s="579"/>
      <c r="B49" s="580"/>
      <c r="C49" s="581"/>
      <c r="D49" s="581"/>
      <c r="E49" s="582"/>
      <c r="I49" s="573">
        <f t="shared" si="0"/>
        <v>0</v>
      </c>
      <c r="J49" s="573">
        <f t="shared" si="0"/>
        <v>0</v>
      </c>
      <c r="K49" s="573" t="str">
        <f t="shared" si="1"/>
        <v/>
      </c>
    </row>
    <row r="50" spans="1:11" ht="26.1" customHeight="1" x14ac:dyDescent="0.25">
      <c r="A50" s="579"/>
      <c r="B50" s="580"/>
      <c r="C50" s="581"/>
      <c r="D50" s="581"/>
      <c r="E50" s="582"/>
      <c r="I50" s="573">
        <f t="shared" si="0"/>
        <v>0</v>
      </c>
      <c r="J50" s="573">
        <f t="shared" si="0"/>
        <v>0</v>
      </c>
      <c r="K50" s="573" t="str">
        <f t="shared" si="1"/>
        <v/>
      </c>
    </row>
    <row r="51" spans="1:11" ht="26.1" customHeight="1" x14ac:dyDescent="0.25">
      <c r="A51" s="579"/>
      <c r="B51" s="580"/>
      <c r="C51" s="581"/>
      <c r="D51" s="581"/>
      <c r="E51" s="582"/>
      <c r="I51" s="573">
        <f t="shared" si="0"/>
        <v>0</v>
      </c>
      <c r="J51" s="573">
        <f t="shared" si="0"/>
        <v>0</v>
      </c>
      <c r="K51" s="573" t="str">
        <f t="shared" si="1"/>
        <v/>
      </c>
    </row>
    <row r="52" spans="1:11" ht="26.1" customHeight="1" x14ac:dyDescent="0.25">
      <c r="A52" s="579"/>
      <c r="B52" s="580"/>
      <c r="C52" s="581"/>
      <c r="D52" s="581"/>
      <c r="E52" s="582"/>
      <c r="I52" s="573">
        <f t="shared" si="0"/>
        <v>0</v>
      </c>
      <c r="J52" s="573">
        <f t="shared" si="0"/>
        <v>0</v>
      </c>
      <c r="K52" s="573" t="str">
        <f t="shared" si="1"/>
        <v/>
      </c>
    </row>
    <row r="53" spans="1:11" ht="26.1" customHeight="1" x14ac:dyDescent="0.25">
      <c r="A53" s="579"/>
      <c r="B53" s="580"/>
      <c r="C53" s="581"/>
      <c r="D53" s="581"/>
      <c r="E53" s="582"/>
      <c r="I53" s="573">
        <f t="shared" si="0"/>
        <v>0</v>
      </c>
      <c r="J53" s="573">
        <f t="shared" si="0"/>
        <v>0</v>
      </c>
      <c r="K53" s="573" t="str">
        <f t="shared" si="1"/>
        <v/>
      </c>
    </row>
    <row r="54" spans="1:11" ht="26.1" customHeight="1" x14ac:dyDescent="0.25">
      <c r="A54" s="579"/>
      <c r="B54" s="580"/>
      <c r="C54" s="581"/>
      <c r="D54" s="581"/>
      <c r="E54" s="582"/>
      <c r="I54" s="573">
        <f t="shared" si="0"/>
        <v>0</v>
      </c>
      <c r="J54" s="573">
        <f t="shared" si="0"/>
        <v>0</v>
      </c>
      <c r="K54" s="573" t="str">
        <f t="shared" si="1"/>
        <v/>
      </c>
    </row>
    <row r="55" spans="1:11" ht="26.1" customHeight="1" x14ac:dyDescent="0.25">
      <c r="A55" s="579"/>
      <c r="B55" s="580"/>
      <c r="C55" s="581"/>
      <c r="D55" s="581"/>
      <c r="E55" s="582"/>
      <c r="I55" s="573">
        <f t="shared" si="0"/>
        <v>0</v>
      </c>
      <c r="J55" s="573">
        <f t="shared" si="0"/>
        <v>0</v>
      </c>
      <c r="K55" s="573" t="str">
        <f t="shared" si="1"/>
        <v/>
      </c>
    </row>
    <row r="56" spans="1:11" ht="26.1" customHeight="1" x14ac:dyDescent="0.25">
      <c r="A56" s="579"/>
      <c r="B56" s="580"/>
      <c r="C56" s="581"/>
      <c r="D56" s="581"/>
      <c r="E56" s="582"/>
      <c r="I56" s="573">
        <f t="shared" si="0"/>
        <v>0</v>
      </c>
      <c r="J56" s="573">
        <f t="shared" si="0"/>
        <v>0</v>
      </c>
      <c r="K56" s="573" t="str">
        <f t="shared" si="1"/>
        <v/>
      </c>
    </row>
    <row r="57" spans="1:11" ht="26.1" customHeight="1" x14ac:dyDescent="0.25">
      <c r="A57" s="579"/>
      <c r="B57" s="580"/>
      <c r="C57" s="581"/>
      <c r="D57" s="581"/>
      <c r="E57" s="582"/>
      <c r="I57" s="573">
        <f t="shared" si="0"/>
        <v>0</v>
      </c>
      <c r="J57" s="573">
        <f t="shared" si="0"/>
        <v>0</v>
      </c>
      <c r="K57" s="573" t="str">
        <f t="shared" si="1"/>
        <v/>
      </c>
    </row>
    <row r="58" spans="1:11" ht="26.1" customHeight="1" x14ac:dyDescent="0.25">
      <c r="A58" s="579"/>
      <c r="B58" s="580"/>
      <c r="C58" s="581"/>
      <c r="D58" s="581"/>
      <c r="E58" s="582"/>
      <c r="I58" s="573">
        <f t="shared" si="0"/>
        <v>0</v>
      </c>
      <c r="J58" s="573">
        <f t="shared" si="0"/>
        <v>0</v>
      </c>
      <c r="K58" s="573" t="str">
        <f t="shared" si="1"/>
        <v/>
      </c>
    </row>
    <row r="59" spans="1:11" ht="26.1" customHeight="1" x14ac:dyDescent="0.25">
      <c r="A59" s="579"/>
      <c r="B59" s="580"/>
      <c r="C59" s="581"/>
      <c r="D59" s="581"/>
      <c r="E59" s="582"/>
      <c r="I59" s="573">
        <f t="shared" si="0"/>
        <v>0</v>
      </c>
      <c r="J59" s="573">
        <f t="shared" si="0"/>
        <v>0</v>
      </c>
      <c r="K59" s="573" t="str">
        <f t="shared" si="1"/>
        <v/>
      </c>
    </row>
    <row r="60" spans="1:11" ht="26.1" customHeight="1" thickBot="1" x14ac:dyDescent="0.3">
      <c r="A60" s="583"/>
      <c r="B60" s="584"/>
      <c r="C60" s="585"/>
      <c r="D60" s="585"/>
      <c r="E60" s="586"/>
      <c r="I60" s="573">
        <f t="shared" si="0"/>
        <v>0</v>
      </c>
      <c r="J60" s="573">
        <f t="shared" si="0"/>
        <v>0</v>
      </c>
      <c r="K60" s="573" t="str">
        <f t="shared" si="1"/>
        <v/>
      </c>
    </row>
  </sheetData>
  <sheetProtection algorithmName="SHA-512" hashValue="0gT67E5afHCCyPpHtVSA8Mn6qkz0frw0zxVhaZXD6srzjOMFgcGQ2/aEm3bDKqaYyXKw5qa0Y15PX0mFJ8beKw==" saltValue="iNJKih/E/KUqvN60oKZD8g==" spinCount="100000" sheet="1" objects="1" scenarios="1" selectLockedCells="1"/>
  <mergeCells count="4">
    <mergeCell ref="A7:E7"/>
    <mergeCell ref="A9:A10"/>
    <mergeCell ref="B9:B10"/>
    <mergeCell ref="C9:E9"/>
  </mergeCells>
  <conditionalFormatting sqref="A11:E60">
    <cfRule type="expression" dxfId="82" priority="1" stopIfTrue="1">
      <formula>LEN(TRIM(A11))=0</formula>
    </cfRule>
  </conditionalFormatting>
  <dataValidations count="4">
    <dataValidation type="textLength" showInputMessage="1" showErrorMessage="1" errorTitle="Character length" error="Only text input up to 200 characters possible." sqref="A11:B60" xr:uid="{A50BDC78-6D06-4123-A2DE-6D06BE307B9C}">
      <formula1>2</formula1>
      <formula2>200</formula2>
    </dataValidation>
    <dataValidation type="whole" showInputMessage="1" showErrorMessage="1" errorTitle="Input data error" error="Whole number between 0 and 5000." sqref="C60:E60" xr:uid="{8AA2C9D3-7EF4-4639-AAEB-2CFC797F8EFE}">
      <formula1>0</formula1>
      <formula2>5000</formula2>
    </dataValidation>
    <dataValidation type="whole" allowBlank="1" showInputMessage="1" showErrorMessage="1" errorTitle="Input data error" error="Whole number between 0 and 5000._x000a_" sqref="C11:C59" xr:uid="{D85D5F54-CE42-4796-8B4B-CB0808219BCD}">
      <formula1>0</formula1>
      <formula2>5000</formula2>
    </dataValidation>
    <dataValidation type="whole" showInputMessage="1" showErrorMessage="1" errorTitle="Input data error" error="Whole number between 0 and 5000._x000a_" sqref="D11:E59" xr:uid="{23E4B876-F471-471D-81EE-C2442DB03043}">
      <formula1>0</formula1>
      <formula2>5000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8451-A559-4FEA-9CB3-8B14D9B99D1A}">
  <dimension ref="A1:M51"/>
  <sheetViews>
    <sheetView workbookViewId="0">
      <selection activeCell="A11" sqref="A11"/>
    </sheetView>
  </sheetViews>
  <sheetFormatPr defaultColWidth="9.140625" defaultRowHeight="15" x14ac:dyDescent="0.25"/>
  <cols>
    <col min="1" max="5" width="37.7109375" customWidth="1"/>
    <col min="6" max="13" width="10.42578125" customWidth="1"/>
  </cols>
  <sheetData>
    <row r="1" spans="1:13" ht="41.25" customHeight="1" x14ac:dyDescent="0.25">
      <c r="A1" s="587" t="s">
        <v>1313</v>
      </c>
      <c r="B1" s="587" t="s">
        <v>1314</v>
      </c>
      <c r="C1" s="588" t="s">
        <v>1315</v>
      </c>
      <c r="D1" s="588" t="s">
        <v>1316</v>
      </c>
      <c r="E1" s="588" t="s">
        <v>1317</v>
      </c>
      <c r="F1" s="588" t="s">
        <v>1318</v>
      </c>
      <c r="G1" s="588" t="s">
        <v>1319</v>
      </c>
      <c r="H1" s="588" t="s">
        <v>1320</v>
      </c>
      <c r="I1" s="588" t="s">
        <v>1321</v>
      </c>
      <c r="J1" s="588" t="s">
        <v>1322</v>
      </c>
      <c r="K1" s="588" t="s">
        <v>1323</v>
      </c>
      <c r="L1" s="588" t="s">
        <v>1324</v>
      </c>
      <c r="M1" s="588" t="s">
        <v>1325</v>
      </c>
    </row>
    <row r="2" spans="1:13" x14ac:dyDescent="0.25">
      <c r="A2" s="589" t="str">
        <f>IF(AND(SUM(Studies!I11:J11)=2,Studies!K11&lt;&gt;0),Studies!A11,"")</f>
        <v/>
      </c>
      <c r="B2" s="589" t="str">
        <f>IF(AND(SUM(Studies!I11:J11)=2,Studies!K11&lt;&gt;0),Studies!B11,"")</f>
        <v/>
      </c>
      <c r="C2" s="589" t="str">
        <f>IF(AND(SUM(Studies!I11:J11)=2,Studies!K11&lt;&gt;0),Studies!C11,"")</f>
        <v/>
      </c>
      <c r="D2" s="589" t="str">
        <f>IF(AND(SUM(Studies!I11:J11)=2,Studies!K11&lt;&gt;0),Studies!D11,"")</f>
        <v/>
      </c>
      <c r="E2" s="589" t="str">
        <f>IF(AND(SUM(Studies!I11:J11)=2,Studies!K11&lt;&gt;0),Studies!E11,"")</f>
        <v/>
      </c>
      <c r="F2" s="590"/>
      <c r="G2" s="590"/>
      <c r="H2" s="590"/>
      <c r="I2" s="590"/>
      <c r="J2" s="590"/>
      <c r="K2" s="590"/>
      <c r="L2" s="590"/>
      <c r="M2" s="590"/>
    </row>
    <row r="3" spans="1:13" x14ac:dyDescent="0.25">
      <c r="A3" s="589" t="str">
        <f>IF(AND(SUM(Studies!I12:J12)=2,Studies!K12&lt;&gt;0),Studies!A12,"")</f>
        <v/>
      </c>
      <c r="B3" s="589" t="str">
        <f>IF(AND(SUM(Studies!I12:J12)=2,Studies!K12&lt;&gt;0),Studies!B12,"")</f>
        <v/>
      </c>
      <c r="C3" s="589" t="str">
        <f>IF(AND(SUM(Studies!I12:J12)=2,Studies!K12&lt;&gt;0),Studies!C12,"")</f>
        <v/>
      </c>
      <c r="D3" s="589" t="str">
        <f>IF(AND(SUM(Studies!I12:J12)=2,Studies!K12&lt;&gt;0),Studies!D12,"")</f>
        <v/>
      </c>
      <c r="E3" s="589" t="str">
        <f>IF(AND(SUM(Studies!I12:J12)=2,Studies!K12&lt;&gt;0),Studies!E12,"")</f>
        <v/>
      </c>
      <c r="F3" s="590"/>
      <c r="G3" s="590"/>
      <c r="H3" s="590"/>
      <c r="I3" s="590"/>
      <c r="J3" s="590"/>
      <c r="K3" s="590"/>
      <c r="L3" s="590"/>
      <c r="M3" s="590"/>
    </row>
    <row r="4" spans="1:13" x14ac:dyDescent="0.25">
      <c r="A4" s="589" t="str">
        <f>IF(AND(SUM(Studies!I13:J13)=2,Studies!K13&lt;&gt;0),Studies!A13,"")</f>
        <v/>
      </c>
      <c r="B4" s="589" t="str">
        <f>IF(AND(SUM(Studies!I13:J13)=2,Studies!K13&lt;&gt;0),Studies!B13,"")</f>
        <v/>
      </c>
      <c r="C4" s="589" t="str">
        <f>IF(AND(SUM(Studies!I13:J13)=2,Studies!K13&lt;&gt;0),Studies!C13,"")</f>
        <v/>
      </c>
      <c r="D4" s="589" t="str">
        <f>IF(AND(SUM(Studies!I13:J13)=2,Studies!K13&lt;&gt;0),Studies!D13,"")</f>
        <v/>
      </c>
      <c r="E4" s="589" t="str">
        <f>IF(AND(SUM(Studies!I13:J13)=2,Studies!K13&lt;&gt;0),Studies!E13,"")</f>
        <v/>
      </c>
      <c r="F4" s="590"/>
      <c r="G4" s="590"/>
      <c r="H4" s="590"/>
      <c r="I4" s="590"/>
      <c r="J4" s="590"/>
      <c r="K4" s="590"/>
      <c r="L4" s="590"/>
      <c r="M4" s="590"/>
    </row>
    <row r="5" spans="1:13" x14ac:dyDescent="0.25">
      <c r="A5" s="589" t="str">
        <f>IF(AND(SUM(Studies!I14:J14)=2,Studies!K14&lt;&gt;0),Studies!A14,"")</f>
        <v/>
      </c>
      <c r="B5" s="589" t="str">
        <f>IF(AND(SUM(Studies!I14:J14)=2,Studies!K14&lt;&gt;0),Studies!B14,"")</f>
        <v/>
      </c>
      <c r="C5" s="589" t="str">
        <f>IF(AND(SUM(Studies!I14:J14)=2,Studies!K14&lt;&gt;0),Studies!C14,"")</f>
        <v/>
      </c>
      <c r="D5" s="589" t="str">
        <f>IF(AND(SUM(Studies!I14:J14)=2,Studies!K14&lt;&gt;0),Studies!D14,"")</f>
        <v/>
      </c>
      <c r="E5" s="589" t="str">
        <f>IF(AND(SUM(Studies!I14:J14)=2,Studies!K14&lt;&gt;0),Studies!E14,"")</f>
        <v/>
      </c>
      <c r="F5" s="590"/>
      <c r="G5" s="590"/>
      <c r="H5" s="590"/>
      <c r="I5" s="590"/>
      <c r="J5" s="590"/>
      <c r="K5" s="590"/>
      <c r="L5" s="590"/>
      <c r="M5" s="590"/>
    </row>
    <row r="6" spans="1:13" x14ac:dyDescent="0.25">
      <c r="A6" s="589" t="str">
        <f>IF(AND(SUM(Studies!I15:J15)=2,Studies!K15&lt;&gt;0),Studies!A15,"")</f>
        <v/>
      </c>
      <c r="B6" s="589" t="str">
        <f>IF(AND(SUM(Studies!I15:J15)=2,Studies!K15&lt;&gt;0),Studies!B15,"")</f>
        <v/>
      </c>
      <c r="C6" s="589" t="str">
        <f>IF(AND(SUM(Studies!I15:J15)=2,Studies!K15&lt;&gt;0),Studies!C15,"")</f>
        <v/>
      </c>
      <c r="D6" s="589" t="str">
        <f>IF(AND(SUM(Studies!I15:J15)=2,Studies!K15&lt;&gt;0),Studies!D15,"")</f>
        <v/>
      </c>
      <c r="E6" s="589" t="str">
        <f>IF(AND(SUM(Studies!I15:J15)=2,Studies!K15&lt;&gt;0),Studies!E15,"")</f>
        <v/>
      </c>
      <c r="F6" s="590"/>
      <c r="G6" s="590"/>
      <c r="H6" s="590"/>
      <c r="I6" s="590"/>
      <c r="J6" s="590"/>
      <c r="K6" s="590"/>
      <c r="L6" s="590"/>
      <c r="M6" s="590"/>
    </row>
    <row r="7" spans="1:13" x14ac:dyDescent="0.25">
      <c r="A7" s="589" t="str">
        <f>IF(AND(SUM(Studies!I16:J16)=2,Studies!K16&lt;&gt;0),Studies!A16,"")</f>
        <v/>
      </c>
      <c r="B7" s="589" t="str">
        <f>IF(AND(SUM(Studies!I16:J16)=2,Studies!K16&lt;&gt;0),Studies!B16,"")</f>
        <v/>
      </c>
      <c r="C7" s="589" t="str">
        <f>IF(AND(SUM(Studies!I16:J16)=2,Studies!K16&lt;&gt;0),Studies!C16,"")</f>
        <v/>
      </c>
      <c r="D7" s="589" t="str">
        <f>IF(AND(SUM(Studies!I16:J16)=2,Studies!K16&lt;&gt;0),Studies!D16,"")</f>
        <v/>
      </c>
      <c r="E7" s="589" t="str">
        <f>IF(AND(SUM(Studies!I16:J16)=2,Studies!K16&lt;&gt;0),Studies!E16,"")</f>
        <v/>
      </c>
      <c r="F7" s="590"/>
      <c r="G7" s="590"/>
      <c r="H7" s="590"/>
      <c r="I7" s="590"/>
      <c r="J7" s="590"/>
      <c r="K7" s="590"/>
      <c r="L7" s="590"/>
      <c r="M7" s="590"/>
    </row>
    <row r="8" spans="1:13" x14ac:dyDescent="0.25">
      <c r="A8" s="589" t="str">
        <f>IF(AND(SUM(Studies!I17:J17)=2,Studies!K17&lt;&gt;0),Studies!A17,"")</f>
        <v/>
      </c>
      <c r="B8" s="589" t="str">
        <f>IF(AND(SUM(Studies!I17:J17)=2,Studies!K17&lt;&gt;0),Studies!B17,"")</f>
        <v/>
      </c>
      <c r="C8" s="589" t="str">
        <f>IF(AND(SUM(Studies!I17:J17)=2,Studies!K17&lt;&gt;0),Studies!C17,"")</f>
        <v/>
      </c>
      <c r="D8" s="589" t="str">
        <f>IF(AND(SUM(Studies!I17:J17)=2,Studies!K17&lt;&gt;0),Studies!D17,"")</f>
        <v/>
      </c>
      <c r="E8" s="589" t="str">
        <f>IF(AND(SUM(Studies!I17:J17)=2,Studies!K17&lt;&gt;0),Studies!E17,"")</f>
        <v/>
      </c>
      <c r="F8" s="590"/>
      <c r="G8" s="590"/>
      <c r="H8" s="590"/>
      <c r="I8" s="590"/>
      <c r="J8" s="590"/>
      <c r="K8" s="590"/>
      <c r="L8" s="590"/>
      <c r="M8" s="590"/>
    </row>
    <row r="9" spans="1:13" x14ac:dyDescent="0.25">
      <c r="A9" s="589" t="str">
        <f>IF(AND(SUM(Studies!I18:J18)=2,Studies!K18&lt;&gt;0),Studies!A18,"")</f>
        <v/>
      </c>
      <c r="B9" s="589" t="str">
        <f>IF(AND(SUM(Studies!I18:J18)=2,Studies!K18&lt;&gt;0),Studies!B18,"")</f>
        <v/>
      </c>
      <c r="C9" s="589" t="str">
        <f>IF(AND(SUM(Studies!I18:J18)=2,Studies!K18&lt;&gt;0),Studies!C18,"")</f>
        <v/>
      </c>
      <c r="D9" s="589" t="str">
        <f>IF(AND(SUM(Studies!I18:J18)=2,Studies!K18&lt;&gt;0),Studies!D18,"")</f>
        <v/>
      </c>
      <c r="E9" s="589" t="str">
        <f>IF(AND(SUM(Studies!I18:J18)=2,Studies!K18&lt;&gt;0),Studies!E18,"")</f>
        <v/>
      </c>
      <c r="F9" s="590"/>
      <c r="G9" s="590"/>
      <c r="H9" s="590"/>
      <c r="I9" s="590"/>
      <c r="J9" s="590"/>
      <c r="K9" s="590"/>
      <c r="L9" s="590"/>
      <c r="M9" s="590"/>
    </row>
    <row r="10" spans="1:13" x14ac:dyDescent="0.25">
      <c r="A10" s="589" t="str">
        <f>IF(AND(SUM(Studies!I19:J19)=2,Studies!K19&lt;&gt;0),Studies!A19,"")</f>
        <v/>
      </c>
      <c r="B10" s="589" t="str">
        <f>IF(AND(SUM(Studies!I19:J19)=2,Studies!K19&lt;&gt;0),Studies!B19,"")</f>
        <v/>
      </c>
      <c r="C10" s="589" t="str">
        <f>IF(AND(SUM(Studies!I19:J19)=2,Studies!K19&lt;&gt;0),Studies!C19,"")</f>
        <v/>
      </c>
      <c r="D10" s="589" t="str">
        <f>IF(AND(SUM(Studies!I19:J19)=2,Studies!K19&lt;&gt;0),Studies!D19,"")</f>
        <v/>
      </c>
      <c r="E10" s="589" t="str">
        <f>IF(AND(SUM(Studies!I19:J19)=2,Studies!K19&lt;&gt;0),Studies!E19,"")</f>
        <v/>
      </c>
      <c r="F10" s="590"/>
      <c r="G10" s="590"/>
      <c r="H10" s="590"/>
      <c r="I10" s="590"/>
      <c r="J10" s="590"/>
      <c r="K10" s="590"/>
      <c r="L10" s="590"/>
      <c r="M10" s="590"/>
    </row>
    <row r="11" spans="1:13" x14ac:dyDescent="0.25">
      <c r="A11" s="589" t="str">
        <f>IF(AND(SUM(Studies!I20:J20)=2,Studies!K20&lt;&gt;0),Studies!A20,"")</f>
        <v/>
      </c>
      <c r="B11" s="589" t="str">
        <f>IF(AND(SUM(Studies!I20:J20)=2,Studies!K20&lt;&gt;0),Studies!B20,"")</f>
        <v/>
      </c>
      <c r="C11" s="589" t="str">
        <f>IF(AND(SUM(Studies!I20:J20)=2,Studies!K20&lt;&gt;0),Studies!C20,"")</f>
        <v/>
      </c>
      <c r="D11" s="589" t="str">
        <f>IF(AND(SUM(Studies!I20:J20)=2,Studies!K20&lt;&gt;0),Studies!D20,"")</f>
        <v/>
      </c>
      <c r="E11" s="589" t="str">
        <f>IF(AND(SUM(Studies!I20:J20)=2,Studies!K20&lt;&gt;0),Studies!E20,"")</f>
        <v/>
      </c>
      <c r="F11" s="590"/>
      <c r="G11" s="590"/>
      <c r="H11" s="590"/>
      <c r="I11" s="590"/>
      <c r="J11" s="590"/>
      <c r="K11" s="590"/>
      <c r="L11" s="590"/>
      <c r="M11" s="590"/>
    </row>
    <row r="12" spans="1:13" x14ac:dyDescent="0.25">
      <c r="A12" s="589" t="str">
        <f>IF(AND(SUM(Studies!I21:J21)=2,Studies!K21&lt;&gt;0),Studies!A21,"")</f>
        <v/>
      </c>
      <c r="B12" s="589" t="str">
        <f>IF(AND(SUM(Studies!I21:J21)=2,Studies!K21&lt;&gt;0),Studies!B21,"")</f>
        <v/>
      </c>
      <c r="C12" s="589" t="str">
        <f>IF(AND(SUM(Studies!I21:J21)=2,Studies!K21&lt;&gt;0),Studies!C21,"")</f>
        <v/>
      </c>
      <c r="D12" s="589" t="str">
        <f>IF(AND(SUM(Studies!I21:J21)=2,Studies!K21&lt;&gt;0),Studies!D21,"")</f>
        <v/>
      </c>
      <c r="E12" s="589" t="str">
        <f>IF(AND(SUM(Studies!I21:J21)=2,Studies!K21&lt;&gt;0),Studies!E21,"")</f>
        <v/>
      </c>
      <c r="F12" s="590"/>
      <c r="G12" s="590"/>
      <c r="H12" s="590"/>
      <c r="I12" s="590"/>
      <c r="J12" s="590"/>
      <c r="K12" s="590"/>
      <c r="L12" s="590"/>
      <c r="M12" s="590"/>
    </row>
    <row r="13" spans="1:13" x14ac:dyDescent="0.25">
      <c r="A13" s="589" t="str">
        <f>IF(AND(SUM(Studies!I22:J22)=2,Studies!K22&lt;&gt;0),Studies!A22,"")</f>
        <v/>
      </c>
      <c r="B13" s="589" t="str">
        <f>IF(AND(SUM(Studies!I22:J22)=2,Studies!K22&lt;&gt;0),Studies!B22,"")</f>
        <v/>
      </c>
      <c r="C13" s="589" t="str">
        <f>IF(AND(SUM(Studies!I22:J22)=2,Studies!K22&lt;&gt;0),Studies!C22,"")</f>
        <v/>
      </c>
      <c r="D13" s="589" t="str">
        <f>IF(AND(SUM(Studies!I22:J22)=2,Studies!K22&lt;&gt;0),Studies!D22,"")</f>
        <v/>
      </c>
      <c r="E13" s="589" t="str">
        <f>IF(AND(SUM(Studies!I22:J22)=2,Studies!K22&lt;&gt;0),Studies!E22,"")</f>
        <v/>
      </c>
      <c r="F13" s="590"/>
      <c r="G13" s="590"/>
      <c r="H13" s="590"/>
      <c r="I13" s="590"/>
      <c r="J13" s="590"/>
      <c r="K13" s="590"/>
      <c r="L13" s="590"/>
      <c r="M13" s="590"/>
    </row>
    <row r="14" spans="1:13" x14ac:dyDescent="0.25">
      <c r="A14" s="589" t="str">
        <f>IF(AND(SUM(Studies!I23:J23)=2,Studies!K23&lt;&gt;0),Studies!A23,"")</f>
        <v/>
      </c>
      <c r="B14" s="589" t="str">
        <f>IF(AND(SUM(Studies!I23:J23)=2,Studies!K23&lt;&gt;0),Studies!B23,"")</f>
        <v/>
      </c>
      <c r="C14" s="589" t="str">
        <f>IF(AND(SUM(Studies!I23:J23)=2,Studies!K23&lt;&gt;0),Studies!C23,"")</f>
        <v/>
      </c>
      <c r="D14" s="589" t="str">
        <f>IF(AND(SUM(Studies!I23:J23)=2,Studies!K23&lt;&gt;0),Studies!D23,"")</f>
        <v/>
      </c>
      <c r="E14" s="589" t="str">
        <f>IF(AND(SUM(Studies!I23:J23)=2,Studies!K23&lt;&gt;0),Studies!E23,"")</f>
        <v/>
      </c>
      <c r="F14" s="590"/>
      <c r="G14" s="590"/>
      <c r="H14" s="590"/>
      <c r="I14" s="590"/>
      <c r="J14" s="590"/>
      <c r="K14" s="590"/>
      <c r="L14" s="590"/>
      <c r="M14" s="590"/>
    </row>
    <row r="15" spans="1:13" x14ac:dyDescent="0.25">
      <c r="A15" s="589" t="str">
        <f>IF(AND(SUM(Studies!I24:J24)=2,Studies!K24&lt;&gt;0),Studies!A24,"")</f>
        <v/>
      </c>
      <c r="B15" s="589" t="str">
        <f>IF(AND(SUM(Studies!I24:J24)=2,Studies!K24&lt;&gt;0),Studies!B24,"")</f>
        <v/>
      </c>
      <c r="C15" s="589" t="str">
        <f>IF(AND(SUM(Studies!I24:J24)=2,Studies!K24&lt;&gt;0),Studies!C24,"")</f>
        <v/>
      </c>
      <c r="D15" s="589" t="str">
        <f>IF(AND(SUM(Studies!I24:J24)=2,Studies!K24&lt;&gt;0),Studies!D24,"")</f>
        <v/>
      </c>
      <c r="E15" s="589" t="str">
        <f>IF(AND(SUM(Studies!I24:J24)=2,Studies!K24&lt;&gt;0),Studies!E24,"")</f>
        <v/>
      </c>
      <c r="F15" s="590"/>
      <c r="G15" s="590"/>
      <c r="H15" s="590"/>
      <c r="I15" s="590"/>
      <c r="J15" s="590"/>
      <c r="K15" s="590"/>
      <c r="L15" s="590"/>
      <c r="M15" s="590"/>
    </row>
    <row r="16" spans="1:13" x14ac:dyDescent="0.25">
      <c r="A16" s="589" t="str">
        <f>IF(AND(SUM(Studies!I25:J25)=2,Studies!K25&lt;&gt;0),Studies!A25,"")</f>
        <v/>
      </c>
      <c r="B16" s="589" t="str">
        <f>IF(AND(SUM(Studies!I25:J25)=2,Studies!K25&lt;&gt;0),Studies!B25,"")</f>
        <v/>
      </c>
      <c r="C16" s="589" t="str">
        <f>IF(AND(SUM(Studies!I25:J25)=2,Studies!K25&lt;&gt;0),Studies!C25,"")</f>
        <v/>
      </c>
      <c r="D16" s="589" t="str">
        <f>IF(AND(SUM(Studies!I25:J25)=2,Studies!K25&lt;&gt;0),Studies!D25,"")</f>
        <v/>
      </c>
      <c r="E16" s="589" t="str">
        <f>IF(AND(SUM(Studies!I25:J25)=2,Studies!K25&lt;&gt;0),Studies!E25,"")</f>
        <v/>
      </c>
      <c r="F16" s="590"/>
      <c r="G16" s="590"/>
      <c r="H16" s="590"/>
      <c r="I16" s="590"/>
      <c r="J16" s="590"/>
      <c r="K16" s="590"/>
      <c r="L16" s="590"/>
      <c r="M16" s="590"/>
    </row>
    <row r="17" spans="1:13" x14ac:dyDescent="0.25">
      <c r="A17" s="589" t="str">
        <f>IF(AND(SUM(Studies!I26:J26)=2,Studies!K26&lt;&gt;0),Studies!A26,"")</f>
        <v/>
      </c>
      <c r="B17" s="589" t="str">
        <f>IF(AND(SUM(Studies!I26:J26)=2,Studies!K26&lt;&gt;0),Studies!B26,"")</f>
        <v/>
      </c>
      <c r="C17" s="589" t="str">
        <f>IF(AND(SUM(Studies!I26:J26)=2,Studies!K26&lt;&gt;0),Studies!C26,"")</f>
        <v/>
      </c>
      <c r="D17" s="589" t="str">
        <f>IF(AND(SUM(Studies!I26:J26)=2,Studies!K26&lt;&gt;0),Studies!D26,"")</f>
        <v/>
      </c>
      <c r="E17" s="589" t="str">
        <f>IF(AND(SUM(Studies!I26:J26)=2,Studies!K26&lt;&gt;0),Studies!E26,"")</f>
        <v/>
      </c>
      <c r="F17" s="590"/>
      <c r="G17" s="590"/>
      <c r="H17" s="590"/>
      <c r="I17" s="590"/>
      <c r="J17" s="590"/>
      <c r="K17" s="590"/>
      <c r="L17" s="590"/>
      <c r="M17" s="590"/>
    </row>
    <row r="18" spans="1:13" x14ac:dyDescent="0.25">
      <c r="A18" s="589" t="str">
        <f>IF(AND(SUM(Studies!I27:J27)=2,Studies!K27&lt;&gt;0),Studies!A27,"")</f>
        <v/>
      </c>
      <c r="B18" s="589" t="str">
        <f>IF(AND(SUM(Studies!I27:J27)=2,Studies!K27&lt;&gt;0),Studies!B27,"")</f>
        <v/>
      </c>
      <c r="C18" s="589" t="str">
        <f>IF(AND(SUM(Studies!I27:J27)=2,Studies!K27&lt;&gt;0),Studies!C27,"")</f>
        <v/>
      </c>
      <c r="D18" s="589" t="str">
        <f>IF(AND(SUM(Studies!I27:J27)=2,Studies!K27&lt;&gt;0),Studies!D27,"")</f>
        <v/>
      </c>
      <c r="E18" s="589" t="str">
        <f>IF(AND(SUM(Studies!I27:J27)=2,Studies!K27&lt;&gt;0),Studies!E27,"")</f>
        <v/>
      </c>
      <c r="F18" s="590"/>
      <c r="G18" s="590"/>
      <c r="H18" s="590"/>
      <c r="I18" s="590"/>
      <c r="J18" s="590"/>
      <c r="K18" s="590"/>
      <c r="L18" s="590"/>
      <c r="M18" s="590"/>
    </row>
    <row r="19" spans="1:13" x14ac:dyDescent="0.25">
      <c r="A19" s="589" t="str">
        <f>IF(AND(SUM(Studies!I28:J28)=2,Studies!K28&lt;&gt;0),Studies!A28,"")</f>
        <v/>
      </c>
      <c r="B19" s="589" t="str">
        <f>IF(AND(SUM(Studies!I28:J28)=2,Studies!K28&lt;&gt;0),Studies!B28,"")</f>
        <v/>
      </c>
      <c r="C19" s="589" t="str">
        <f>IF(AND(SUM(Studies!I28:J28)=2,Studies!K28&lt;&gt;0),Studies!C28,"")</f>
        <v/>
      </c>
      <c r="D19" s="589" t="str">
        <f>IF(AND(SUM(Studies!I28:J28)=2,Studies!K28&lt;&gt;0),Studies!D28,"")</f>
        <v/>
      </c>
      <c r="E19" s="589" t="str">
        <f>IF(AND(SUM(Studies!I28:J28)=2,Studies!K28&lt;&gt;0),Studies!E28,"")</f>
        <v/>
      </c>
      <c r="F19" s="590"/>
      <c r="G19" s="590"/>
      <c r="H19" s="590"/>
      <c r="I19" s="590"/>
      <c r="J19" s="590"/>
      <c r="K19" s="590"/>
      <c r="L19" s="590"/>
      <c r="M19" s="590"/>
    </row>
    <row r="20" spans="1:13" x14ac:dyDescent="0.25">
      <c r="A20" s="589" t="str">
        <f>IF(AND(SUM(Studies!I29:J29)=2,Studies!K29&lt;&gt;0),Studies!A29,"")</f>
        <v/>
      </c>
      <c r="B20" s="589" t="str">
        <f>IF(AND(SUM(Studies!I29:J29)=2,Studies!K29&lt;&gt;0),Studies!B29,"")</f>
        <v/>
      </c>
      <c r="C20" s="589" t="str">
        <f>IF(AND(SUM(Studies!I29:J29)=2,Studies!K29&lt;&gt;0),Studies!C29,"")</f>
        <v/>
      </c>
      <c r="D20" s="589" t="str">
        <f>IF(AND(SUM(Studies!I29:J29)=2,Studies!K29&lt;&gt;0),Studies!D29,"")</f>
        <v/>
      </c>
      <c r="E20" s="589" t="str">
        <f>IF(AND(SUM(Studies!I29:J29)=2,Studies!K29&lt;&gt;0),Studies!E29,"")</f>
        <v/>
      </c>
      <c r="F20" s="590"/>
      <c r="G20" s="590"/>
      <c r="H20" s="590"/>
      <c r="I20" s="590"/>
      <c r="J20" s="590"/>
      <c r="K20" s="590"/>
      <c r="L20" s="590"/>
      <c r="M20" s="590"/>
    </row>
    <row r="21" spans="1:13" x14ac:dyDescent="0.25">
      <c r="A21" s="589" t="str">
        <f>IF(AND(SUM(Studies!I30:J30)=2,Studies!K30&lt;&gt;0),Studies!A30,"")</f>
        <v/>
      </c>
      <c r="B21" s="589" t="str">
        <f>IF(AND(SUM(Studies!I30:J30)=2,Studies!K30&lt;&gt;0),Studies!B30,"")</f>
        <v/>
      </c>
      <c r="C21" s="589" t="str">
        <f>IF(AND(SUM(Studies!I30:J30)=2,Studies!K30&lt;&gt;0),Studies!C30,"")</f>
        <v/>
      </c>
      <c r="D21" s="589" t="str">
        <f>IF(AND(SUM(Studies!I30:J30)=2,Studies!K30&lt;&gt;0),Studies!D30,"")</f>
        <v/>
      </c>
      <c r="E21" s="589" t="str">
        <f>IF(AND(SUM(Studies!I30:J30)=2,Studies!K30&lt;&gt;0),Studies!E30,"")</f>
        <v/>
      </c>
      <c r="F21" s="590"/>
      <c r="G21" s="590"/>
      <c r="H21" s="590"/>
      <c r="I21" s="590"/>
      <c r="J21" s="590"/>
      <c r="K21" s="590"/>
      <c r="L21" s="590"/>
      <c r="M21" s="590"/>
    </row>
    <row r="22" spans="1:13" x14ac:dyDescent="0.25">
      <c r="A22" s="589" t="str">
        <f>IF(AND(SUM(Studies!I31:J31)=2,Studies!K31&lt;&gt;0),Studies!A31,"")</f>
        <v/>
      </c>
      <c r="B22" s="589" t="str">
        <f>IF(AND(SUM(Studies!I31:J31)=2,Studies!K31&lt;&gt;0),Studies!B31,"")</f>
        <v/>
      </c>
      <c r="C22" s="589" t="str">
        <f>IF(AND(SUM(Studies!I31:J31)=2,Studies!K31&lt;&gt;0),Studies!C31,"")</f>
        <v/>
      </c>
      <c r="D22" s="589" t="str">
        <f>IF(AND(SUM(Studies!I31:J31)=2,Studies!K31&lt;&gt;0),Studies!D31,"")</f>
        <v/>
      </c>
      <c r="E22" s="589" t="str">
        <f>IF(AND(SUM(Studies!I31:J31)=2,Studies!K31&lt;&gt;0),Studies!E31,"")</f>
        <v/>
      </c>
      <c r="F22" s="590"/>
      <c r="G22" s="590"/>
      <c r="H22" s="590"/>
      <c r="I22" s="590"/>
      <c r="J22" s="590"/>
      <c r="K22" s="590"/>
      <c r="L22" s="590"/>
      <c r="M22" s="590"/>
    </row>
    <row r="23" spans="1:13" x14ac:dyDescent="0.25">
      <c r="A23" s="589" t="str">
        <f>IF(AND(SUM(Studies!I32:J32)=2,Studies!K32&lt;&gt;0),Studies!A32,"")</f>
        <v/>
      </c>
      <c r="B23" s="589" t="str">
        <f>IF(AND(SUM(Studies!I32:J32)=2,Studies!K32&lt;&gt;0),Studies!B32,"")</f>
        <v/>
      </c>
      <c r="C23" s="589" t="str">
        <f>IF(AND(SUM(Studies!I32:J32)=2,Studies!K32&lt;&gt;0),Studies!C32,"")</f>
        <v/>
      </c>
      <c r="D23" s="589" t="str">
        <f>IF(AND(SUM(Studies!I32:J32)=2,Studies!K32&lt;&gt;0),Studies!D32,"")</f>
        <v/>
      </c>
      <c r="E23" s="589" t="str">
        <f>IF(AND(SUM(Studies!I32:J32)=2,Studies!K32&lt;&gt;0),Studies!E32,"")</f>
        <v/>
      </c>
      <c r="F23" s="590"/>
      <c r="G23" s="590"/>
      <c r="H23" s="590"/>
      <c r="I23" s="590"/>
      <c r="J23" s="590"/>
      <c r="K23" s="590"/>
      <c r="L23" s="590"/>
      <c r="M23" s="590"/>
    </row>
    <row r="24" spans="1:13" x14ac:dyDescent="0.25">
      <c r="A24" s="589" t="str">
        <f>IF(AND(SUM(Studies!I33:J33)=2,Studies!K33&lt;&gt;0),Studies!A33,"")</f>
        <v/>
      </c>
      <c r="B24" s="589" t="str">
        <f>IF(AND(SUM(Studies!I33:J33)=2,Studies!K33&lt;&gt;0),Studies!B33,"")</f>
        <v/>
      </c>
      <c r="C24" s="589" t="str">
        <f>IF(AND(SUM(Studies!I33:J33)=2,Studies!K33&lt;&gt;0),Studies!C33,"")</f>
        <v/>
      </c>
      <c r="D24" s="589" t="str">
        <f>IF(AND(SUM(Studies!I33:J33)=2,Studies!K33&lt;&gt;0),Studies!D33,"")</f>
        <v/>
      </c>
      <c r="E24" s="589" t="str">
        <f>IF(AND(SUM(Studies!I33:J33)=2,Studies!K33&lt;&gt;0),Studies!E33,"")</f>
        <v/>
      </c>
      <c r="F24" s="590"/>
      <c r="G24" s="590"/>
      <c r="H24" s="590"/>
      <c r="I24" s="590"/>
      <c r="J24" s="590"/>
      <c r="K24" s="590"/>
      <c r="L24" s="590"/>
      <c r="M24" s="590"/>
    </row>
    <row r="25" spans="1:13" x14ac:dyDescent="0.25">
      <c r="A25" s="589" t="str">
        <f>IF(AND(SUM(Studies!I34:J34)=2,Studies!K34&lt;&gt;0),Studies!A34,"")</f>
        <v/>
      </c>
      <c r="B25" s="589" t="str">
        <f>IF(AND(SUM(Studies!I34:J34)=2,Studies!K34&lt;&gt;0),Studies!B34,"")</f>
        <v/>
      </c>
      <c r="C25" s="589" t="str">
        <f>IF(AND(SUM(Studies!I34:J34)=2,Studies!K34&lt;&gt;0),Studies!C34,"")</f>
        <v/>
      </c>
      <c r="D25" s="589" t="str">
        <f>IF(AND(SUM(Studies!I34:J34)=2,Studies!K34&lt;&gt;0),Studies!D34,"")</f>
        <v/>
      </c>
      <c r="E25" s="589" t="str">
        <f>IF(AND(SUM(Studies!I34:J34)=2,Studies!K34&lt;&gt;0),Studies!E34,"")</f>
        <v/>
      </c>
      <c r="F25" s="590"/>
      <c r="G25" s="590"/>
      <c r="H25" s="590"/>
      <c r="I25" s="590"/>
      <c r="J25" s="590"/>
      <c r="K25" s="590"/>
      <c r="L25" s="590"/>
      <c r="M25" s="590"/>
    </row>
    <row r="26" spans="1:13" x14ac:dyDescent="0.25">
      <c r="A26" s="589" t="str">
        <f>IF(AND(SUM(Studies!I35:J35)=2,Studies!K35&lt;&gt;0),Studies!A35,"")</f>
        <v/>
      </c>
      <c r="B26" s="589" t="str">
        <f>IF(AND(SUM(Studies!I35:J35)=2,Studies!K35&lt;&gt;0),Studies!B35,"")</f>
        <v/>
      </c>
      <c r="C26" s="589" t="str">
        <f>IF(AND(SUM(Studies!I35:J35)=2,Studies!K35&lt;&gt;0),Studies!C35,"")</f>
        <v/>
      </c>
      <c r="D26" s="589" t="str">
        <f>IF(AND(SUM(Studies!I35:J35)=2,Studies!K35&lt;&gt;0),Studies!D35,"")</f>
        <v/>
      </c>
      <c r="E26" s="589" t="str">
        <f>IF(AND(SUM(Studies!I35:J35)=2,Studies!K35&lt;&gt;0),Studies!E35,"")</f>
        <v/>
      </c>
      <c r="F26" s="590"/>
      <c r="G26" s="590"/>
      <c r="H26" s="590"/>
      <c r="I26" s="590"/>
      <c r="J26" s="590"/>
      <c r="K26" s="590"/>
      <c r="L26" s="590"/>
      <c r="M26" s="590"/>
    </row>
    <row r="27" spans="1:13" x14ac:dyDescent="0.25">
      <c r="A27" s="589" t="str">
        <f>IF(AND(SUM(Studies!I36:J36)=2,Studies!K36&lt;&gt;0),Studies!A36,"")</f>
        <v/>
      </c>
      <c r="B27" s="589" t="str">
        <f>IF(AND(SUM(Studies!I36:J36)=2,Studies!K36&lt;&gt;0),Studies!B36,"")</f>
        <v/>
      </c>
      <c r="C27" s="589" t="str">
        <f>IF(AND(SUM(Studies!I36:J36)=2,Studies!K36&lt;&gt;0),Studies!C36,"")</f>
        <v/>
      </c>
      <c r="D27" s="589" t="str">
        <f>IF(AND(SUM(Studies!I36:J36)=2,Studies!K36&lt;&gt;0),Studies!D36,"")</f>
        <v/>
      </c>
      <c r="E27" s="589" t="str">
        <f>IF(AND(SUM(Studies!I36:J36)=2,Studies!K36&lt;&gt;0),Studies!E36,"")</f>
        <v/>
      </c>
      <c r="F27" s="590"/>
      <c r="G27" s="590"/>
      <c r="H27" s="590"/>
      <c r="I27" s="590"/>
      <c r="J27" s="590"/>
      <c r="K27" s="590"/>
      <c r="L27" s="590"/>
      <c r="M27" s="590"/>
    </row>
    <row r="28" spans="1:13" x14ac:dyDescent="0.25">
      <c r="A28" s="589" t="str">
        <f>IF(AND(SUM(Studies!I37:J37)=2,Studies!K37&lt;&gt;0),Studies!A37,"")</f>
        <v/>
      </c>
      <c r="B28" s="589" t="str">
        <f>IF(AND(SUM(Studies!I37:J37)=2,Studies!K37&lt;&gt;0),Studies!B37,"")</f>
        <v/>
      </c>
      <c r="C28" s="589" t="str">
        <f>IF(AND(SUM(Studies!I37:J37)=2,Studies!K37&lt;&gt;0),Studies!C37,"")</f>
        <v/>
      </c>
      <c r="D28" s="589" t="str">
        <f>IF(AND(SUM(Studies!I37:J37)=2,Studies!K37&lt;&gt;0),Studies!D37,"")</f>
        <v/>
      </c>
      <c r="E28" s="589" t="str">
        <f>IF(AND(SUM(Studies!I37:J37)=2,Studies!K37&lt;&gt;0),Studies!E37,"")</f>
        <v/>
      </c>
      <c r="F28" s="590"/>
      <c r="G28" s="590"/>
      <c r="H28" s="590"/>
      <c r="I28" s="590"/>
      <c r="J28" s="590"/>
      <c r="K28" s="590"/>
      <c r="L28" s="590"/>
      <c r="M28" s="590"/>
    </row>
    <row r="29" spans="1:13" x14ac:dyDescent="0.25">
      <c r="A29" s="589" t="str">
        <f>IF(AND(SUM(Studies!I38:J38)=2,Studies!K38&lt;&gt;0),Studies!A38,"")</f>
        <v/>
      </c>
      <c r="B29" s="589" t="str">
        <f>IF(AND(SUM(Studies!I38:J38)=2,Studies!K38&lt;&gt;0),Studies!B38,"")</f>
        <v/>
      </c>
      <c r="C29" s="589" t="str">
        <f>IF(AND(SUM(Studies!I38:J38)=2,Studies!K38&lt;&gt;0),Studies!C38,"")</f>
        <v/>
      </c>
      <c r="D29" s="589" t="str">
        <f>IF(AND(SUM(Studies!I38:J38)=2,Studies!K38&lt;&gt;0),Studies!D38,"")</f>
        <v/>
      </c>
      <c r="E29" s="589" t="str">
        <f>IF(AND(SUM(Studies!I38:J38)=2,Studies!K38&lt;&gt;0),Studies!E38,"")</f>
        <v/>
      </c>
      <c r="F29" s="590"/>
      <c r="G29" s="590"/>
      <c r="H29" s="590"/>
      <c r="I29" s="590"/>
      <c r="J29" s="590"/>
      <c r="K29" s="590"/>
      <c r="L29" s="590"/>
      <c r="M29" s="590"/>
    </row>
    <row r="30" spans="1:13" x14ac:dyDescent="0.25">
      <c r="A30" s="589" t="str">
        <f>IF(AND(SUM(Studies!I39:J39)=2,Studies!K39&lt;&gt;0),Studies!A39,"")</f>
        <v/>
      </c>
      <c r="B30" s="589" t="str">
        <f>IF(AND(SUM(Studies!I39:J39)=2,Studies!K39&lt;&gt;0),Studies!B39,"")</f>
        <v/>
      </c>
      <c r="C30" s="589" t="str">
        <f>IF(AND(SUM(Studies!I39:J39)=2,Studies!K39&lt;&gt;0),Studies!C39,"")</f>
        <v/>
      </c>
      <c r="D30" s="589" t="str">
        <f>IF(AND(SUM(Studies!I39:J39)=2,Studies!K39&lt;&gt;0),Studies!D39,"")</f>
        <v/>
      </c>
      <c r="E30" s="589" t="str">
        <f>IF(AND(SUM(Studies!I39:J39)=2,Studies!K39&lt;&gt;0),Studies!E39,"")</f>
        <v/>
      </c>
      <c r="F30" s="590"/>
      <c r="G30" s="590"/>
      <c r="H30" s="590"/>
      <c r="I30" s="590"/>
      <c r="J30" s="590"/>
      <c r="K30" s="590"/>
      <c r="L30" s="590"/>
      <c r="M30" s="590"/>
    </row>
    <row r="31" spans="1:13" x14ac:dyDescent="0.25">
      <c r="A31" s="589" t="str">
        <f>IF(AND(SUM(Studies!I40:J40)=2,Studies!K40&lt;&gt;0),Studies!A40,"")</f>
        <v/>
      </c>
      <c r="B31" s="589" t="str">
        <f>IF(AND(SUM(Studies!I40:J40)=2,Studies!K40&lt;&gt;0),Studies!B40,"")</f>
        <v/>
      </c>
      <c r="C31" s="589" t="str">
        <f>IF(AND(SUM(Studies!I40:J40)=2,Studies!K40&lt;&gt;0),Studies!C40,"")</f>
        <v/>
      </c>
      <c r="D31" s="589" t="str">
        <f>IF(AND(SUM(Studies!I40:J40)=2,Studies!K40&lt;&gt;0),Studies!D40,"")</f>
        <v/>
      </c>
      <c r="E31" s="589" t="str">
        <f>IF(AND(SUM(Studies!I40:J40)=2,Studies!K40&lt;&gt;0),Studies!E40,"")</f>
        <v/>
      </c>
      <c r="F31" s="590"/>
      <c r="G31" s="590"/>
      <c r="H31" s="590"/>
      <c r="I31" s="590"/>
      <c r="J31" s="590"/>
      <c r="K31" s="590"/>
      <c r="L31" s="590"/>
      <c r="M31" s="590"/>
    </row>
    <row r="32" spans="1:13" x14ac:dyDescent="0.25">
      <c r="A32" s="589" t="str">
        <f>IF(AND(SUM(Studies!I41:J41)=2,Studies!K41&lt;&gt;0),Studies!A41,"")</f>
        <v/>
      </c>
      <c r="B32" s="589" t="str">
        <f>IF(AND(SUM(Studies!I41:J41)=2,Studies!K41&lt;&gt;0),Studies!B41,"")</f>
        <v/>
      </c>
      <c r="C32" s="589" t="str">
        <f>IF(AND(SUM(Studies!I41:J41)=2,Studies!K41&lt;&gt;0),Studies!C41,"")</f>
        <v/>
      </c>
      <c r="D32" s="589" t="str">
        <f>IF(AND(SUM(Studies!I41:J41)=2,Studies!K41&lt;&gt;0),Studies!D41,"")</f>
        <v/>
      </c>
      <c r="E32" s="589" t="str">
        <f>IF(AND(SUM(Studies!I41:J41)=2,Studies!K41&lt;&gt;0),Studies!E41,"")</f>
        <v/>
      </c>
      <c r="F32" s="590"/>
      <c r="G32" s="590"/>
      <c r="H32" s="590"/>
      <c r="I32" s="590"/>
      <c r="J32" s="590"/>
      <c r="K32" s="590"/>
      <c r="L32" s="590"/>
      <c r="M32" s="590"/>
    </row>
    <row r="33" spans="1:13" x14ac:dyDescent="0.25">
      <c r="A33" s="589" t="str">
        <f>IF(AND(SUM(Studies!I42:J42)=2,Studies!K42&lt;&gt;0),Studies!A42,"")</f>
        <v/>
      </c>
      <c r="B33" s="589" t="str">
        <f>IF(AND(SUM(Studies!I42:J42)=2,Studies!K42&lt;&gt;0),Studies!B42,"")</f>
        <v/>
      </c>
      <c r="C33" s="589" t="str">
        <f>IF(AND(SUM(Studies!I42:J42)=2,Studies!K42&lt;&gt;0),Studies!C42,"")</f>
        <v/>
      </c>
      <c r="D33" s="589" t="str">
        <f>IF(AND(SUM(Studies!I42:J42)=2,Studies!K42&lt;&gt;0),Studies!D42,"")</f>
        <v/>
      </c>
      <c r="E33" s="589" t="str">
        <f>IF(AND(SUM(Studies!I42:J42)=2,Studies!K42&lt;&gt;0),Studies!E42,"")</f>
        <v/>
      </c>
      <c r="F33" s="590"/>
      <c r="G33" s="590"/>
      <c r="H33" s="590"/>
      <c r="I33" s="590"/>
      <c r="J33" s="590"/>
      <c r="K33" s="590"/>
      <c r="L33" s="590"/>
      <c r="M33" s="590"/>
    </row>
    <row r="34" spans="1:13" x14ac:dyDescent="0.25">
      <c r="A34" s="589" t="str">
        <f>IF(AND(SUM(Studies!I43:J43)=2,Studies!K43&lt;&gt;0),Studies!A43,"")</f>
        <v/>
      </c>
      <c r="B34" s="589" t="str">
        <f>IF(AND(SUM(Studies!I43:J43)=2,Studies!K43&lt;&gt;0),Studies!B43,"")</f>
        <v/>
      </c>
      <c r="C34" s="589" t="str">
        <f>IF(AND(SUM(Studies!I43:J43)=2,Studies!K43&lt;&gt;0),Studies!C43,"")</f>
        <v/>
      </c>
      <c r="D34" s="589" t="str">
        <f>IF(AND(SUM(Studies!I43:J43)=2,Studies!K43&lt;&gt;0),Studies!D43,"")</f>
        <v/>
      </c>
      <c r="E34" s="589" t="str">
        <f>IF(AND(SUM(Studies!I43:J43)=2,Studies!K43&lt;&gt;0),Studies!E43,"")</f>
        <v/>
      </c>
      <c r="F34" s="590"/>
      <c r="G34" s="590"/>
      <c r="H34" s="590"/>
      <c r="I34" s="590"/>
      <c r="J34" s="590"/>
      <c r="K34" s="590"/>
      <c r="L34" s="590"/>
      <c r="M34" s="590"/>
    </row>
    <row r="35" spans="1:13" x14ac:dyDescent="0.25">
      <c r="A35" s="589" t="str">
        <f>IF(AND(SUM(Studies!I44:J44)=2,Studies!K44&lt;&gt;0),Studies!A44,"")</f>
        <v/>
      </c>
      <c r="B35" s="589" t="str">
        <f>IF(AND(SUM(Studies!I44:J44)=2,Studies!K44&lt;&gt;0),Studies!B44,"")</f>
        <v/>
      </c>
      <c r="C35" s="589" t="str">
        <f>IF(AND(SUM(Studies!I44:J44)=2,Studies!K44&lt;&gt;0),Studies!C44,"")</f>
        <v/>
      </c>
      <c r="D35" s="589" t="str">
        <f>IF(AND(SUM(Studies!I44:J44)=2,Studies!K44&lt;&gt;0),Studies!D44,"")</f>
        <v/>
      </c>
      <c r="E35" s="589" t="str">
        <f>IF(AND(SUM(Studies!I44:J44)=2,Studies!K44&lt;&gt;0),Studies!E44,"")</f>
        <v/>
      </c>
      <c r="F35" s="590"/>
      <c r="G35" s="590"/>
      <c r="H35" s="590"/>
      <c r="I35" s="590"/>
      <c r="J35" s="590"/>
      <c r="K35" s="590"/>
      <c r="L35" s="590"/>
      <c r="M35" s="590"/>
    </row>
    <row r="36" spans="1:13" x14ac:dyDescent="0.25">
      <c r="A36" s="589" t="str">
        <f>IF(AND(SUM(Studies!I45:J45)=2,Studies!K45&lt;&gt;0),Studies!A45,"")</f>
        <v/>
      </c>
      <c r="B36" s="589" t="str">
        <f>IF(AND(SUM(Studies!I45:J45)=2,Studies!K45&lt;&gt;0),Studies!B45,"")</f>
        <v/>
      </c>
      <c r="C36" s="589" t="str">
        <f>IF(AND(SUM(Studies!I45:J45)=2,Studies!K45&lt;&gt;0),Studies!C45,"")</f>
        <v/>
      </c>
      <c r="D36" s="589" t="str">
        <f>IF(AND(SUM(Studies!I45:J45)=2,Studies!K45&lt;&gt;0),Studies!D45,"")</f>
        <v/>
      </c>
      <c r="E36" s="589" t="str">
        <f>IF(AND(SUM(Studies!I45:J45)=2,Studies!K45&lt;&gt;0),Studies!E45,"")</f>
        <v/>
      </c>
      <c r="F36" s="590"/>
      <c r="G36" s="590"/>
      <c r="H36" s="590"/>
      <c r="I36" s="590"/>
      <c r="J36" s="590"/>
      <c r="K36" s="590"/>
      <c r="L36" s="590"/>
      <c r="M36" s="590"/>
    </row>
    <row r="37" spans="1:13" x14ac:dyDescent="0.25">
      <c r="A37" s="589" t="str">
        <f>IF(AND(SUM(Studies!I46:J46)=2,Studies!K46&lt;&gt;0),Studies!A46,"")</f>
        <v/>
      </c>
      <c r="B37" s="589" t="str">
        <f>IF(AND(SUM(Studies!I46:J46)=2,Studies!K46&lt;&gt;0),Studies!B46,"")</f>
        <v/>
      </c>
      <c r="C37" s="589" t="str">
        <f>IF(AND(SUM(Studies!I46:J46)=2,Studies!K46&lt;&gt;0),Studies!C46,"")</f>
        <v/>
      </c>
      <c r="D37" s="589" t="str">
        <f>IF(AND(SUM(Studies!I46:J46)=2,Studies!K46&lt;&gt;0),Studies!D46,"")</f>
        <v/>
      </c>
      <c r="E37" s="589" t="str">
        <f>IF(AND(SUM(Studies!I46:J46)=2,Studies!K46&lt;&gt;0),Studies!E46,"")</f>
        <v/>
      </c>
      <c r="F37" s="590"/>
      <c r="G37" s="590"/>
      <c r="H37" s="590"/>
      <c r="I37" s="590"/>
      <c r="J37" s="590"/>
      <c r="K37" s="590"/>
      <c r="L37" s="590"/>
      <c r="M37" s="590"/>
    </row>
    <row r="38" spans="1:13" x14ac:dyDescent="0.25">
      <c r="A38" s="589" t="str">
        <f>IF(AND(SUM(Studies!I47:J47)=2,Studies!K47&lt;&gt;0),Studies!A47,"")</f>
        <v/>
      </c>
      <c r="B38" s="589" t="str">
        <f>IF(AND(SUM(Studies!I47:J47)=2,Studies!K47&lt;&gt;0),Studies!B47,"")</f>
        <v/>
      </c>
      <c r="C38" s="589" t="str">
        <f>IF(AND(SUM(Studies!I47:J47)=2,Studies!K47&lt;&gt;0),Studies!C47,"")</f>
        <v/>
      </c>
      <c r="D38" s="589" t="str">
        <f>IF(AND(SUM(Studies!I47:J47)=2,Studies!K47&lt;&gt;0),Studies!D47,"")</f>
        <v/>
      </c>
      <c r="E38" s="589" t="str">
        <f>IF(AND(SUM(Studies!I47:J47)=2,Studies!K47&lt;&gt;0),Studies!E47,"")</f>
        <v/>
      </c>
      <c r="F38" s="590"/>
      <c r="G38" s="590"/>
      <c r="H38" s="590"/>
      <c r="I38" s="590"/>
      <c r="J38" s="590"/>
      <c r="K38" s="590"/>
      <c r="L38" s="590"/>
      <c r="M38" s="590"/>
    </row>
    <row r="39" spans="1:13" x14ac:dyDescent="0.25">
      <c r="A39" s="589" t="str">
        <f>IF(AND(SUM(Studies!I48:J48)=2,Studies!K48&lt;&gt;0),Studies!A48,"")</f>
        <v/>
      </c>
      <c r="B39" s="589" t="str">
        <f>IF(AND(SUM(Studies!I48:J48)=2,Studies!K48&lt;&gt;0),Studies!B48,"")</f>
        <v/>
      </c>
      <c r="C39" s="589" t="str">
        <f>IF(AND(SUM(Studies!I48:J48)=2,Studies!K48&lt;&gt;0),Studies!C48,"")</f>
        <v/>
      </c>
      <c r="D39" s="589" t="str">
        <f>IF(AND(SUM(Studies!I48:J48)=2,Studies!K48&lt;&gt;0),Studies!D48,"")</f>
        <v/>
      </c>
      <c r="E39" s="589" t="str">
        <f>IF(AND(SUM(Studies!I48:J48)=2,Studies!K48&lt;&gt;0),Studies!E48,"")</f>
        <v/>
      </c>
      <c r="F39" s="590"/>
      <c r="G39" s="590"/>
      <c r="H39" s="590"/>
      <c r="I39" s="590"/>
      <c r="J39" s="590"/>
      <c r="K39" s="590"/>
      <c r="L39" s="590"/>
      <c r="M39" s="590"/>
    </row>
    <row r="40" spans="1:13" x14ac:dyDescent="0.25">
      <c r="A40" s="589" t="str">
        <f>IF(AND(SUM(Studies!I49:J49)=2,Studies!K49&lt;&gt;0),Studies!A49,"")</f>
        <v/>
      </c>
      <c r="B40" s="589" t="str">
        <f>IF(AND(SUM(Studies!I49:J49)=2,Studies!K49&lt;&gt;0),Studies!B49,"")</f>
        <v/>
      </c>
      <c r="C40" s="589" t="str">
        <f>IF(AND(SUM(Studies!I49:J49)=2,Studies!K49&lt;&gt;0),Studies!C49,"")</f>
        <v/>
      </c>
      <c r="D40" s="589" t="str">
        <f>IF(AND(SUM(Studies!I49:J49)=2,Studies!K49&lt;&gt;0),Studies!D49,"")</f>
        <v/>
      </c>
      <c r="E40" s="589" t="str">
        <f>IF(AND(SUM(Studies!I49:J49)=2,Studies!K49&lt;&gt;0),Studies!E49,"")</f>
        <v/>
      </c>
      <c r="F40" s="590"/>
      <c r="G40" s="590"/>
      <c r="H40" s="590"/>
      <c r="I40" s="590"/>
      <c r="J40" s="590"/>
      <c r="K40" s="590"/>
      <c r="L40" s="590"/>
      <c r="M40" s="590"/>
    </row>
    <row r="41" spans="1:13" x14ac:dyDescent="0.25">
      <c r="A41" s="589" t="str">
        <f>IF(AND(SUM(Studies!I50:J50)=2,Studies!K50&lt;&gt;0),Studies!A50,"")</f>
        <v/>
      </c>
      <c r="B41" s="589" t="str">
        <f>IF(AND(SUM(Studies!I50:J50)=2,Studies!K50&lt;&gt;0),Studies!B50,"")</f>
        <v/>
      </c>
      <c r="C41" s="589" t="str">
        <f>IF(AND(SUM(Studies!I50:J50)=2,Studies!K50&lt;&gt;0),Studies!C50,"")</f>
        <v/>
      </c>
      <c r="D41" s="589" t="str">
        <f>IF(AND(SUM(Studies!I50:J50)=2,Studies!K50&lt;&gt;0),Studies!D50,"")</f>
        <v/>
      </c>
      <c r="E41" s="589" t="str">
        <f>IF(AND(SUM(Studies!I50:J50)=2,Studies!K50&lt;&gt;0),Studies!E50,"")</f>
        <v/>
      </c>
      <c r="F41" s="590"/>
      <c r="G41" s="590"/>
      <c r="H41" s="590"/>
      <c r="I41" s="590"/>
      <c r="J41" s="590"/>
      <c r="K41" s="590"/>
      <c r="L41" s="590"/>
      <c r="M41" s="590"/>
    </row>
    <row r="42" spans="1:13" x14ac:dyDescent="0.25">
      <c r="A42" s="589" t="str">
        <f>IF(AND(SUM(Studies!I51:J51)=2,Studies!K51&lt;&gt;0),Studies!A51,"")</f>
        <v/>
      </c>
      <c r="B42" s="589" t="str">
        <f>IF(AND(SUM(Studies!I51:J51)=2,Studies!K51&lt;&gt;0),Studies!B51,"")</f>
        <v/>
      </c>
      <c r="C42" s="589" t="str">
        <f>IF(AND(SUM(Studies!I51:J51)=2,Studies!K51&lt;&gt;0),Studies!C51,"")</f>
        <v/>
      </c>
      <c r="D42" s="589" t="str">
        <f>IF(AND(SUM(Studies!I51:J51)=2,Studies!K51&lt;&gt;0),Studies!D51,"")</f>
        <v/>
      </c>
      <c r="E42" s="589" t="str">
        <f>IF(AND(SUM(Studies!I51:J51)=2,Studies!K51&lt;&gt;0),Studies!E51,"")</f>
        <v/>
      </c>
      <c r="F42" s="590"/>
      <c r="G42" s="590"/>
      <c r="H42" s="590"/>
      <c r="I42" s="590"/>
      <c r="J42" s="590"/>
      <c r="K42" s="590"/>
      <c r="L42" s="590"/>
      <c r="M42" s="590"/>
    </row>
    <row r="43" spans="1:13" x14ac:dyDescent="0.25">
      <c r="A43" s="589" t="str">
        <f>IF(AND(SUM(Studies!I52:J52)=2,Studies!K52&lt;&gt;0),Studies!A52,"")</f>
        <v/>
      </c>
      <c r="B43" s="589" t="str">
        <f>IF(AND(SUM(Studies!I52:J52)=2,Studies!K52&lt;&gt;0),Studies!B52,"")</f>
        <v/>
      </c>
      <c r="C43" s="589" t="str">
        <f>IF(AND(SUM(Studies!I52:J52)=2,Studies!K52&lt;&gt;0),Studies!C52,"")</f>
        <v/>
      </c>
      <c r="D43" s="589" t="str">
        <f>IF(AND(SUM(Studies!I52:J52)=2,Studies!K52&lt;&gt;0),Studies!D52,"")</f>
        <v/>
      </c>
      <c r="E43" s="589" t="str">
        <f>IF(AND(SUM(Studies!I52:J52)=2,Studies!K52&lt;&gt;0),Studies!E52,"")</f>
        <v/>
      </c>
      <c r="F43" s="590"/>
      <c r="G43" s="590"/>
      <c r="H43" s="590"/>
      <c r="I43" s="590"/>
      <c r="J43" s="590"/>
      <c r="K43" s="590"/>
      <c r="L43" s="590"/>
      <c r="M43" s="590"/>
    </row>
    <row r="44" spans="1:13" x14ac:dyDescent="0.25">
      <c r="A44" s="589" t="str">
        <f>IF(AND(SUM(Studies!I53:J53)=2,Studies!K53&lt;&gt;0),Studies!A53,"")</f>
        <v/>
      </c>
      <c r="B44" s="589" t="str">
        <f>IF(AND(SUM(Studies!I53:J53)=2,Studies!K53&lt;&gt;0),Studies!B53,"")</f>
        <v/>
      </c>
      <c r="C44" s="589" t="str">
        <f>IF(AND(SUM(Studies!I53:J53)=2,Studies!K53&lt;&gt;0),Studies!C53,"")</f>
        <v/>
      </c>
      <c r="D44" s="589" t="str">
        <f>IF(AND(SUM(Studies!I53:J53)=2,Studies!K53&lt;&gt;0),Studies!D53,"")</f>
        <v/>
      </c>
      <c r="E44" s="589" t="str">
        <f>IF(AND(SUM(Studies!I53:J53)=2,Studies!K53&lt;&gt;0),Studies!E53,"")</f>
        <v/>
      </c>
      <c r="F44" s="590"/>
      <c r="G44" s="590"/>
      <c r="H44" s="590"/>
      <c r="I44" s="590"/>
      <c r="J44" s="590"/>
      <c r="K44" s="590"/>
      <c r="L44" s="590"/>
      <c r="M44" s="590"/>
    </row>
    <row r="45" spans="1:13" x14ac:dyDescent="0.25">
      <c r="A45" s="589" t="str">
        <f>IF(AND(SUM(Studies!I54:J54)=2,Studies!K54&lt;&gt;0),Studies!A54,"")</f>
        <v/>
      </c>
      <c r="B45" s="589" t="str">
        <f>IF(AND(SUM(Studies!I54:J54)=2,Studies!K54&lt;&gt;0),Studies!B54,"")</f>
        <v/>
      </c>
      <c r="C45" s="589" t="str">
        <f>IF(AND(SUM(Studies!I54:J54)=2,Studies!K54&lt;&gt;0),Studies!C54,"")</f>
        <v/>
      </c>
      <c r="D45" s="589" t="str">
        <f>IF(AND(SUM(Studies!I54:J54)=2,Studies!K54&lt;&gt;0),Studies!D54,"")</f>
        <v/>
      </c>
      <c r="E45" s="589" t="str">
        <f>IF(AND(SUM(Studies!I54:J54)=2,Studies!K54&lt;&gt;0),Studies!E54,"")</f>
        <v/>
      </c>
      <c r="F45" s="590"/>
      <c r="G45" s="590"/>
      <c r="H45" s="590"/>
      <c r="I45" s="590"/>
      <c r="J45" s="590"/>
      <c r="K45" s="590"/>
      <c r="L45" s="590"/>
      <c r="M45" s="590"/>
    </row>
    <row r="46" spans="1:13" x14ac:dyDescent="0.25">
      <c r="A46" s="589" t="str">
        <f>IF(AND(SUM(Studies!I55:J55)=2,Studies!K55&lt;&gt;0),Studies!A55,"")</f>
        <v/>
      </c>
      <c r="B46" s="589" t="str">
        <f>IF(AND(SUM(Studies!I55:J55)=2,Studies!K55&lt;&gt;0),Studies!B55,"")</f>
        <v/>
      </c>
      <c r="C46" s="589" t="str">
        <f>IF(AND(SUM(Studies!I55:J55)=2,Studies!K55&lt;&gt;0),Studies!C55,"")</f>
        <v/>
      </c>
      <c r="D46" s="589" t="str">
        <f>IF(AND(SUM(Studies!I55:J55)=2,Studies!K55&lt;&gt;0),Studies!D55,"")</f>
        <v/>
      </c>
      <c r="E46" s="589" t="str">
        <f>IF(AND(SUM(Studies!I55:J55)=2,Studies!K55&lt;&gt;0),Studies!E55,"")</f>
        <v/>
      </c>
      <c r="F46" s="590"/>
      <c r="G46" s="590"/>
      <c r="H46" s="590"/>
      <c r="I46" s="590"/>
      <c r="J46" s="590"/>
      <c r="K46" s="590"/>
      <c r="L46" s="590"/>
      <c r="M46" s="590"/>
    </row>
    <row r="47" spans="1:13" x14ac:dyDescent="0.25">
      <c r="A47" s="589" t="str">
        <f>IF(AND(SUM(Studies!I56:J56)=2,Studies!K56&lt;&gt;0),Studies!A56,"")</f>
        <v/>
      </c>
      <c r="B47" s="589" t="str">
        <f>IF(AND(SUM(Studies!I56:J56)=2,Studies!K56&lt;&gt;0),Studies!B56,"")</f>
        <v/>
      </c>
      <c r="C47" s="589" t="str">
        <f>IF(AND(SUM(Studies!I56:J56)=2,Studies!K56&lt;&gt;0),Studies!C56,"")</f>
        <v/>
      </c>
      <c r="D47" s="589" t="str">
        <f>IF(AND(SUM(Studies!I56:J56)=2,Studies!K56&lt;&gt;0),Studies!D56,"")</f>
        <v/>
      </c>
      <c r="E47" s="589" t="str">
        <f>IF(AND(SUM(Studies!I56:J56)=2,Studies!K56&lt;&gt;0),Studies!E56,"")</f>
        <v/>
      </c>
      <c r="F47" s="590"/>
      <c r="G47" s="590"/>
      <c r="H47" s="590"/>
      <c r="I47" s="590"/>
      <c r="J47" s="590"/>
      <c r="K47" s="590"/>
      <c r="L47" s="590"/>
      <c r="M47" s="590"/>
    </row>
    <row r="48" spans="1:13" x14ac:dyDescent="0.25">
      <c r="A48" s="589" t="str">
        <f>IF(AND(SUM(Studies!I57:J57)=2,Studies!K57&lt;&gt;0),Studies!A57,"")</f>
        <v/>
      </c>
      <c r="B48" s="589" t="str">
        <f>IF(AND(SUM(Studies!I57:J57)=2,Studies!K57&lt;&gt;0),Studies!B57,"")</f>
        <v/>
      </c>
      <c r="C48" s="589" t="str">
        <f>IF(AND(SUM(Studies!I57:J57)=2,Studies!K57&lt;&gt;0),Studies!C57,"")</f>
        <v/>
      </c>
      <c r="D48" s="589" t="str">
        <f>IF(AND(SUM(Studies!I57:J57)=2,Studies!K57&lt;&gt;0),Studies!D57,"")</f>
        <v/>
      </c>
      <c r="E48" s="589" t="str">
        <f>IF(AND(SUM(Studies!I57:J57)=2,Studies!K57&lt;&gt;0),Studies!E57,"")</f>
        <v/>
      </c>
      <c r="F48" s="590"/>
      <c r="G48" s="590"/>
      <c r="H48" s="590"/>
      <c r="I48" s="590"/>
      <c r="J48" s="590"/>
      <c r="K48" s="590"/>
      <c r="L48" s="590"/>
      <c r="M48" s="590"/>
    </row>
    <row r="49" spans="1:13" x14ac:dyDescent="0.25">
      <c r="A49" s="589" t="str">
        <f>IF(AND(SUM(Studies!I58:J58)=2,Studies!K58&lt;&gt;0),Studies!A58,"")</f>
        <v/>
      </c>
      <c r="B49" s="589" t="str">
        <f>IF(AND(SUM(Studies!I58:J58)=2,Studies!K58&lt;&gt;0),Studies!B58,"")</f>
        <v/>
      </c>
      <c r="C49" s="589" t="str">
        <f>IF(AND(SUM(Studies!I58:J58)=2,Studies!K58&lt;&gt;0),Studies!C58,"")</f>
        <v/>
      </c>
      <c r="D49" s="589" t="str">
        <f>IF(AND(SUM(Studies!I58:J58)=2,Studies!K58&lt;&gt;0),Studies!D58,"")</f>
        <v/>
      </c>
      <c r="E49" s="589" t="str">
        <f>IF(AND(SUM(Studies!I58:J58)=2,Studies!K58&lt;&gt;0),Studies!E58,"")</f>
        <v/>
      </c>
      <c r="F49" s="590"/>
      <c r="G49" s="590"/>
      <c r="H49" s="590"/>
      <c r="I49" s="590"/>
      <c r="J49" s="590"/>
      <c r="K49" s="590"/>
      <c r="L49" s="590"/>
      <c r="M49" s="590"/>
    </row>
    <row r="50" spans="1:13" x14ac:dyDescent="0.25">
      <c r="A50" s="589" t="str">
        <f>IF(AND(SUM(Studies!I59:J59)=2,Studies!K59&lt;&gt;0),Studies!A59,"")</f>
        <v/>
      </c>
      <c r="B50" s="589" t="str">
        <f>IF(AND(SUM(Studies!I59:J59)=2,Studies!K59&lt;&gt;0),Studies!B59,"")</f>
        <v/>
      </c>
      <c r="C50" s="589" t="str">
        <f>IF(AND(SUM(Studies!I59:J59)=2,Studies!K59&lt;&gt;0),Studies!C59,"")</f>
        <v/>
      </c>
      <c r="D50" s="589" t="str">
        <f>IF(AND(SUM(Studies!I59:J59)=2,Studies!K59&lt;&gt;0),Studies!D59,"")</f>
        <v/>
      </c>
      <c r="E50" s="589" t="str">
        <f>IF(AND(SUM(Studies!I59:J59)=2,Studies!K59&lt;&gt;0),Studies!E59,"")</f>
        <v/>
      </c>
      <c r="F50" s="590"/>
      <c r="G50" s="590"/>
      <c r="H50" s="590"/>
      <c r="I50" s="590"/>
      <c r="J50" s="590"/>
      <c r="K50" s="590"/>
      <c r="L50" s="590"/>
      <c r="M50" s="590"/>
    </row>
    <row r="51" spans="1:13" x14ac:dyDescent="0.25">
      <c r="A51" s="589" t="str">
        <f>IF(AND(SUM(Studies!I60:J60)=2,Studies!K60&lt;&gt;0),Studies!A60,"")</f>
        <v/>
      </c>
      <c r="B51" s="589" t="str">
        <f>IF(AND(SUM(Studies!I60:J60)=2,Studies!K60&lt;&gt;0),Studies!B60,"")</f>
        <v/>
      </c>
      <c r="C51" s="589" t="str">
        <f>IF(AND(SUM(Studies!I60:J60)=2,Studies!K60&lt;&gt;0),Studies!C60,"")</f>
        <v/>
      </c>
      <c r="D51" s="589" t="str">
        <f>IF(AND(SUM(Studies!I60:J60)=2,Studies!K60&lt;&gt;0),Studies!D60,"")</f>
        <v/>
      </c>
      <c r="E51" s="589" t="str">
        <f>IF(AND(SUM(Studies!I60:J60)=2,Studies!K60&lt;&gt;0),Studies!E60,"")</f>
        <v/>
      </c>
      <c r="F51" s="590"/>
      <c r="G51" s="590"/>
      <c r="H51" s="590"/>
      <c r="I51" s="590"/>
      <c r="J51" s="590"/>
      <c r="K51" s="590"/>
      <c r="L51" s="590"/>
      <c r="M51" s="59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7CA96-0283-475E-80AA-8E73EC5DD18B}">
  <sheetPr>
    <pageSetUpPr fitToPage="1"/>
  </sheetPr>
  <dimension ref="A1:J27"/>
  <sheetViews>
    <sheetView showGridLines="0" zoomScaleNormal="100" workbookViewId="0">
      <selection activeCell="A7" sqref="A7"/>
    </sheetView>
  </sheetViews>
  <sheetFormatPr defaultColWidth="11.42578125" defaultRowHeight="15" x14ac:dyDescent="0.25"/>
  <cols>
    <col min="1" max="1" width="34.7109375" style="591" customWidth="1"/>
    <col min="2" max="2" width="17.5703125" style="591" customWidth="1"/>
    <col min="3" max="3" width="44.7109375" style="591" customWidth="1"/>
    <col min="4" max="4" width="15.7109375" style="591" customWidth="1"/>
    <col min="5" max="5" width="28.5703125" style="591" customWidth="1"/>
    <col min="6" max="6" width="44.7109375" style="591" customWidth="1"/>
    <col min="7" max="7" width="11.42578125" style="591"/>
    <col min="8" max="8" width="11.42578125" style="591" hidden="1" customWidth="1"/>
    <col min="9" max="16384" width="11.42578125" style="591"/>
  </cols>
  <sheetData>
    <row r="1" spans="1:10" ht="8.25" customHeight="1" x14ac:dyDescent="0.25">
      <c r="A1" s="13"/>
      <c r="B1" s="13"/>
      <c r="C1" s="13"/>
      <c r="D1" s="13"/>
      <c r="E1" s="13"/>
      <c r="F1" s="13"/>
      <c r="G1" s="13"/>
      <c r="H1" s="13"/>
      <c r="I1" s="13"/>
      <c r="J1" s="13"/>
    </row>
    <row r="2" spans="1:10" x14ac:dyDescent="0.25">
      <c r="A2" s="592" t="str">
        <f>'Basic Data'!$B$2</f>
        <v xml:space="preserve">Annex CR Version H1.2  (Audit year 2025 / Indicator year 2024)  </v>
      </c>
      <c r="B2" s="13"/>
      <c r="C2" s="13"/>
      <c r="D2" s="13"/>
      <c r="E2" s="13"/>
      <c r="F2" s="13"/>
      <c r="G2" s="13"/>
      <c r="H2" s="13"/>
      <c r="I2" s="13"/>
      <c r="J2" s="13"/>
    </row>
    <row r="3" spans="1:10" ht="15.75" x14ac:dyDescent="0.25">
      <c r="A3" s="593" t="s">
        <v>1336</v>
      </c>
      <c r="B3" s="13"/>
      <c r="C3" s="13"/>
      <c r="D3" s="13"/>
      <c r="E3" s="13"/>
      <c r="F3" s="13"/>
      <c r="G3" s="13"/>
      <c r="H3" s="13"/>
      <c r="I3" s="13"/>
      <c r="J3" s="13"/>
    </row>
    <row r="4" spans="1:10" ht="15.75" customHeight="1" x14ac:dyDescent="0.25">
      <c r="A4" s="501" t="s">
        <v>1326</v>
      </c>
      <c r="B4" s="13"/>
      <c r="C4" s="13"/>
      <c r="D4" s="13"/>
      <c r="E4" s="13"/>
      <c r="F4" s="13"/>
      <c r="G4" s="13"/>
      <c r="H4" s="13"/>
      <c r="I4" s="13"/>
      <c r="J4" s="13"/>
    </row>
    <row r="5" spans="1:10" ht="9" customHeight="1" thickBot="1" x14ac:dyDescent="0.3"/>
    <row r="6" spans="1:10" ht="49.5" customHeight="1" thickBot="1" x14ac:dyDescent="0.3">
      <c r="A6" s="594" t="s">
        <v>1327</v>
      </c>
      <c r="B6" s="595" t="s">
        <v>1328</v>
      </c>
      <c r="C6" s="595" t="s">
        <v>1329</v>
      </c>
      <c r="D6" s="595" t="s">
        <v>1330</v>
      </c>
      <c r="E6" s="595" t="s">
        <v>1337</v>
      </c>
      <c r="F6" s="596" t="s">
        <v>1331</v>
      </c>
    </row>
    <row r="7" spans="1:10" ht="26.1" customHeight="1" x14ac:dyDescent="0.25">
      <c r="A7" s="597"/>
      <c r="B7" s="598"/>
      <c r="C7" s="599"/>
      <c r="D7" s="600"/>
      <c r="E7" s="601"/>
      <c r="F7" s="602"/>
      <c r="H7" s="603" t="s">
        <v>1332</v>
      </c>
    </row>
    <row r="8" spans="1:10" ht="26.1" customHeight="1" x14ac:dyDescent="0.25">
      <c r="A8" s="579"/>
      <c r="B8" s="604"/>
      <c r="C8" s="605"/>
      <c r="D8" s="606"/>
      <c r="E8" s="607"/>
      <c r="F8" s="608"/>
      <c r="H8" s="603" t="s">
        <v>1333</v>
      </c>
    </row>
    <row r="9" spans="1:10" ht="26.1" customHeight="1" x14ac:dyDescent="0.25">
      <c r="A9" s="579"/>
      <c r="B9" s="604"/>
      <c r="C9" s="605"/>
      <c r="D9" s="606"/>
      <c r="E9" s="607"/>
      <c r="F9" s="608"/>
      <c r="H9" s="603"/>
    </row>
    <row r="10" spans="1:10" ht="26.1" customHeight="1" x14ac:dyDescent="0.25">
      <c r="A10" s="579"/>
      <c r="B10" s="604"/>
      <c r="C10" s="605"/>
      <c r="D10" s="606"/>
      <c r="E10" s="607"/>
      <c r="F10" s="608"/>
      <c r="H10" s="603"/>
    </row>
    <row r="11" spans="1:10" ht="26.1" customHeight="1" x14ac:dyDescent="0.25">
      <c r="A11" s="579"/>
      <c r="B11" s="604"/>
      <c r="C11" s="605"/>
      <c r="D11" s="606"/>
      <c r="E11" s="607"/>
      <c r="F11" s="608"/>
      <c r="H11" s="603"/>
    </row>
    <row r="12" spans="1:10" ht="26.1" customHeight="1" x14ac:dyDescent="0.25">
      <c r="A12" s="579"/>
      <c r="B12" s="604"/>
      <c r="C12" s="605"/>
      <c r="D12" s="606"/>
      <c r="E12" s="607"/>
      <c r="F12" s="608"/>
      <c r="H12" s="603"/>
    </row>
    <row r="13" spans="1:10" ht="26.1" customHeight="1" x14ac:dyDescent="0.25">
      <c r="A13" s="579"/>
      <c r="B13" s="604"/>
      <c r="C13" s="605"/>
      <c r="D13" s="606"/>
      <c r="E13" s="607"/>
      <c r="F13" s="608"/>
      <c r="H13" s="603"/>
    </row>
    <row r="14" spans="1:10" ht="26.1" customHeight="1" x14ac:dyDescent="0.25">
      <c r="A14" s="579"/>
      <c r="B14" s="604"/>
      <c r="C14" s="605"/>
      <c r="D14" s="606"/>
      <c r="E14" s="607"/>
      <c r="F14" s="608"/>
      <c r="H14" s="603"/>
    </row>
    <row r="15" spans="1:10" ht="26.1" customHeight="1" x14ac:dyDescent="0.25">
      <c r="A15" s="579"/>
      <c r="B15" s="604"/>
      <c r="C15" s="605"/>
      <c r="D15" s="606"/>
      <c r="E15" s="607"/>
      <c r="F15" s="608"/>
      <c r="H15" s="603"/>
    </row>
    <row r="16" spans="1:10" ht="26.1" customHeight="1" x14ac:dyDescent="0.25">
      <c r="A16" s="579"/>
      <c r="B16" s="604"/>
      <c r="C16" s="605"/>
      <c r="D16" s="606"/>
      <c r="E16" s="607"/>
      <c r="F16" s="608"/>
      <c r="H16" s="603"/>
    </row>
    <row r="17" spans="1:8" ht="26.1" customHeight="1" x14ac:dyDescent="0.25">
      <c r="A17" s="579"/>
      <c r="B17" s="604"/>
      <c r="C17" s="605"/>
      <c r="D17" s="606"/>
      <c r="E17" s="607"/>
      <c r="F17" s="608"/>
      <c r="H17" s="603"/>
    </row>
    <row r="18" spans="1:8" ht="26.1" customHeight="1" x14ac:dyDescent="0.25">
      <c r="A18" s="579"/>
      <c r="B18" s="604"/>
      <c r="C18" s="605"/>
      <c r="D18" s="606"/>
      <c r="E18" s="607"/>
      <c r="F18" s="608"/>
      <c r="H18" s="603"/>
    </row>
    <row r="19" spans="1:8" ht="26.1" customHeight="1" x14ac:dyDescent="0.25">
      <c r="A19" s="579"/>
      <c r="B19" s="604"/>
      <c r="C19" s="605"/>
      <c r="D19" s="606"/>
      <c r="E19" s="607"/>
      <c r="F19" s="608"/>
      <c r="H19" s="603"/>
    </row>
    <row r="20" spans="1:8" ht="26.1" customHeight="1" x14ac:dyDescent="0.25">
      <c r="A20" s="579"/>
      <c r="B20" s="604"/>
      <c r="C20" s="605"/>
      <c r="D20" s="606"/>
      <c r="E20" s="607"/>
      <c r="F20" s="608"/>
      <c r="H20" s="603"/>
    </row>
    <row r="21" spans="1:8" ht="26.1" customHeight="1" x14ac:dyDescent="0.25">
      <c r="A21" s="579"/>
      <c r="B21" s="604"/>
      <c r="C21" s="605"/>
      <c r="D21" s="606"/>
      <c r="E21" s="607"/>
      <c r="F21" s="608"/>
      <c r="H21" s="603"/>
    </row>
    <row r="22" spans="1:8" ht="26.1" customHeight="1" x14ac:dyDescent="0.25">
      <c r="A22" s="579"/>
      <c r="B22" s="604"/>
      <c r="C22" s="605"/>
      <c r="D22" s="606"/>
      <c r="E22" s="607"/>
      <c r="F22" s="608"/>
      <c r="H22" s="603"/>
    </row>
    <row r="23" spans="1:8" ht="26.1" customHeight="1" thickBot="1" x14ac:dyDescent="0.3">
      <c r="A23" s="583"/>
      <c r="B23" s="609"/>
      <c r="C23" s="610"/>
      <c r="D23" s="611"/>
      <c r="E23" s="612"/>
      <c r="F23" s="613"/>
    </row>
    <row r="24" spans="1:8" ht="24.95" customHeight="1" thickBot="1" x14ac:dyDescent="0.3">
      <c r="D24" s="614" t="s">
        <v>1334</v>
      </c>
      <c r="E24" s="615">
        <f>SUM(E7:E23)</f>
        <v>0</v>
      </c>
    </row>
    <row r="25" spans="1:8" ht="6.75" customHeight="1" x14ac:dyDescent="0.25"/>
    <row r="26" spans="1:8" ht="15.75" customHeight="1" x14ac:dyDescent="0.25">
      <c r="A26" s="680"/>
      <c r="B26" s="680"/>
      <c r="C26" s="680"/>
    </row>
    <row r="27" spans="1:8" x14ac:dyDescent="0.25">
      <c r="A27" s="560"/>
    </row>
  </sheetData>
  <sheetProtection algorithmName="SHA-512" hashValue="6WiFbgWg+mpGIVL4g2aIInWX1fvrcOKqftOyku2L1AOYKeGb4nTo23Mvbyv3hg69w3FJc+wgLG5xnUZEfyCN2Q==" saltValue="uOnkxT4o8bUL4NS9gW0NHw==" spinCount="100000" sheet="1" objects="1" scenarios="1" selectLockedCells="1"/>
  <mergeCells count="1">
    <mergeCell ref="A26:C26"/>
  </mergeCells>
  <conditionalFormatting sqref="A7:B23">
    <cfRule type="expression" dxfId="81" priority="4" stopIfTrue="1">
      <formula>LEN(TRIM(A7))=0</formula>
    </cfRule>
  </conditionalFormatting>
  <conditionalFormatting sqref="C7:F23">
    <cfRule type="expression" dxfId="80" priority="2">
      <formula>LEN(TRIM(C7))=0</formula>
    </cfRule>
  </conditionalFormatting>
  <conditionalFormatting sqref="E7:E23">
    <cfRule type="cellIs" dxfId="79" priority="3" operator="lessThan">
      <formula>25</formula>
    </cfRule>
  </conditionalFormatting>
  <conditionalFormatting sqref="F7:F23">
    <cfRule type="expression" dxfId="78" priority="1">
      <formula>AND($B7="Designated surgeon",$E7&gt;=25)</formula>
    </cfRule>
  </conditionalFormatting>
  <dataValidations count="4">
    <dataValidation type="textLength" showInputMessage="1" showErrorMessage="1" errorTitle="Character length" error="Only text input up to 200 characters possible." sqref="A7:A23 C7:C23" xr:uid="{B4428560-32F3-4CCB-B50E-AD7AFA567CB3}">
      <formula1>2</formula1>
      <formula2>200</formula2>
    </dataValidation>
    <dataValidation type="whole" showInputMessage="1" showErrorMessage="1" errorTitle="Input data error" error="Whole number between 0 and 5000." sqref="E7:E23" xr:uid="{E01E70D2-BC78-44F0-9268-DC594BF3AA77}">
      <formula1>0</formula1>
      <formula2>5000</formula2>
    </dataValidation>
    <dataValidation type="textLength" showInputMessage="1" showErrorMessage="1" errorTitle="Character length" error="Only text input up to 500 characters possible." sqref="F7:F23" xr:uid="{70917D65-F28E-4C1E-A5BD-87A9CACC30CE}">
      <formula1>2</formula1>
      <formula2>500</formula2>
    </dataValidation>
    <dataValidation type="list" allowBlank="1" showInputMessage="1" showErrorMessage="1" errorTitle="Input data error" error="Only values from the dropdown list are allowed." sqref="B7:B23" xr:uid="{D0FE7FC6-95D6-4EFD-9870-D8C4AA59337A}">
      <formula1>$H$7:$H$8</formula1>
    </dataValidation>
  </dataValidations>
  <pageMargins left="0.23622047244094491" right="0.23622047244094491" top="0.74803149606299213" bottom="0.74803149606299213" header="0.31496062992125984" footer="0.31496062992125984"/>
  <pageSetup scale="72" orientation="landscape" horizontalDpi="4294967295" verticalDpi="4294967295" r:id="rId1"/>
  <headerFooter>
    <oddFooter xml:space="preserve">&amp;L&amp;"Arial,Regular"&amp;7&amp;F&amp;C&amp;"Arial,Regular"&amp;7© DKG  All rights reserved&amp;R&amp;"Arial,Regular"&amp;7&amp;P       </oddFooter>
  </headerFooter>
  <rowBreaks count="1" manualBreakCount="1">
    <brk id="23"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68"/>
  <sheetViews>
    <sheetView showGridLines="0" zoomScaleNormal="100" zoomScaleSheetLayoutView="87" workbookViewId="0">
      <selection activeCell="S8" sqref="S8:S10"/>
    </sheetView>
  </sheetViews>
  <sheetFormatPr defaultColWidth="11.42578125" defaultRowHeight="14.25" x14ac:dyDescent="0.2"/>
  <cols>
    <col min="1" max="1" width="0.85546875" style="376" customWidth="1"/>
    <col min="2" max="2" width="2.7109375" style="376" customWidth="1"/>
    <col min="3" max="3" width="4.42578125" style="377" customWidth="1"/>
    <col min="4" max="4" width="7.85546875" style="376" customWidth="1"/>
    <col min="5" max="5" width="15.85546875" style="376" customWidth="1"/>
    <col min="6" max="6" width="13.140625" style="376" customWidth="1"/>
    <col min="7" max="7" width="12.7109375" style="376" customWidth="1"/>
    <col min="8" max="8" width="13.7109375" style="376" customWidth="1"/>
    <col min="9" max="9" width="14.140625" style="376" customWidth="1"/>
    <col min="10" max="10" width="10.7109375" style="376" customWidth="1"/>
    <col min="11" max="11" width="8.140625" style="376" customWidth="1"/>
    <col min="12" max="12" width="6.85546875" style="376" customWidth="1"/>
    <col min="13" max="13" width="5.7109375" style="376" customWidth="1"/>
    <col min="14" max="14" width="5.85546875" style="376" customWidth="1"/>
    <col min="15" max="15" width="6.42578125" style="376" customWidth="1"/>
    <col min="16" max="16" width="10.7109375" style="376" customWidth="1"/>
    <col min="17" max="17" width="7.85546875" style="398" customWidth="1"/>
    <col min="18" max="18" width="8" style="376" customWidth="1"/>
    <col min="19" max="20" width="73.5703125" style="376" customWidth="1"/>
    <col min="21" max="16384" width="11.42578125" style="376"/>
  </cols>
  <sheetData>
    <row r="1" spans="1:20" ht="6.95" customHeight="1" x14ac:dyDescent="0.25">
      <c r="A1" s="375"/>
      <c r="Q1" s="376"/>
    </row>
    <row r="2" spans="1:20" s="429" customFormat="1" ht="15.95" customHeight="1" x14ac:dyDescent="0.25">
      <c r="A2" s="427"/>
      <c r="B2" s="480" t="str">
        <f>'Basic Data'!B2</f>
        <v xml:space="preserve">Annex CR Version H1.2  (Audit year 2025 / Indicator year 2024)  </v>
      </c>
      <c r="C2" s="428"/>
    </row>
    <row r="3" spans="1:20" ht="31.5" customHeight="1" x14ac:dyDescent="0.25">
      <c r="A3" s="378"/>
      <c r="B3" s="571" t="s">
        <v>1066</v>
      </c>
      <c r="P3" s="379"/>
      <c r="Q3" s="376"/>
    </row>
    <row r="4" spans="1:20" s="381" customFormat="1" ht="15" customHeight="1" x14ac:dyDescent="0.2">
      <c r="B4" s="102" t="s">
        <v>794</v>
      </c>
      <c r="C4" s="383"/>
      <c r="D4" s="382"/>
      <c r="E4" s="920" t="str">
        <f>IF('Basic Data'!C6=0,"",'Basic Data'!C6)</f>
        <v>NOZ-I-001</v>
      </c>
      <c r="F4" s="920"/>
      <c r="G4" s="38" t="s">
        <v>1271</v>
      </c>
      <c r="H4" s="921" t="str">
        <f>IF('Basic Data'!C8=0,"",'Basic Data'!C8)</f>
        <v>Neuro-Oncology Centre Curitiba</v>
      </c>
      <c r="I4" s="921"/>
      <c r="J4" s="921"/>
      <c r="K4" s="921"/>
      <c r="L4" s="921"/>
      <c r="M4" s="921"/>
      <c r="N4" s="921"/>
      <c r="O4" s="921"/>
      <c r="P4" s="921"/>
      <c r="Q4" s="379"/>
      <c r="R4" s="384"/>
      <c r="S4" s="379"/>
      <c r="T4" s="379"/>
    </row>
    <row r="5" spans="1:20" ht="8.25" customHeight="1" thickBot="1" x14ac:dyDescent="0.25">
      <c r="B5" s="399"/>
      <c r="F5" s="380"/>
      <c r="H5" s="380"/>
      <c r="I5" s="380"/>
      <c r="J5" s="380"/>
      <c r="K5" s="380"/>
      <c r="L5" s="380"/>
      <c r="M5" s="380"/>
      <c r="N5" s="380"/>
      <c r="O5" s="380"/>
      <c r="P5" s="379"/>
      <c r="Q5" s="376"/>
    </row>
    <row r="6" spans="1:20" s="385" customFormat="1" ht="20.25" customHeight="1" thickBot="1" x14ac:dyDescent="0.3">
      <c r="B6" s="861" t="s">
        <v>1017</v>
      </c>
      <c r="C6" s="862"/>
      <c r="D6" s="847" t="s">
        <v>1067</v>
      </c>
      <c r="E6" s="844" t="s">
        <v>1018</v>
      </c>
      <c r="F6" s="844" t="s">
        <v>1019</v>
      </c>
      <c r="G6" s="849"/>
      <c r="H6" s="844" t="s">
        <v>1020</v>
      </c>
      <c r="I6" s="849"/>
      <c r="J6" s="844" t="s">
        <v>1021</v>
      </c>
      <c r="K6" s="849"/>
      <c r="L6" s="885" t="s">
        <v>1022</v>
      </c>
      <c r="M6" s="868" t="s">
        <v>1023</v>
      </c>
      <c r="N6" s="868"/>
      <c r="O6" s="885" t="s">
        <v>1022</v>
      </c>
      <c r="P6" s="861" t="s">
        <v>1046</v>
      </c>
      <c r="Q6" s="865"/>
      <c r="R6" s="847" t="s">
        <v>1024</v>
      </c>
      <c r="S6" s="842" t="s">
        <v>1025</v>
      </c>
      <c r="T6" s="843"/>
    </row>
    <row r="7" spans="1:20" s="385" customFormat="1" ht="30" customHeight="1" thickBot="1" x14ac:dyDescent="0.3">
      <c r="B7" s="863"/>
      <c r="C7" s="864"/>
      <c r="D7" s="875"/>
      <c r="E7" s="845"/>
      <c r="F7" s="845"/>
      <c r="G7" s="849"/>
      <c r="H7" s="845"/>
      <c r="I7" s="849"/>
      <c r="J7" s="845"/>
      <c r="K7" s="849"/>
      <c r="L7" s="886"/>
      <c r="M7" s="868"/>
      <c r="N7" s="868"/>
      <c r="O7" s="886"/>
      <c r="P7" s="866"/>
      <c r="Q7" s="867"/>
      <c r="R7" s="848"/>
      <c r="S7" s="481" t="s">
        <v>1062</v>
      </c>
      <c r="T7" s="481" t="s">
        <v>1063</v>
      </c>
    </row>
    <row r="8" spans="1:20" ht="31.5" customHeight="1" thickBot="1" x14ac:dyDescent="0.25">
      <c r="B8" s="836" t="s">
        <v>1068</v>
      </c>
      <c r="C8" s="837"/>
      <c r="D8" s="785" t="s">
        <v>233</v>
      </c>
      <c r="E8" s="791" t="s">
        <v>1047</v>
      </c>
      <c r="F8" s="791" t="s">
        <v>1048</v>
      </c>
      <c r="G8" s="792"/>
      <c r="H8" s="791" t="s">
        <v>1049</v>
      </c>
      <c r="I8" s="792"/>
      <c r="J8" s="878" t="s">
        <v>168</v>
      </c>
      <c r="K8" s="870"/>
      <c r="L8" s="776"/>
      <c r="M8" s="763" t="s">
        <v>1035</v>
      </c>
      <c r="N8" s="763"/>
      <c r="O8" s="776"/>
      <c r="P8" s="887" t="s">
        <v>1039</v>
      </c>
      <c r="Q8" s="858">
        <f>IF('Basic Data'!L32="",0,'Basic Data'!L32)</f>
        <v>0</v>
      </c>
      <c r="R8" s="742" t="str">
        <f>IF(Q8=0,Berechnung1!$F$4,IF(Q8=0, Berechnung1!F4,IF(OR(Q8&lt; Berechnung1!E33,Q8&gt; Berechnung1!F33),Berechnung1!$G$4,IF(OR(ROUND(Q8,4)&lt;Berechnung1!J33,ROUND(Q8,4)&gt;Berechnung1!K33),Berechnung1!$D$4,IF(OR(ROUND(Q8,4)&lt;Berechnung1!G33,ROUND(Q8,4)&gt;Berechnung1!H33),Berechnung1!$E$4,Berechnung1!$C$4)))))</f>
        <v>Incomplete</v>
      </c>
      <c r="S8" s="846"/>
      <c r="T8" s="750"/>
    </row>
    <row r="9" spans="1:20" ht="31.5" customHeight="1" thickBot="1" x14ac:dyDescent="0.25">
      <c r="B9" s="838"/>
      <c r="C9" s="839"/>
      <c r="D9" s="786"/>
      <c r="E9" s="791"/>
      <c r="F9" s="791"/>
      <c r="G9" s="792"/>
      <c r="H9" s="791"/>
      <c r="I9" s="792"/>
      <c r="J9" s="768"/>
      <c r="K9" s="872"/>
      <c r="L9" s="777"/>
      <c r="M9" s="763"/>
      <c r="N9" s="763"/>
      <c r="O9" s="777"/>
      <c r="P9" s="887"/>
      <c r="Q9" s="859"/>
      <c r="R9" s="743"/>
      <c r="S9" s="751"/>
      <c r="T9" s="765"/>
    </row>
    <row r="10" spans="1:20" ht="31.5" customHeight="1" thickBot="1" x14ac:dyDescent="0.25">
      <c r="B10" s="840"/>
      <c r="C10" s="841"/>
      <c r="D10" s="787"/>
      <c r="E10" s="802"/>
      <c r="F10" s="791"/>
      <c r="G10" s="792"/>
      <c r="H10" s="791"/>
      <c r="I10" s="792"/>
      <c r="J10" s="770"/>
      <c r="K10" s="874"/>
      <c r="L10" s="778"/>
      <c r="M10" s="763"/>
      <c r="N10" s="763"/>
      <c r="O10" s="778"/>
      <c r="P10" s="887"/>
      <c r="Q10" s="860"/>
      <c r="R10" s="744"/>
      <c r="S10" s="751"/>
      <c r="T10" s="765"/>
    </row>
    <row r="11" spans="1:20" ht="31.5" customHeight="1" thickBot="1" x14ac:dyDescent="0.25">
      <c r="B11" s="836" t="s">
        <v>1069</v>
      </c>
      <c r="C11" s="837"/>
      <c r="D11" s="785"/>
      <c r="E11" s="802" t="s">
        <v>1070</v>
      </c>
      <c r="F11" s="878" t="s">
        <v>168</v>
      </c>
      <c r="G11" s="767"/>
      <c r="H11" s="766" t="s">
        <v>1070</v>
      </c>
      <c r="I11" s="767"/>
      <c r="J11" s="878" t="s">
        <v>168</v>
      </c>
      <c r="K11" s="767"/>
      <c r="L11" s="830"/>
      <c r="M11" s="879" t="s">
        <v>1038</v>
      </c>
      <c r="N11" s="880"/>
      <c r="O11" s="830"/>
      <c r="P11" s="779" t="s">
        <v>1039</v>
      </c>
      <c r="Q11" s="851"/>
      <c r="R11" s="742" t="str">
        <f>IF(Q11="",Berechnung1!$F$4,IF(Q11=0, Berechnung1!H4,IF(OR(Q11&lt; Berechnung1!E36,Q11&gt; Berechnung1!F36),Berechnung1!$G$4,IF(OR(ROUND(Q11,4)&lt;Berechnung1!J36,ROUND(Q11,4)&gt;Berechnung1!K36),Berechnung1!$D$4,IF(OR(ROUND(Q11,4)&lt;Berechnung1!G36,ROUND(Q11,4)&gt;Berechnung1!H36),Berechnung1!$E$4,Berechnung1!$C$4)))))</f>
        <v>Incomplete</v>
      </c>
      <c r="S11" s="846"/>
      <c r="T11" s="750"/>
    </row>
    <row r="12" spans="1:20" ht="31.5" customHeight="1" thickBot="1" x14ac:dyDescent="0.25">
      <c r="B12" s="838"/>
      <c r="C12" s="839"/>
      <c r="D12" s="786"/>
      <c r="E12" s="803"/>
      <c r="F12" s="768"/>
      <c r="G12" s="769"/>
      <c r="H12" s="768"/>
      <c r="I12" s="769"/>
      <c r="J12" s="768"/>
      <c r="K12" s="769"/>
      <c r="L12" s="831"/>
      <c r="M12" s="881"/>
      <c r="N12" s="882"/>
      <c r="O12" s="831"/>
      <c r="P12" s="780"/>
      <c r="Q12" s="876"/>
      <c r="R12" s="743"/>
      <c r="S12" s="751"/>
      <c r="T12" s="765"/>
    </row>
    <row r="13" spans="1:20" ht="31.5" customHeight="1" thickBot="1" x14ac:dyDescent="0.25">
      <c r="B13" s="840"/>
      <c r="C13" s="841"/>
      <c r="D13" s="787"/>
      <c r="E13" s="804"/>
      <c r="F13" s="770"/>
      <c r="G13" s="771"/>
      <c r="H13" s="770"/>
      <c r="I13" s="771"/>
      <c r="J13" s="770"/>
      <c r="K13" s="771"/>
      <c r="L13" s="832"/>
      <c r="M13" s="883"/>
      <c r="N13" s="884"/>
      <c r="O13" s="832"/>
      <c r="P13" s="781"/>
      <c r="Q13" s="877"/>
      <c r="R13" s="744"/>
      <c r="S13" s="751"/>
      <c r="T13" s="765"/>
    </row>
    <row r="14" spans="1:20" s="13" customFormat="1" ht="31.5" customHeight="1" thickBot="1" x14ac:dyDescent="0.25">
      <c r="B14" s="806" t="s">
        <v>1071</v>
      </c>
      <c r="C14" s="820"/>
      <c r="D14" s="833"/>
      <c r="E14" s="813" t="s">
        <v>1072</v>
      </c>
      <c r="F14" s="888" t="s">
        <v>1073</v>
      </c>
      <c r="G14" s="889"/>
      <c r="H14" s="888" t="s">
        <v>1104</v>
      </c>
      <c r="I14" s="894"/>
      <c r="J14" s="793" t="s">
        <v>168</v>
      </c>
      <c r="K14" s="794"/>
      <c r="L14" s="505"/>
      <c r="M14" s="829" t="s">
        <v>1038</v>
      </c>
      <c r="N14" s="807"/>
      <c r="O14" s="503"/>
      <c r="P14" s="850" t="s">
        <v>1039</v>
      </c>
      <c r="Q14" s="851"/>
      <c r="R14" s="854" t="str">
        <f>IF(Q14="",Berechnung1!$F$4,IF(Q14=0,Berechnung1!H4,IF(OR(Q14&lt;Berechnung1!E39,Q14&gt;Berechnung1!F39),Berechnung1!$G$4,IF(OR(ROUND(Q14,4)&lt;Berechnung1!J39,ROUND(Q14,4)&gt;Berechnung1!K39),Berechnung1!$D$4,IF(OR(ROUND(Q14,4)&lt;Berechnung1!G39,ROUND(Q14,4)&gt;Berechnung1!H39),Berechnung1!$E$4,Berechnung1!$C$4)))))</f>
        <v>Incomplete</v>
      </c>
      <c r="S14" s="857"/>
      <c r="T14" s="745"/>
    </row>
    <row r="15" spans="1:20" s="13" customFormat="1" ht="31.5" customHeight="1" thickBot="1" x14ac:dyDescent="0.25">
      <c r="B15" s="821"/>
      <c r="C15" s="822"/>
      <c r="D15" s="834"/>
      <c r="E15" s="814"/>
      <c r="F15" s="890"/>
      <c r="G15" s="891"/>
      <c r="H15" s="890"/>
      <c r="I15" s="895"/>
      <c r="J15" s="795"/>
      <c r="K15" s="796"/>
      <c r="L15" s="506"/>
      <c r="M15" s="808"/>
      <c r="N15" s="809"/>
      <c r="O15" s="484"/>
      <c r="P15" s="850"/>
      <c r="Q15" s="852"/>
      <c r="R15" s="855"/>
      <c r="S15" s="772"/>
      <c r="T15" s="752"/>
    </row>
    <row r="16" spans="1:20" s="13" customFormat="1" ht="31.5" customHeight="1" thickBot="1" x14ac:dyDescent="0.25">
      <c r="B16" s="823"/>
      <c r="C16" s="824"/>
      <c r="D16" s="835"/>
      <c r="E16" s="815"/>
      <c r="F16" s="892"/>
      <c r="G16" s="893"/>
      <c r="H16" s="892"/>
      <c r="I16" s="896"/>
      <c r="J16" s="797"/>
      <c r="K16" s="798"/>
      <c r="L16" s="507"/>
      <c r="M16" s="810"/>
      <c r="N16" s="811"/>
      <c r="O16" s="504"/>
      <c r="P16" s="850"/>
      <c r="Q16" s="853"/>
      <c r="R16" s="856"/>
      <c r="S16" s="773"/>
      <c r="T16" s="752"/>
    </row>
    <row r="17" spans="2:20" ht="31.5" customHeight="1" thickBot="1" x14ac:dyDescent="0.25">
      <c r="B17" s="836" t="s">
        <v>1074</v>
      </c>
      <c r="C17" s="837"/>
      <c r="D17" s="788"/>
      <c r="E17" s="802" t="s">
        <v>1295</v>
      </c>
      <c r="F17" s="869" t="s">
        <v>1296</v>
      </c>
      <c r="G17" s="870"/>
      <c r="H17" s="791" t="s">
        <v>1297</v>
      </c>
      <c r="I17" s="792"/>
      <c r="J17" s="734" t="s">
        <v>1076</v>
      </c>
      <c r="K17" s="800"/>
      <c r="L17" s="776"/>
      <c r="M17" s="763" t="s">
        <v>1038</v>
      </c>
      <c r="N17" s="763"/>
      <c r="O17" s="776"/>
      <c r="P17" s="478" t="s">
        <v>1040</v>
      </c>
      <c r="Q17" s="386"/>
      <c r="R17" s="742" t="str">
        <f>IF(Q19=Berechnung1!D42,Berechnung1!$F$4,IF(OR(Q19&lt; Berechnung1!E42,Q19&gt; Berechnung1!F42),Berechnung1!$G$4,IF(OR(ROUND(Q19,4)&lt;Berechnung1!J42,ROUND(Q19,4)&gt;Berechnung1!K42),Berechnung1!$D$4,IF(OR(ROUND(Q19,4)&lt;Berechnung1!G42,ROUND(Q19,4)&gt;Berechnung1!H42),Berechnung1!$E$4,Berechnung1!$C$4))))</f>
        <v>Incomplete</v>
      </c>
      <c r="S17" s="764"/>
      <c r="T17" s="750"/>
    </row>
    <row r="18" spans="2:20" ht="31.5" customHeight="1" thickBot="1" x14ac:dyDescent="0.25">
      <c r="B18" s="838"/>
      <c r="C18" s="839"/>
      <c r="D18" s="789"/>
      <c r="E18" s="803"/>
      <c r="F18" s="871"/>
      <c r="G18" s="872"/>
      <c r="H18" s="791"/>
      <c r="I18" s="792"/>
      <c r="J18" s="734"/>
      <c r="K18" s="800"/>
      <c r="L18" s="777"/>
      <c r="M18" s="763"/>
      <c r="N18" s="763"/>
      <c r="O18" s="777"/>
      <c r="P18" s="479" t="s">
        <v>1041</v>
      </c>
      <c r="Q18" s="387">
        <f>IF('Basic Data'!L32="",0,'Basic Data'!L32)</f>
        <v>0</v>
      </c>
      <c r="R18" s="743"/>
      <c r="S18" s="755"/>
      <c r="T18" s="765"/>
    </row>
    <row r="19" spans="2:20" ht="31.5" customHeight="1" thickBot="1" x14ac:dyDescent="0.25">
      <c r="B19" s="840"/>
      <c r="C19" s="841"/>
      <c r="D19" s="790"/>
      <c r="E19" s="803"/>
      <c r="F19" s="873"/>
      <c r="G19" s="874"/>
      <c r="H19" s="791"/>
      <c r="I19" s="792"/>
      <c r="J19" s="736"/>
      <c r="K19" s="801"/>
      <c r="L19" s="778"/>
      <c r="M19" s="763"/>
      <c r="N19" s="763"/>
      <c r="O19" s="778"/>
      <c r="P19" s="479" t="s">
        <v>1042</v>
      </c>
      <c r="Q19" s="388" t="str">
        <f>IF(Q17="","n.d.",IF(Q18="","n.d.",IF(Q18=0,"",Q17/Q18)))</f>
        <v>n.d.</v>
      </c>
      <c r="R19" s="744"/>
      <c r="S19" s="756"/>
      <c r="T19" s="765"/>
    </row>
    <row r="20" spans="2:20" s="13" customFormat="1" ht="31.5" customHeight="1" thickBot="1" x14ac:dyDescent="0.25">
      <c r="B20" s="806" t="s">
        <v>1075</v>
      </c>
      <c r="C20" s="820"/>
      <c r="D20" s="812"/>
      <c r="E20" s="803"/>
      <c r="F20" s="828" t="s">
        <v>168</v>
      </c>
      <c r="G20" s="799"/>
      <c r="H20" s="732" t="s">
        <v>1298</v>
      </c>
      <c r="I20" s="799"/>
      <c r="J20" s="734" t="s">
        <v>1076</v>
      </c>
      <c r="K20" s="800"/>
      <c r="L20" s="484"/>
      <c r="M20" s="829" t="s">
        <v>1109</v>
      </c>
      <c r="N20" s="807"/>
      <c r="O20" s="738"/>
      <c r="P20" s="508" t="s">
        <v>1086</v>
      </c>
      <c r="Q20" s="509"/>
      <c r="R20" s="742" t="str">
        <f>IF(AND(Q20&lt;&gt;"",Q21&lt;&gt;"",Q20=0,Q21=0),Berechnung1!$H$4,IF(Q22=Berechnung1!D45,Berechnung1!$F$4,IF(OR(Q22&lt;Berechnung1!E45,Q22&gt;Berechnung1!F45),Berechnung1!$G$4,IF(OR(ROUND(Q22,4)&lt;Berechnung1!J45,ROUND(Q22,4)&gt;Berechnung1!K45),Berechnung1!$D$4,IF(OR(ROUND(Q22,4)&lt;Berechnung1!G45,ROUND(Q22,4)&gt;Berechnung1!H45),Berechnung1!$E$4,Berechnung1!$C$4)))))</f>
        <v>Incomplete</v>
      </c>
      <c r="S20" s="750"/>
      <c r="T20" s="745"/>
    </row>
    <row r="21" spans="2:20" s="13" customFormat="1" ht="31.5" customHeight="1" thickBot="1" x14ac:dyDescent="0.25">
      <c r="B21" s="821"/>
      <c r="C21" s="822"/>
      <c r="D21" s="818"/>
      <c r="E21" s="803"/>
      <c r="F21" s="816"/>
      <c r="G21" s="800"/>
      <c r="H21" s="816"/>
      <c r="I21" s="800"/>
      <c r="J21" s="734"/>
      <c r="K21" s="800"/>
      <c r="L21" s="484"/>
      <c r="M21" s="808"/>
      <c r="N21" s="809"/>
      <c r="O21" s="774"/>
      <c r="P21" s="508" t="s">
        <v>1087</v>
      </c>
      <c r="Q21" s="509"/>
      <c r="R21" s="743"/>
      <c r="S21" s="751"/>
      <c r="T21" s="752"/>
    </row>
    <row r="22" spans="2:20" s="13" customFormat="1" ht="31.5" customHeight="1" thickBot="1" x14ac:dyDescent="0.25">
      <c r="B22" s="823"/>
      <c r="C22" s="824"/>
      <c r="D22" s="819"/>
      <c r="E22" s="804"/>
      <c r="F22" s="817"/>
      <c r="G22" s="801"/>
      <c r="H22" s="817"/>
      <c r="I22" s="801"/>
      <c r="J22" s="736"/>
      <c r="K22" s="801"/>
      <c r="L22" s="484"/>
      <c r="M22" s="808"/>
      <c r="N22" s="809"/>
      <c r="O22" s="775"/>
      <c r="P22" s="508" t="s">
        <v>4</v>
      </c>
      <c r="Q22" s="511" t="str">
        <f>IF(Q20="","n.d.",IF(Q21="","n.d.",IF(Q21=0,"",Q20/Q21)))</f>
        <v>n.d.</v>
      </c>
      <c r="R22" s="744"/>
      <c r="S22" s="751"/>
      <c r="T22" s="752"/>
    </row>
    <row r="23" spans="2:20" ht="31.5" customHeight="1" thickBot="1" x14ac:dyDescent="0.25">
      <c r="B23" s="806" t="s">
        <v>1272</v>
      </c>
      <c r="C23" s="820"/>
      <c r="D23" s="812"/>
      <c r="E23" s="730" t="s">
        <v>1105</v>
      </c>
      <c r="F23" s="825" t="s">
        <v>1106</v>
      </c>
      <c r="G23" s="799"/>
      <c r="H23" s="730" t="s">
        <v>1107</v>
      </c>
      <c r="I23" s="731"/>
      <c r="J23" s="732" t="s">
        <v>1108</v>
      </c>
      <c r="K23" s="799"/>
      <c r="L23" s="738"/>
      <c r="M23" s="741" t="s">
        <v>1110</v>
      </c>
      <c r="N23" s="741"/>
      <c r="O23" s="738"/>
      <c r="P23" s="559" t="s">
        <v>1086</v>
      </c>
      <c r="Q23" s="538"/>
      <c r="R23" s="742" t="str">
        <f>IF(Q25=Berechnung1!D48,Berechnung1!$F$4,IF(OR(Q25&lt;Berechnung1!E48,Q25&gt;Berechnung1!F48),Berechnung1!$G$4,IF(OR(ROUND(Q25,4)&lt;Berechnung1!J48,ROUND(Q25,4)&gt;Berechnung1!K48),Berechnung1!$D$4,IF(OR(ROUND(Q25,4)&lt;Berechnung1!G48,ROUND(Q25,4)&gt;Berechnung1!H48),Berechnung1!$E$4,Berechnung1!$C$4))))</f>
        <v>Incomplete</v>
      </c>
      <c r="S23" s="745"/>
      <c r="T23" s="745"/>
    </row>
    <row r="24" spans="2:20" ht="31.5" customHeight="1" thickBot="1" x14ac:dyDescent="0.25">
      <c r="B24" s="821"/>
      <c r="C24" s="822"/>
      <c r="D24" s="818"/>
      <c r="E24" s="730"/>
      <c r="F24" s="826"/>
      <c r="G24" s="800"/>
      <c r="H24" s="730"/>
      <c r="I24" s="731"/>
      <c r="J24" s="734"/>
      <c r="K24" s="800"/>
      <c r="L24" s="739"/>
      <c r="M24" s="741"/>
      <c r="N24" s="741"/>
      <c r="O24" s="739"/>
      <c r="P24" s="508" t="s">
        <v>1087</v>
      </c>
      <c r="Q24" s="510">
        <f>Q8+Q11</f>
        <v>0</v>
      </c>
      <c r="R24" s="743"/>
      <c r="S24" s="746"/>
      <c r="T24" s="752"/>
    </row>
    <row r="25" spans="2:20" ht="31.5" customHeight="1" thickBot="1" x14ac:dyDescent="0.25">
      <c r="B25" s="823"/>
      <c r="C25" s="824"/>
      <c r="D25" s="819"/>
      <c r="E25" s="730"/>
      <c r="F25" s="827"/>
      <c r="G25" s="801"/>
      <c r="H25" s="730"/>
      <c r="I25" s="731"/>
      <c r="J25" s="736"/>
      <c r="K25" s="801"/>
      <c r="L25" s="740"/>
      <c r="M25" s="741"/>
      <c r="N25" s="741"/>
      <c r="O25" s="740"/>
      <c r="P25" s="508" t="s">
        <v>4</v>
      </c>
      <c r="Q25" s="513" t="str">
        <f>IF(Q23="","n.d.",IF(Q24="","n.d.",IF(Q24=0,"",Q23/Q24)))</f>
        <v>n.d.</v>
      </c>
      <c r="R25" s="744"/>
      <c r="S25" s="746"/>
      <c r="T25" s="752"/>
    </row>
    <row r="26" spans="2:20" ht="31.5" customHeight="1" thickBot="1" x14ac:dyDescent="0.25">
      <c r="B26" s="914" t="s">
        <v>135</v>
      </c>
      <c r="C26" s="837"/>
      <c r="D26" s="788"/>
      <c r="E26" s="791" t="s">
        <v>1273</v>
      </c>
      <c r="F26" s="869" t="s">
        <v>1111</v>
      </c>
      <c r="G26" s="870"/>
      <c r="H26" s="791" t="s">
        <v>1050</v>
      </c>
      <c r="I26" s="792"/>
      <c r="J26" s="732" t="s">
        <v>1117</v>
      </c>
      <c r="K26" s="799"/>
      <c r="L26" s="738" t="s">
        <v>1077</v>
      </c>
      <c r="M26" s="763" t="s">
        <v>1038</v>
      </c>
      <c r="N26" s="763"/>
      <c r="O26" s="776"/>
      <c r="P26" s="478" t="s">
        <v>1040</v>
      </c>
      <c r="Q26" s="389"/>
      <c r="R26" s="742" t="str">
        <f>IF(Q28=Berechnung1!D51,Berechnung1!$F$4,IF(OR(Q28&lt;Berechnung1!E51,Q28&gt;Berechnung1!F51),Berechnung1!$G$4,IF(OR(ROUND(Q28,4)&lt;Berechnung1!J51,ROUND(Q28,4)&gt;Berechnung1!K51),Berechnung1!$D$4,IF(OR(ROUND(Q28,4)&lt;Berechnung1!G51,ROUND(Q28,4)&gt;Berechnung1!H51),Berechnung1!$E$4,Berechnung1!$C$4))))</f>
        <v>Incomplete</v>
      </c>
      <c r="S26" s="764"/>
      <c r="T26" s="750"/>
    </row>
    <row r="27" spans="2:20" ht="31.5" customHeight="1" thickBot="1" x14ac:dyDescent="0.25">
      <c r="B27" s="838"/>
      <c r="C27" s="839"/>
      <c r="D27" s="789"/>
      <c r="E27" s="791"/>
      <c r="F27" s="871"/>
      <c r="G27" s="872"/>
      <c r="H27" s="791"/>
      <c r="I27" s="792"/>
      <c r="J27" s="734"/>
      <c r="K27" s="800"/>
      <c r="L27" s="739"/>
      <c r="M27" s="763"/>
      <c r="N27" s="763"/>
      <c r="O27" s="777"/>
      <c r="P27" s="479" t="s">
        <v>1041</v>
      </c>
      <c r="Q27" s="387">
        <f>IF(Q24="",0,Q24)</f>
        <v>0</v>
      </c>
      <c r="R27" s="743"/>
      <c r="S27" s="751"/>
      <c r="T27" s="765"/>
    </row>
    <row r="28" spans="2:20" ht="31.5" customHeight="1" thickBot="1" x14ac:dyDescent="0.25">
      <c r="B28" s="840"/>
      <c r="C28" s="841"/>
      <c r="D28" s="790"/>
      <c r="E28" s="791"/>
      <c r="F28" s="873"/>
      <c r="G28" s="874"/>
      <c r="H28" s="791"/>
      <c r="I28" s="792"/>
      <c r="J28" s="736"/>
      <c r="K28" s="801"/>
      <c r="L28" s="740"/>
      <c r="M28" s="763"/>
      <c r="N28" s="763"/>
      <c r="O28" s="778"/>
      <c r="P28" s="479" t="s">
        <v>1042</v>
      </c>
      <c r="Q28" s="388" t="str">
        <f>IF(Q26="","n.d.",IF(Q27="","n.d.",IF(Q27=0,"",Q26/Q27)))</f>
        <v>n.d.</v>
      </c>
      <c r="R28" s="744"/>
      <c r="S28" s="751"/>
      <c r="T28" s="765"/>
    </row>
    <row r="29" spans="2:20" ht="31.5" customHeight="1" thickBot="1" x14ac:dyDescent="0.25">
      <c r="B29" s="914" t="s">
        <v>136</v>
      </c>
      <c r="C29" s="837"/>
      <c r="D29" s="788" t="s">
        <v>234</v>
      </c>
      <c r="E29" s="802" t="s">
        <v>1274</v>
      </c>
      <c r="F29" s="766" t="s">
        <v>1051</v>
      </c>
      <c r="G29" s="767"/>
      <c r="H29" s="766" t="s">
        <v>1052</v>
      </c>
      <c r="I29" s="767"/>
      <c r="J29" s="766" t="s">
        <v>1053</v>
      </c>
      <c r="K29" s="767"/>
      <c r="L29" s="776"/>
      <c r="M29" s="763" t="s">
        <v>1036</v>
      </c>
      <c r="N29" s="763"/>
      <c r="O29" s="776"/>
      <c r="P29" s="479" t="s">
        <v>1040</v>
      </c>
      <c r="Q29" s="391">
        <f>Studies!E5</f>
        <v>0</v>
      </c>
      <c r="R29" s="742" t="str">
        <f>IF(Q31=Berechnung1!D54,Berechnung1!$F$4,IF(OR(Q31&lt; Berechnung1!E54,Q31&gt; Berechnung1!F54),Berechnung1!$G$4,IF(OR(ROUND(Q31,4)&lt;Berechnung1!J54,ROUND(Q31,4)&gt;Berechnung1!K54),Berechnung1!$D$4,IF(OR(ROUND(Q31,4)&lt;Berechnung1!G54,ROUND(Q31,4)&gt;Berechnung1!H54),Berechnung1!$E$4,Berechnung1!$C$4))))</f>
        <v>Incomplete</v>
      </c>
      <c r="S29" s="750"/>
      <c r="T29" s="805"/>
    </row>
    <row r="30" spans="2:20" ht="31.5" customHeight="1" thickBot="1" x14ac:dyDescent="0.25">
      <c r="B30" s="838"/>
      <c r="C30" s="839"/>
      <c r="D30" s="789"/>
      <c r="E30" s="803"/>
      <c r="F30" s="768"/>
      <c r="G30" s="769"/>
      <c r="H30" s="768"/>
      <c r="I30" s="769"/>
      <c r="J30" s="768"/>
      <c r="K30" s="769"/>
      <c r="L30" s="777"/>
      <c r="M30" s="763"/>
      <c r="N30" s="763"/>
      <c r="O30" s="777"/>
      <c r="P30" s="479" t="s">
        <v>1041</v>
      </c>
      <c r="Q30" s="391">
        <f>IF('Basic Data'!F32="",0,'Basic Data'!F32)</f>
        <v>0</v>
      </c>
      <c r="R30" s="743"/>
      <c r="S30" s="751"/>
      <c r="T30" s="765"/>
    </row>
    <row r="31" spans="2:20" ht="31.5" customHeight="1" thickBot="1" x14ac:dyDescent="0.25">
      <c r="B31" s="840"/>
      <c r="C31" s="841"/>
      <c r="D31" s="790"/>
      <c r="E31" s="804"/>
      <c r="F31" s="770"/>
      <c r="G31" s="771"/>
      <c r="H31" s="770"/>
      <c r="I31" s="771"/>
      <c r="J31" s="770"/>
      <c r="K31" s="771"/>
      <c r="L31" s="778"/>
      <c r="M31" s="763"/>
      <c r="N31" s="763"/>
      <c r="O31" s="778"/>
      <c r="P31" s="479" t="s">
        <v>1042</v>
      </c>
      <c r="Q31" s="388" t="str">
        <f>IF(Q29="0","n.d.",IF(Q30="0","n.d.",IF(Q30=0,"n.d.",Q29/Q30)))</f>
        <v>n.d.</v>
      </c>
      <c r="R31" s="744"/>
      <c r="S31" s="751"/>
      <c r="T31" s="765"/>
    </row>
    <row r="32" spans="2:20" s="392" customFormat="1" ht="31.5" customHeight="1" thickBot="1" x14ac:dyDescent="0.25">
      <c r="B32" s="914" t="s">
        <v>327</v>
      </c>
      <c r="C32" s="837"/>
      <c r="D32" s="788" t="s">
        <v>328</v>
      </c>
      <c r="E32" s="802" t="s">
        <v>1054</v>
      </c>
      <c r="F32" s="766" t="s">
        <v>1048</v>
      </c>
      <c r="G32" s="767"/>
      <c r="H32" s="791" t="s">
        <v>1055</v>
      </c>
      <c r="I32" s="792"/>
      <c r="J32" s="766" t="s">
        <v>168</v>
      </c>
      <c r="K32" s="767"/>
      <c r="L32" s="776"/>
      <c r="M32" s="763" t="s">
        <v>1037</v>
      </c>
      <c r="N32" s="763"/>
      <c r="O32" s="776"/>
      <c r="P32" s="779" t="s">
        <v>1043</v>
      </c>
      <c r="Q32" s="911">
        <f>IF('Basic Data'!L31="",0,'Basic Data'!L31)</f>
        <v>0</v>
      </c>
      <c r="R32" s="742" t="str">
        <f>IF(Q32=0,Berechnung1!$F$4,IF(Q32=0,Berechnung1!F4,IF(OR(Q32&lt; Berechnung1!E57,Q32&gt; Berechnung1!F57),Berechnung1!$G$4,IF(OR(ROUND(Q32,4)&lt;Berechnung1!J57,ROUND(Q32,4)&gt;Berechnung1!K57),Berechnung1!$D$4,IF(OR(ROUND(Q32,4)&lt;Berechnung1!G57,ROUND(Q32,4)&gt;Berechnung1!H57),Berechnung1!$E$4,Berechnung1!$C$4)))))</f>
        <v>Incomplete</v>
      </c>
      <c r="S32" s="764"/>
      <c r="T32" s="750"/>
    </row>
    <row r="33" spans="2:20" s="392" customFormat="1" ht="31.5" customHeight="1" thickBot="1" x14ac:dyDescent="0.25">
      <c r="B33" s="838"/>
      <c r="C33" s="839"/>
      <c r="D33" s="789"/>
      <c r="E33" s="803"/>
      <c r="F33" s="768"/>
      <c r="G33" s="769"/>
      <c r="H33" s="791"/>
      <c r="I33" s="792"/>
      <c r="J33" s="768"/>
      <c r="K33" s="769"/>
      <c r="L33" s="777"/>
      <c r="M33" s="763"/>
      <c r="N33" s="763"/>
      <c r="O33" s="777"/>
      <c r="P33" s="780"/>
      <c r="Q33" s="912"/>
      <c r="R33" s="743"/>
      <c r="S33" s="751"/>
      <c r="T33" s="755"/>
    </row>
    <row r="34" spans="2:20" s="392" customFormat="1" ht="31.5" customHeight="1" thickBot="1" x14ac:dyDescent="0.25">
      <c r="B34" s="840"/>
      <c r="C34" s="841"/>
      <c r="D34" s="790"/>
      <c r="E34" s="804"/>
      <c r="F34" s="770"/>
      <c r="G34" s="771"/>
      <c r="H34" s="791"/>
      <c r="I34" s="792"/>
      <c r="J34" s="770"/>
      <c r="K34" s="771"/>
      <c r="L34" s="778"/>
      <c r="M34" s="763"/>
      <c r="N34" s="763"/>
      <c r="O34" s="778"/>
      <c r="P34" s="781"/>
      <c r="Q34" s="913"/>
      <c r="R34" s="744"/>
      <c r="S34" s="751"/>
      <c r="T34" s="756"/>
    </row>
    <row r="35" spans="2:20" s="392" customFormat="1" ht="31.5" customHeight="1" thickBot="1" x14ac:dyDescent="0.25">
      <c r="B35" s="914" t="s">
        <v>334</v>
      </c>
      <c r="C35" s="837"/>
      <c r="D35" s="788" t="s">
        <v>329</v>
      </c>
      <c r="E35" s="802" t="s">
        <v>1056</v>
      </c>
      <c r="F35" s="766" t="s">
        <v>168</v>
      </c>
      <c r="G35" s="767"/>
      <c r="H35" s="791" t="s">
        <v>1299</v>
      </c>
      <c r="I35" s="792"/>
      <c r="J35" s="766" t="s">
        <v>168</v>
      </c>
      <c r="K35" s="767"/>
      <c r="L35" s="776"/>
      <c r="M35" s="763" t="s">
        <v>1038</v>
      </c>
      <c r="N35" s="763"/>
      <c r="O35" s="776"/>
      <c r="P35" s="779" t="s">
        <v>1043</v>
      </c>
      <c r="Q35" s="782"/>
      <c r="R35" s="742" t="str">
        <f>IF(Q35="",Berechnung1!$F$4,IF(Q35=Berechnung1!D60,Berechnung1!F7,IF(OR(Q35&lt; Berechnung1!E60,Q35&gt; Berechnung1!F60),Berechnung1!$G$4,IF(OR(ROUND(Q35,4)&lt;Berechnung1!J60,ROUND(Q35,4)&gt;Berechnung1!K60),Berechnung1!$D$4,IF(OR(ROUND(Q35,4)&lt;Berechnung1!G60,ROUND(Q35,4)&gt;Berechnung1!H60),Berechnung1!$E$4,Berechnung1!$C$4)))))</f>
        <v>Incomplete</v>
      </c>
      <c r="S35" s="764"/>
      <c r="T35" s="750"/>
    </row>
    <row r="36" spans="2:20" s="392" customFormat="1" ht="31.5" customHeight="1" thickBot="1" x14ac:dyDescent="0.25">
      <c r="B36" s="838"/>
      <c r="C36" s="839"/>
      <c r="D36" s="789"/>
      <c r="E36" s="803"/>
      <c r="F36" s="768"/>
      <c r="G36" s="769"/>
      <c r="H36" s="791"/>
      <c r="I36" s="792"/>
      <c r="J36" s="768"/>
      <c r="K36" s="769"/>
      <c r="L36" s="777"/>
      <c r="M36" s="763"/>
      <c r="N36" s="763"/>
      <c r="O36" s="777"/>
      <c r="P36" s="780"/>
      <c r="Q36" s="783"/>
      <c r="R36" s="743"/>
      <c r="S36" s="751"/>
      <c r="T36" s="755"/>
    </row>
    <row r="37" spans="2:20" s="392" customFormat="1" ht="31.5" customHeight="1" thickBot="1" x14ac:dyDescent="0.25">
      <c r="B37" s="840"/>
      <c r="C37" s="841"/>
      <c r="D37" s="790"/>
      <c r="E37" s="804"/>
      <c r="F37" s="770"/>
      <c r="G37" s="771"/>
      <c r="H37" s="791"/>
      <c r="I37" s="792"/>
      <c r="J37" s="770"/>
      <c r="K37" s="771"/>
      <c r="L37" s="778"/>
      <c r="M37" s="763"/>
      <c r="N37" s="763"/>
      <c r="O37" s="778"/>
      <c r="P37" s="781"/>
      <c r="Q37" s="784"/>
      <c r="R37" s="744"/>
      <c r="S37" s="751"/>
      <c r="T37" s="756"/>
    </row>
    <row r="38" spans="2:20" s="392" customFormat="1" ht="31.5" customHeight="1" thickBot="1" x14ac:dyDescent="0.25">
      <c r="B38" s="806" t="s">
        <v>1084</v>
      </c>
      <c r="C38" s="807"/>
      <c r="D38" s="812" t="s">
        <v>1085</v>
      </c>
      <c r="E38" s="813" t="s">
        <v>1079</v>
      </c>
      <c r="F38" s="732" t="s">
        <v>1080</v>
      </c>
      <c r="G38" s="799"/>
      <c r="H38" s="732" t="s">
        <v>1081</v>
      </c>
      <c r="I38" s="799"/>
      <c r="J38" s="732" t="s">
        <v>1082</v>
      </c>
      <c r="K38" s="799"/>
      <c r="L38" s="738" t="s">
        <v>1078</v>
      </c>
      <c r="M38" s="741" t="s">
        <v>1038</v>
      </c>
      <c r="N38" s="741"/>
      <c r="O38" s="738" t="s">
        <v>1083</v>
      </c>
      <c r="P38" s="483" t="s">
        <v>1086</v>
      </c>
      <c r="Q38" s="391">
        <f>Q35</f>
        <v>0</v>
      </c>
      <c r="R38" s="742" t="str">
        <f>IF(Q40=Berechnung1!D63,Berechnung1!$F$4,IF(OR(Q40&lt; Berechnung1!E63,Q40&gt; Berechnung1!F63),Berechnung1!$G$4,IF(OR(ROUND(Q40,4)&lt;Berechnung1!J63,ROUND(Q40,4)&gt;Berechnung1!K63),Berechnung1!$D$4,IF(OR(ROUND(Q40,4)&lt;Berechnung1!G63,ROUND(Q40,4)&gt;Berechnung1!H63),Berechnung1!$E$4,Berechnung1!$C$4))))</f>
        <v>Incomplete</v>
      </c>
      <c r="S38" s="745"/>
      <c r="T38" s="750"/>
    </row>
    <row r="39" spans="2:20" s="392" customFormat="1" ht="31.5" customHeight="1" thickBot="1" x14ac:dyDescent="0.25">
      <c r="B39" s="808"/>
      <c r="C39" s="809"/>
      <c r="D39" s="774"/>
      <c r="E39" s="814"/>
      <c r="F39" s="816"/>
      <c r="G39" s="800"/>
      <c r="H39" s="816"/>
      <c r="I39" s="800"/>
      <c r="J39" s="816"/>
      <c r="K39" s="800"/>
      <c r="L39" s="774"/>
      <c r="M39" s="741"/>
      <c r="N39" s="741"/>
      <c r="O39" s="739"/>
      <c r="P39" s="483" t="s">
        <v>1087</v>
      </c>
      <c r="Q39" s="391">
        <f>Q32</f>
        <v>0</v>
      </c>
      <c r="R39" s="743"/>
      <c r="S39" s="772"/>
      <c r="T39" s="755"/>
    </row>
    <row r="40" spans="2:20" s="392" customFormat="1" ht="31.5" customHeight="1" thickBot="1" x14ac:dyDescent="0.25">
      <c r="B40" s="810"/>
      <c r="C40" s="811"/>
      <c r="D40" s="775"/>
      <c r="E40" s="815"/>
      <c r="F40" s="817"/>
      <c r="G40" s="801"/>
      <c r="H40" s="817"/>
      <c r="I40" s="801"/>
      <c r="J40" s="817"/>
      <c r="K40" s="801"/>
      <c r="L40" s="775"/>
      <c r="M40" s="741"/>
      <c r="N40" s="741"/>
      <c r="O40" s="740"/>
      <c r="P40" s="482" t="s">
        <v>4</v>
      </c>
      <c r="Q40" s="535" t="str">
        <f>IF(Q38=0,"n.d.",IF(Q39=0,"n.d.",IF(Q39=0,"",Q38/Q39)))</f>
        <v>n.d.</v>
      </c>
      <c r="R40" s="744"/>
      <c r="S40" s="773"/>
      <c r="T40" s="756"/>
    </row>
    <row r="41" spans="2:20" ht="31.5" customHeight="1" thickBot="1" x14ac:dyDescent="0.25">
      <c r="B41" s="806" t="s">
        <v>1300</v>
      </c>
      <c r="C41" s="915"/>
      <c r="D41" s="812" t="s">
        <v>235</v>
      </c>
      <c r="E41" s="802" t="s">
        <v>1057</v>
      </c>
      <c r="F41" s="766" t="s">
        <v>1088</v>
      </c>
      <c r="G41" s="767"/>
      <c r="H41" s="791" t="s">
        <v>1064</v>
      </c>
      <c r="I41" s="792"/>
      <c r="J41" s="766" t="s">
        <v>1058</v>
      </c>
      <c r="K41" s="767"/>
      <c r="L41" s="738"/>
      <c r="M41" s="741" t="s">
        <v>1112</v>
      </c>
      <c r="N41" s="741"/>
      <c r="O41" s="738"/>
      <c r="P41" s="479" t="s">
        <v>1040</v>
      </c>
      <c r="Q41" s="390"/>
      <c r="R41" s="742" t="str">
        <f>IF(Q43=Berechnung1!D66,Berechnung1!$F$4,IF(OR(Q43&lt; Berechnung1!E66,Q43&gt; Berechnung1!F66),Berechnung1!$G$4,IF(OR(ROUND(Q43,4)&lt;Berechnung1!J66,ROUND(Q43,4)&gt;Berechnung1!K66),Berechnung1!$D$4,IF(OR(ROUND(Q43,4)&lt;Berechnung1!G66,ROUND(Q43,4)&gt;Berechnung1!H66),Berechnung1!$E$4,Berechnung1!$C$4))))</f>
        <v>Incomplete</v>
      </c>
      <c r="S41" s="764"/>
      <c r="T41" s="764"/>
    </row>
    <row r="42" spans="2:20" ht="31.5" customHeight="1" thickBot="1" x14ac:dyDescent="0.25">
      <c r="B42" s="916"/>
      <c r="C42" s="917"/>
      <c r="D42" s="818"/>
      <c r="E42" s="803"/>
      <c r="F42" s="768"/>
      <c r="G42" s="769"/>
      <c r="H42" s="791"/>
      <c r="I42" s="792"/>
      <c r="J42" s="768"/>
      <c r="K42" s="769"/>
      <c r="L42" s="739"/>
      <c r="M42" s="741"/>
      <c r="N42" s="741"/>
      <c r="O42" s="739"/>
      <c r="P42" s="479" t="s">
        <v>1041</v>
      </c>
      <c r="Q42" s="393">
        <f>IF('Basic Data'!L31="",0,'Basic Data'!L31)</f>
        <v>0</v>
      </c>
      <c r="R42" s="743"/>
      <c r="S42" s="751"/>
      <c r="T42" s="765"/>
    </row>
    <row r="43" spans="2:20" ht="31.5" customHeight="1" thickBot="1" x14ac:dyDescent="0.25">
      <c r="B43" s="918"/>
      <c r="C43" s="919"/>
      <c r="D43" s="819"/>
      <c r="E43" s="804"/>
      <c r="F43" s="770"/>
      <c r="G43" s="771"/>
      <c r="H43" s="791"/>
      <c r="I43" s="792"/>
      <c r="J43" s="770"/>
      <c r="K43" s="771"/>
      <c r="L43" s="740"/>
      <c r="M43" s="741"/>
      <c r="N43" s="741"/>
      <c r="O43" s="740"/>
      <c r="P43" s="479" t="s">
        <v>1042</v>
      </c>
      <c r="Q43" s="388" t="str">
        <f>IF(Q41="","n.d.",IF(Q42="","n.d.",IF(Q42=0,"",Q41/Q42)))</f>
        <v>n.d.</v>
      </c>
      <c r="R43" s="744"/>
      <c r="S43" s="751"/>
      <c r="T43" s="765"/>
    </row>
    <row r="44" spans="2:20" s="392" customFormat="1" ht="33" customHeight="1" thickBot="1" x14ac:dyDescent="0.25">
      <c r="B44" s="925" t="s">
        <v>1305</v>
      </c>
      <c r="C44" s="926"/>
      <c r="D44" s="931"/>
      <c r="E44" s="908" t="s">
        <v>1301</v>
      </c>
      <c r="F44" s="902" t="s">
        <v>1302</v>
      </c>
      <c r="G44" s="903"/>
      <c r="H44" s="934" t="s">
        <v>1303</v>
      </c>
      <c r="I44" s="935"/>
      <c r="J44" s="902" t="s">
        <v>1304</v>
      </c>
      <c r="K44" s="903"/>
      <c r="L44" s="899"/>
      <c r="M44" s="936" t="s">
        <v>1038</v>
      </c>
      <c r="N44" s="936"/>
      <c r="O44" s="899"/>
      <c r="P44" s="568" t="s">
        <v>1086</v>
      </c>
      <c r="Q44" s="569"/>
      <c r="R44" s="760" t="str">
        <f>IF(AND(Q44&lt;&gt;"",Q45&lt;&gt;"",Q44=0,Q45=0),Berechnung1!$H$16,IF(Q46=Berechnung1!D69,Berechnung1!$F$16,IF(OR(Q46&lt;Berechnung1!E69,Q46&gt;Berechnung1!F69),Berechnung1!$G$16,IF(OR(ROUND(Q46,4)&lt;Berechnung1!J69,ROUND(Q46,4)&gt;Berechnung1!K69),Berechnung1!$D$16,IF(OR(ROUND(Q46,4)&lt;Berechnung1!G69,ROUND(Q46,4)&gt;Berechnung1!H69),Berechnung1!$E$16,Berechnung1!$C$16)))))</f>
        <v>optional - incomplete</v>
      </c>
      <c r="S44" s="753"/>
      <c r="T44" s="757"/>
    </row>
    <row r="45" spans="2:20" s="392" customFormat="1" ht="33" customHeight="1" thickBot="1" x14ac:dyDescent="0.25">
      <c r="B45" s="927"/>
      <c r="C45" s="928"/>
      <c r="D45" s="932"/>
      <c r="E45" s="909"/>
      <c r="F45" s="904"/>
      <c r="G45" s="905"/>
      <c r="H45" s="934"/>
      <c r="I45" s="935"/>
      <c r="J45" s="904"/>
      <c r="K45" s="905"/>
      <c r="L45" s="900"/>
      <c r="M45" s="936"/>
      <c r="N45" s="936"/>
      <c r="O45" s="900"/>
      <c r="P45" s="568" t="s">
        <v>1087</v>
      </c>
      <c r="Q45" s="569"/>
      <c r="R45" s="761"/>
      <c r="S45" s="754"/>
      <c r="T45" s="758"/>
    </row>
    <row r="46" spans="2:20" s="392" customFormat="1" ht="33" customHeight="1" thickBot="1" x14ac:dyDescent="0.25">
      <c r="B46" s="929"/>
      <c r="C46" s="930"/>
      <c r="D46" s="933"/>
      <c r="E46" s="910"/>
      <c r="F46" s="906"/>
      <c r="G46" s="907"/>
      <c r="H46" s="934"/>
      <c r="I46" s="935"/>
      <c r="J46" s="906"/>
      <c r="K46" s="907"/>
      <c r="L46" s="901"/>
      <c r="M46" s="936"/>
      <c r="N46" s="936"/>
      <c r="O46" s="901"/>
      <c r="P46" s="568" t="s">
        <v>4</v>
      </c>
      <c r="Q46" s="570" t="str">
        <f>IF(Q44="","n.d.",IF(Q45="","n.d.",IF(Q45=0,"",Q44/Q45)))</f>
        <v>n.d.</v>
      </c>
      <c r="R46" s="762"/>
      <c r="S46" s="754"/>
      <c r="T46" s="759"/>
    </row>
    <row r="47" spans="2:20" s="13" customFormat="1" ht="33" customHeight="1" thickBot="1" x14ac:dyDescent="0.25">
      <c r="B47" s="806" t="s">
        <v>1096</v>
      </c>
      <c r="C47" s="820"/>
      <c r="D47" s="812"/>
      <c r="E47" s="813" t="s">
        <v>1113</v>
      </c>
      <c r="F47" s="732" t="s">
        <v>1114</v>
      </c>
      <c r="G47" s="733"/>
      <c r="H47" s="730" t="s">
        <v>1115</v>
      </c>
      <c r="I47" s="731"/>
      <c r="J47" s="732" t="s">
        <v>1116</v>
      </c>
      <c r="K47" s="733"/>
      <c r="L47" s="738" t="s">
        <v>1089</v>
      </c>
      <c r="M47" s="741" t="s">
        <v>1038</v>
      </c>
      <c r="N47" s="741"/>
      <c r="O47" s="738"/>
      <c r="P47" s="508" t="s">
        <v>1086</v>
      </c>
      <c r="Q47" s="512"/>
      <c r="R47" s="742" t="str">
        <f>IF(AND(Q47&lt;&gt;"",Q48&lt;&gt;"",Q47=0,Q48=0),Berechnung1!$H$4,IF(Q49=Berechnung1!D72,Berechnung1!$F$4,IF(OR(Q49&lt;Berechnung1!E72,Q49&gt;Berechnung1!F72),Berechnung1!$G$4,IF(OR(ROUND(Q49,4)&lt;Berechnung1!J72,ROUND(Q49,4)&gt;Berechnung1!K72),Berechnung1!$D$4,IF(OR(ROUND(Q49,4)&lt;Berechnung1!G72,ROUND(Q49,4)&gt;Berechnung1!H72),Berechnung1!$E$4,Berechnung1!$C$4)))))</f>
        <v>Incomplete</v>
      </c>
      <c r="S47" s="745"/>
      <c r="T47" s="747"/>
    </row>
    <row r="48" spans="2:20" s="13" customFormat="1" ht="33" customHeight="1" thickBot="1" x14ac:dyDescent="0.25">
      <c r="B48" s="821"/>
      <c r="C48" s="822"/>
      <c r="D48" s="818"/>
      <c r="E48" s="923"/>
      <c r="F48" s="734"/>
      <c r="G48" s="735"/>
      <c r="H48" s="730"/>
      <c r="I48" s="731"/>
      <c r="J48" s="734"/>
      <c r="K48" s="735"/>
      <c r="L48" s="739"/>
      <c r="M48" s="741"/>
      <c r="N48" s="741"/>
      <c r="O48" s="739"/>
      <c r="P48" s="508" t="s">
        <v>1087</v>
      </c>
      <c r="Q48" s="512"/>
      <c r="R48" s="743"/>
      <c r="S48" s="746"/>
      <c r="T48" s="748"/>
    </row>
    <row r="49" spans="1:20" s="13" customFormat="1" ht="33" customHeight="1" thickBot="1" x14ac:dyDescent="0.25">
      <c r="B49" s="823"/>
      <c r="C49" s="824"/>
      <c r="D49" s="819"/>
      <c r="E49" s="924"/>
      <c r="F49" s="736"/>
      <c r="G49" s="737"/>
      <c r="H49" s="730"/>
      <c r="I49" s="731"/>
      <c r="J49" s="736"/>
      <c r="K49" s="737"/>
      <c r="L49" s="740"/>
      <c r="M49" s="741"/>
      <c r="N49" s="741"/>
      <c r="O49" s="740"/>
      <c r="P49" s="508" t="s">
        <v>4</v>
      </c>
      <c r="Q49" s="513" t="str">
        <f>IF(Q47="","n.d.",IF(Q48="","n.d.",IF(Q48=0,"",Q47/Q48)))</f>
        <v>n.d.</v>
      </c>
      <c r="R49" s="744"/>
      <c r="S49" s="746"/>
      <c r="T49" s="749"/>
    </row>
    <row r="50" spans="1:20" s="13" customFormat="1" ht="7.9" customHeight="1" x14ac:dyDescent="0.2">
      <c r="B50" s="514"/>
      <c r="C50" s="514"/>
      <c r="D50" s="515"/>
      <c r="E50" s="516"/>
      <c r="F50" s="516"/>
      <c r="G50" s="516"/>
      <c r="H50" s="516"/>
      <c r="I50" s="517"/>
      <c r="J50" s="516"/>
      <c r="K50" s="516"/>
      <c r="L50" s="518"/>
      <c r="M50" s="518"/>
      <c r="N50" s="518"/>
      <c r="O50" s="518"/>
      <c r="P50" s="519"/>
      <c r="Q50" s="520"/>
      <c r="R50" s="521"/>
      <c r="S50" s="533"/>
      <c r="T50" s="534"/>
    </row>
    <row r="51" spans="1:20" s="13" customFormat="1" ht="14.25" customHeight="1" thickBot="1" x14ac:dyDescent="0.3">
      <c r="B51" s="522" t="s">
        <v>1098</v>
      </c>
      <c r="C51"/>
      <c r="D51"/>
      <c r="E51"/>
      <c r="F51"/>
      <c r="G51"/>
      <c r="H51"/>
      <c r="I51" s="517"/>
      <c r="J51" s="516"/>
      <c r="K51" s="516"/>
      <c r="L51" s="518"/>
      <c r="M51" s="518"/>
      <c r="N51" s="518"/>
      <c r="O51" s="518"/>
      <c r="P51" s="519"/>
      <c r="Q51" s="520"/>
      <c r="R51" s="521"/>
      <c r="S51" s="533"/>
      <c r="T51" s="534"/>
    </row>
    <row r="52" spans="1:20" s="13" customFormat="1" ht="15" customHeight="1" thickBot="1" x14ac:dyDescent="0.3">
      <c r="B52"/>
      <c r="D52" s="716" t="s">
        <v>1101</v>
      </c>
      <c r="E52" s="717"/>
      <c r="F52" s="523" t="s">
        <v>1095</v>
      </c>
      <c r="G52" s="524" t="str">
        <f>CONCATENATE(TEXT(Berechnung1!C8,"0,00%")," (",Berechnung1!C5,")")</f>
        <v>0,00% (0)</v>
      </c>
      <c r="H52" s="720" t="str">
        <f>CONCATENATE(TEXT(Berechnung1!D9,"0,00%")," (",Berechnung1!D6,")")</f>
        <v>0,00% (0)</v>
      </c>
      <c r="I52" s="721" t="s">
        <v>1016</v>
      </c>
      <c r="J52" s="516"/>
      <c r="Q52" s="520"/>
      <c r="R52" s="521"/>
      <c r="S52" s="533"/>
      <c r="T52" s="534"/>
    </row>
    <row r="53" spans="1:20" s="13" customFormat="1" ht="15" customHeight="1" thickBot="1" x14ac:dyDescent="0.3">
      <c r="B53"/>
      <c r="D53" s="718"/>
      <c r="E53" s="719"/>
      <c r="F53" s="525" t="s">
        <v>1099</v>
      </c>
      <c r="G53" s="526" t="str">
        <f>CONCATENATE(TEXT(Berechnung1!K8,"0,00%")," (",Berechnung1!K5,")")</f>
        <v>0,00% (0)</v>
      </c>
      <c r="H53" s="720"/>
      <c r="I53" s="722"/>
      <c r="J53" s="516"/>
      <c r="Q53" s="520"/>
      <c r="R53" s="521"/>
      <c r="S53" s="533"/>
      <c r="T53" s="534"/>
    </row>
    <row r="54" spans="1:20" s="13" customFormat="1" ht="15" customHeight="1" thickBot="1" x14ac:dyDescent="0.3">
      <c r="B54"/>
      <c r="D54" s="723" t="s">
        <v>1102</v>
      </c>
      <c r="E54" s="724"/>
      <c r="F54" s="724"/>
      <c r="G54" s="725"/>
      <c r="H54" s="527" t="str">
        <f>CONCATENATE(TEXT(Berechnung1!E9,"0,00%")," (",Berechnung1!E6, ")")</f>
        <v>0,00% (0)</v>
      </c>
      <c r="I54" s="528" t="str">
        <f>CONCATENATE(TEXT(Berechnung1!E10,"0,00%")," (",Berechnung1!E7,")")</f>
        <v>0,00% (0)</v>
      </c>
      <c r="J54" s="516"/>
      <c r="Q54" s="520"/>
      <c r="R54" s="521"/>
      <c r="S54" s="533"/>
      <c r="T54" s="534"/>
    </row>
    <row r="55" spans="1:20" s="13" customFormat="1" ht="15" customHeight="1" thickBot="1" x14ac:dyDescent="0.3">
      <c r="B55"/>
      <c r="D55" s="726" t="s">
        <v>1103</v>
      </c>
      <c r="E55" s="727"/>
      <c r="F55" s="529" t="s">
        <v>1014</v>
      </c>
      <c r="G55" s="530" t="str">
        <f>CONCATENATE(TEXT(Berechnung1!G8,"0,00%")," (",Berechnung1!G5,")")</f>
        <v>0,00% (0)</v>
      </c>
      <c r="H55" s="720" t="str">
        <f>CONCATENATE(TEXT(Berechnung1!G9,"0,00%")," (",Berechnung1!G7,")")</f>
        <v>100,00% (13)</v>
      </c>
      <c r="I55" s="720"/>
      <c r="J55" s="516"/>
      <c r="Q55" s="520"/>
      <c r="R55" s="521"/>
      <c r="S55" s="533"/>
      <c r="T55" s="534"/>
    </row>
    <row r="56" spans="1:20" s="13" customFormat="1" ht="15" customHeight="1" thickBot="1" x14ac:dyDescent="0.3">
      <c r="B56"/>
      <c r="D56" s="728"/>
      <c r="E56" s="729"/>
      <c r="F56" s="531" t="s">
        <v>1015</v>
      </c>
      <c r="G56" s="532" t="str">
        <f>CONCATENATE(TEXT(Berechnung1!F8,"0,00%")," (",Berechnung1!F5,")")</f>
        <v>100,00% (13)</v>
      </c>
      <c r="H56" s="720"/>
      <c r="I56" s="720"/>
      <c r="J56" s="516"/>
      <c r="Q56" s="520"/>
      <c r="R56" s="521"/>
      <c r="S56" s="533"/>
      <c r="T56" s="534"/>
    </row>
    <row r="57" spans="1:20" ht="7.9" customHeight="1" x14ac:dyDescent="0.2"/>
    <row r="58" spans="1:20" ht="49.5" customHeight="1" x14ac:dyDescent="0.2">
      <c r="B58" s="648" t="s">
        <v>1097</v>
      </c>
      <c r="C58" s="922"/>
      <c r="D58" s="922"/>
      <c r="E58" s="922"/>
      <c r="F58" s="922"/>
      <c r="G58" s="922"/>
      <c r="H58" s="922"/>
      <c r="I58" s="922"/>
      <c r="J58" s="922"/>
      <c r="K58" s="922"/>
      <c r="L58" s="922"/>
      <c r="M58" s="922"/>
      <c r="N58" s="922"/>
      <c r="O58" s="922"/>
      <c r="P58" s="922"/>
      <c r="Q58" s="922"/>
      <c r="R58" s="922"/>
    </row>
    <row r="59" spans="1:20" ht="104.25" customHeight="1" x14ac:dyDescent="0.2">
      <c r="B59" s="897" t="s">
        <v>1065</v>
      </c>
      <c r="C59" s="898"/>
      <c r="D59" s="898"/>
      <c r="E59" s="898"/>
      <c r="F59" s="898"/>
      <c r="G59" s="898"/>
      <c r="H59" s="898"/>
      <c r="I59" s="898"/>
      <c r="J59" s="898"/>
      <c r="K59" s="898"/>
      <c r="L59" s="898"/>
      <c r="M59" s="898"/>
      <c r="N59" s="898"/>
      <c r="O59" s="898"/>
      <c r="P59" s="898"/>
      <c r="Q59" s="898"/>
      <c r="R59" s="898"/>
    </row>
    <row r="60" spans="1:20" x14ac:dyDescent="0.2">
      <c r="B60" s="502" t="s">
        <v>1093</v>
      </c>
    </row>
    <row r="61" spans="1:20" x14ac:dyDescent="0.2">
      <c r="B61" s="501" t="s">
        <v>1094</v>
      </c>
    </row>
    <row r="63" spans="1:20" hidden="1" x14ac:dyDescent="0.2">
      <c r="A63" s="377">
        <f>'Basic Data'!A27</f>
        <v>0</v>
      </c>
      <c r="B63" s="394"/>
      <c r="C63" s="395"/>
      <c r="D63" s="395"/>
      <c r="E63" s="396"/>
      <c r="F63" s="397"/>
    </row>
    <row r="64" spans="1:20" hidden="1" x14ac:dyDescent="0.2">
      <c r="A64" s="377">
        <f>'Basic Data'!A28</f>
        <v>0</v>
      </c>
      <c r="B64" s="394"/>
      <c r="C64" s="395"/>
      <c r="D64" s="395"/>
      <c r="E64" s="396"/>
      <c r="F64" s="397"/>
    </row>
    <row r="65" spans="1:6" x14ac:dyDescent="0.2">
      <c r="A65" s="377"/>
      <c r="B65" s="399"/>
      <c r="D65" s="377"/>
      <c r="E65" s="377"/>
      <c r="F65" s="377"/>
    </row>
    <row r="66" spans="1:6" x14ac:dyDescent="0.2">
      <c r="A66" s="377"/>
      <c r="B66" s="377"/>
      <c r="D66" s="377"/>
      <c r="E66" s="377"/>
      <c r="F66" s="377"/>
    </row>
    <row r="67" spans="1:6" x14ac:dyDescent="0.2">
      <c r="A67" s="377"/>
      <c r="B67" s="377"/>
      <c r="D67" s="377"/>
      <c r="E67" s="377"/>
      <c r="F67" s="377"/>
    </row>
    <row r="68" spans="1:6" x14ac:dyDescent="0.2">
      <c r="A68" s="377"/>
      <c r="B68" s="377"/>
      <c r="D68" s="377"/>
      <c r="E68" s="377"/>
      <c r="F68" s="377"/>
    </row>
  </sheetData>
  <sheetProtection algorithmName="SHA-512" hashValue="BjoTj13V6eMyGoTKQT7mrhioebrvtBgglYlX1nlt7cI+OirHaSLLT3uAhF9hRiGKmCykiEedwKyQLYisphAccQ==" saltValue="FxudXCKMsyCIUtuedBpPj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96">
    <mergeCell ref="E4:F4"/>
    <mergeCell ref="H4:P4"/>
    <mergeCell ref="B58:R58"/>
    <mergeCell ref="B47:C49"/>
    <mergeCell ref="D47:D49"/>
    <mergeCell ref="E47:E49"/>
    <mergeCell ref="F47:G49"/>
    <mergeCell ref="R20:R22"/>
    <mergeCell ref="B44:C46"/>
    <mergeCell ref="D44:D46"/>
    <mergeCell ref="F41:G43"/>
    <mergeCell ref="H44:I46"/>
    <mergeCell ref="J44:K46"/>
    <mergeCell ref="H41:I43"/>
    <mergeCell ref="M44:N46"/>
    <mergeCell ref="O41:O43"/>
    <mergeCell ref="D41:D43"/>
    <mergeCell ref="H32:I34"/>
    <mergeCell ref="H23:I25"/>
    <mergeCell ref="B35:C37"/>
    <mergeCell ref="D35:D37"/>
    <mergeCell ref="E35:E37"/>
    <mergeCell ref="F35:G37"/>
    <mergeCell ref="H35:I37"/>
    <mergeCell ref="R26:R28"/>
    <mergeCell ref="J35:K37"/>
    <mergeCell ref="B59:R59"/>
    <mergeCell ref="O44:O46"/>
    <mergeCell ref="F44:G46"/>
    <mergeCell ref="E44:E46"/>
    <mergeCell ref="E41:E43"/>
    <mergeCell ref="L26:L28"/>
    <mergeCell ref="Q32:Q34"/>
    <mergeCell ref="O32:O34"/>
    <mergeCell ref="L32:L34"/>
    <mergeCell ref="E32:E34"/>
    <mergeCell ref="F26:G28"/>
    <mergeCell ref="E26:E28"/>
    <mergeCell ref="F29:G31"/>
    <mergeCell ref="D26:D28"/>
    <mergeCell ref="B29:C31"/>
    <mergeCell ref="D29:D31"/>
    <mergeCell ref="B26:C28"/>
    <mergeCell ref="B32:C34"/>
    <mergeCell ref="L44:L46"/>
    <mergeCell ref="L41:L43"/>
    <mergeCell ref="P32:P34"/>
    <mergeCell ref="B41:C43"/>
    <mergeCell ref="B6:C7"/>
    <mergeCell ref="P6:Q7"/>
    <mergeCell ref="M6:N7"/>
    <mergeCell ref="B17:C19"/>
    <mergeCell ref="B8:C10"/>
    <mergeCell ref="F17:G19"/>
    <mergeCell ref="D6:D7"/>
    <mergeCell ref="Q11:Q13"/>
    <mergeCell ref="F11:G13"/>
    <mergeCell ref="H11:I13"/>
    <mergeCell ref="J11:K13"/>
    <mergeCell ref="L11:L13"/>
    <mergeCell ref="M11:N13"/>
    <mergeCell ref="J8:K10"/>
    <mergeCell ref="F6:G7"/>
    <mergeCell ref="O6:O7"/>
    <mergeCell ref="L6:L7"/>
    <mergeCell ref="J6:K7"/>
    <mergeCell ref="H8:I10"/>
    <mergeCell ref="P8:P10"/>
    <mergeCell ref="L8:L10"/>
    <mergeCell ref="O8:O10"/>
    <mergeCell ref="F14:G16"/>
    <mergeCell ref="H14:I16"/>
    <mergeCell ref="S6:T6"/>
    <mergeCell ref="E6:E7"/>
    <mergeCell ref="E8:E10"/>
    <mergeCell ref="S17:S19"/>
    <mergeCell ref="T17:T19"/>
    <mergeCell ref="T8:T10"/>
    <mergeCell ref="S8:S10"/>
    <mergeCell ref="R6:R7"/>
    <mergeCell ref="H6:I7"/>
    <mergeCell ref="S11:S13"/>
    <mergeCell ref="T11:T13"/>
    <mergeCell ref="E14:E16"/>
    <mergeCell ref="M14:N16"/>
    <mergeCell ref="P14:P16"/>
    <mergeCell ref="Q14:Q16"/>
    <mergeCell ref="R14:R16"/>
    <mergeCell ref="S14:S16"/>
    <mergeCell ref="T14:T16"/>
    <mergeCell ref="E11:E13"/>
    <mergeCell ref="R8:R10"/>
    <mergeCell ref="J17:K19"/>
    <mergeCell ref="O17:O19"/>
    <mergeCell ref="M8:N10"/>
    <mergeCell ref="Q8:Q10"/>
    <mergeCell ref="R11:R13"/>
    <mergeCell ref="B20:C22"/>
    <mergeCell ref="D20:D22"/>
    <mergeCell ref="F20:G22"/>
    <mergeCell ref="H20:I22"/>
    <mergeCell ref="J20:K22"/>
    <mergeCell ref="M20:N22"/>
    <mergeCell ref="O20:O22"/>
    <mergeCell ref="P11:P13"/>
    <mergeCell ref="O11:O13"/>
    <mergeCell ref="B14:C16"/>
    <mergeCell ref="D14:D16"/>
    <mergeCell ref="B11:C13"/>
    <mergeCell ref="D11:D13"/>
    <mergeCell ref="R23:R25"/>
    <mergeCell ref="R17:R19"/>
    <mergeCell ref="M23:N25"/>
    <mergeCell ref="E17:E22"/>
    <mergeCell ref="H26:I28"/>
    <mergeCell ref="F32:G34"/>
    <mergeCell ref="E29:E31"/>
    <mergeCell ref="T29:T31"/>
    <mergeCell ref="B38:C40"/>
    <mergeCell ref="D38:D40"/>
    <mergeCell ref="E38:E40"/>
    <mergeCell ref="F38:G40"/>
    <mergeCell ref="H38:I40"/>
    <mergeCell ref="J38:K40"/>
    <mergeCell ref="D23:D25"/>
    <mergeCell ref="J23:K25"/>
    <mergeCell ref="B23:C25"/>
    <mergeCell ref="R35:R37"/>
    <mergeCell ref="O23:O25"/>
    <mergeCell ref="O26:O28"/>
    <mergeCell ref="O29:O31"/>
    <mergeCell ref="J29:K31"/>
    <mergeCell ref="H29:I31"/>
    <mergeCell ref="F23:G25"/>
    <mergeCell ref="L35:L37"/>
    <mergeCell ref="M35:N37"/>
    <mergeCell ref="O35:O37"/>
    <mergeCell ref="P35:P37"/>
    <mergeCell ref="Q35:Q37"/>
    <mergeCell ref="D8:D10"/>
    <mergeCell ref="D17:D19"/>
    <mergeCell ref="F8:G10"/>
    <mergeCell ref="H17:I19"/>
    <mergeCell ref="M17:N19"/>
    <mergeCell ref="L17:L19"/>
    <mergeCell ref="E23:E25"/>
    <mergeCell ref="L23:L25"/>
    <mergeCell ref="J14:K16"/>
    <mergeCell ref="J26:K28"/>
    <mergeCell ref="J32:K34"/>
    <mergeCell ref="L29:L31"/>
    <mergeCell ref="D32:D34"/>
    <mergeCell ref="J41:K43"/>
    <mergeCell ref="S38:S40"/>
    <mergeCell ref="T38:T40"/>
    <mergeCell ref="R41:R43"/>
    <mergeCell ref="M41:N43"/>
    <mergeCell ref="L38:L40"/>
    <mergeCell ref="M38:N40"/>
    <mergeCell ref="R38:R40"/>
    <mergeCell ref="O38:O40"/>
    <mergeCell ref="T41:T43"/>
    <mergeCell ref="S41:S43"/>
    <mergeCell ref="M47:N49"/>
    <mergeCell ref="O47:O49"/>
    <mergeCell ref="R47:R49"/>
    <mergeCell ref="S47:S49"/>
    <mergeCell ref="T47:T49"/>
    <mergeCell ref="S20:S22"/>
    <mergeCell ref="T20:T22"/>
    <mergeCell ref="T23:T25"/>
    <mergeCell ref="S23:S25"/>
    <mergeCell ref="S44:S46"/>
    <mergeCell ref="T32:T34"/>
    <mergeCell ref="T44:T46"/>
    <mergeCell ref="R44:R46"/>
    <mergeCell ref="M32:N34"/>
    <mergeCell ref="S26:S28"/>
    <mergeCell ref="T26:T28"/>
    <mergeCell ref="R32:R34"/>
    <mergeCell ref="S32:S34"/>
    <mergeCell ref="S29:S31"/>
    <mergeCell ref="R29:R31"/>
    <mergeCell ref="M26:N28"/>
    <mergeCell ref="M29:N31"/>
    <mergeCell ref="S35:S37"/>
    <mergeCell ref="T35:T37"/>
    <mergeCell ref="D52:E53"/>
    <mergeCell ref="H52:H53"/>
    <mergeCell ref="I52:I53"/>
    <mergeCell ref="D54:G54"/>
    <mergeCell ref="D55:E56"/>
    <mergeCell ref="H55:I56"/>
    <mergeCell ref="H47:I49"/>
    <mergeCell ref="J47:K49"/>
    <mergeCell ref="L47:L49"/>
  </mergeCells>
  <phoneticPr fontId="42" type="noConversion"/>
  <conditionalFormatting sqref="Q11">
    <cfRule type="containsBlanks" dxfId="77" priority="37">
      <formula>LEN(TRIM(Q11))=0</formula>
    </cfRule>
  </conditionalFormatting>
  <conditionalFormatting sqref="Q14">
    <cfRule type="containsBlanks" dxfId="76" priority="36">
      <formula>LEN(TRIM(Q14))=0</formula>
    </cfRule>
  </conditionalFormatting>
  <conditionalFormatting sqref="Q17 Q23 Q26 Q41">
    <cfRule type="containsBlanks" dxfId="75" priority="52">
      <formula>LEN(TRIM(Q17))=0</formula>
    </cfRule>
  </conditionalFormatting>
  <conditionalFormatting sqref="Q20:Q21">
    <cfRule type="containsBlanks" dxfId="74" priority="35">
      <formula>LEN(TRIM(Q20))=0</formula>
    </cfRule>
  </conditionalFormatting>
  <conditionalFormatting sqref="Q35">
    <cfRule type="containsBlanks" dxfId="73" priority="51">
      <formula>LEN(TRIM(Q35))=0</formula>
    </cfRule>
  </conditionalFormatting>
  <conditionalFormatting sqref="Q44:Q45">
    <cfRule type="containsBlanks" dxfId="72" priority="3">
      <formula>LEN(TRIM(Q44))=0</formula>
    </cfRule>
  </conditionalFormatting>
  <conditionalFormatting sqref="Q47:Q48">
    <cfRule type="containsBlanks" dxfId="71" priority="32">
      <formula>LEN(TRIM(Q47))=0</formula>
    </cfRule>
  </conditionalFormatting>
  <conditionalFormatting sqref="R8:R11">
    <cfRule type="expression" dxfId="70" priority="2474" stopIfTrue="1">
      <formula>OR(R8=$F$55,R8=$F$56)</formula>
    </cfRule>
    <cfRule type="cellIs" dxfId="69" priority="2475" stopIfTrue="1" operator="equal">
      <formula>"Target value not met"</formula>
    </cfRule>
    <cfRule type="cellIs" dxfId="68" priority="2476" stopIfTrue="1" operator="equal">
      <formula>"OK (Plausibility unclear)"</formula>
    </cfRule>
    <cfRule type="cellIs" dxfId="67" priority="2477" stopIfTrue="1" operator="equal">
      <formula>"OK"</formula>
    </cfRule>
  </conditionalFormatting>
  <conditionalFormatting sqref="R11:R13">
    <cfRule type="cellIs" dxfId="66" priority="25" operator="equal">
      <formula>"Exception (Plausibility unclear)"</formula>
    </cfRule>
  </conditionalFormatting>
  <conditionalFormatting sqref="R14:R28">
    <cfRule type="cellIs" dxfId="65" priority="2479" stopIfTrue="1" operator="equal">
      <formula>"Exception (Plausibility unclear)"</formula>
    </cfRule>
    <cfRule type="cellIs" dxfId="64" priority="2481" stopIfTrue="1" operator="equal">
      <formula>"OK"</formula>
    </cfRule>
  </conditionalFormatting>
  <conditionalFormatting sqref="R14:R38 R41:R49">
    <cfRule type="expression" dxfId="63" priority="1" stopIfTrue="1">
      <formula>OR(R14=$F$55,R14=$F$56)</formula>
    </cfRule>
    <cfRule type="cellIs" dxfId="62" priority="2" stopIfTrue="1" operator="equal">
      <formula>"Target value not met"</formula>
    </cfRule>
  </conditionalFormatting>
  <conditionalFormatting sqref="R17:R28">
    <cfRule type="cellIs" dxfId="61" priority="2480" stopIfTrue="1" operator="equal">
      <formula>"OK (Plausibility unclear)"</formula>
    </cfRule>
  </conditionalFormatting>
  <conditionalFormatting sqref="R29:R38 R41:R49">
    <cfRule type="cellIs" dxfId="60" priority="2487" stopIfTrue="1" operator="equal">
      <formula>"optional - Exception (Plausibility unclear)"</formula>
    </cfRule>
    <cfRule type="cellIs" dxfId="59" priority="2488" stopIfTrue="1" operator="equal">
      <formula>"OK"</formula>
    </cfRule>
    <cfRule type="cellIs" dxfId="58" priority="2489" stopIfTrue="1" operator="equal">
      <formula>"optional - OK"</formula>
    </cfRule>
  </conditionalFormatting>
  <conditionalFormatting sqref="R41:R49 R29:R38">
    <cfRule type="cellIs" dxfId="57" priority="2478" stopIfTrue="1" operator="equal">
      <formula>"OK (Plausibility unclear)"</formula>
    </cfRule>
  </conditionalFormatting>
  <conditionalFormatting sqref="R47:R56">
    <cfRule type="cellIs" dxfId="56" priority="27" operator="equal">
      <formula>"Exception (Plausibility unclear)"</formula>
    </cfRule>
  </conditionalFormatting>
  <conditionalFormatting sqref="S8:S38 S41:S56">
    <cfRule type="notContainsBlanks" dxfId="55" priority="5">
      <formula>LEN(TRIM(S8))&gt;0</formula>
    </cfRule>
    <cfRule type="expression" dxfId="54" priority="6">
      <formula>OR($R8="Incomplete",$R8="Target value not met",$R8="OK (Plausibility unclear)",$R8="Exception (Plausibility unclear)",$R8="optional - incomplete",$R8="optional - Target value not met",$R8="optional - OK (Plausibility unclear)",$R8="optional - Exception (Plausibility unclear)")</formula>
    </cfRule>
  </conditionalFormatting>
  <dataValidations count="18">
    <dataValidation type="whole" showInputMessage="1" showErrorMessage="1" errorTitle="Input data error" error="1. Denominator has to be a positive whole number._x000a_2. Denominator cannot be smaller than numerator." sqref="Q45" xr:uid="{00000000-0002-0000-0500-000000000000}">
      <formula1>Q44</formula1>
      <formula2>5000</formula2>
    </dataValidation>
    <dataValidation errorStyle="information" allowBlank="1" showInputMessage="1" showErrorMessage="1" errorTitle="Kennzahl" promptTitle="Kennzahl" sqref="D6 B6" xr:uid="{00000000-0002-0000-0500-000001000000}"/>
    <dataValidation showInputMessage="1" showErrorMessage="1" sqref="Q30" xr:uid="{00000000-0002-0000-0500-000002000000}"/>
    <dataValidation type="whole" showInputMessage="1" showErrorMessage="1" errorTitle="Input data error" error="1. Sheet „Basic data“ has to be filled out completely._x000a_2. Numerator has to be a positive whole number._x000a_3. Numerator cannot be greater than denominator." sqref="Q26 Q23 Q17 Q44 Q41" xr:uid="{00000000-0002-0000-0500-000003000000}">
      <formula1>0</formula1>
      <formula2>IF(Q18="",5000,Q18)</formula2>
    </dataValidation>
    <dataValidation allowBlank="1" showInputMessage="1" showErrorMessage="1" errorTitle="Eingabefehler" sqref="Q8:Q10" xr:uid="{00000000-0002-0000-0500-000004000000}"/>
    <dataValidation showInputMessage="1" showErrorMessage="1" errorTitle="Eingabefehler" error="1. Nur positive ganze Zahlen._x000a_2. Maximalwert 5000." sqref="Q18" xr:uid="{00000000-0002-0000-0500-000005000000}"/>
    <dataValidation type="whole" showInputMessage="1" showErrorMessage="1" errorTitle="Input data error" error="1. Sheet „Basic data“ has to be filled out completely._x000a_2. Numerator has to be a positive whole number." sqref="Q29" xr:uid="{00000000-0002-0000-0500-000006000000}">
      <formula1>0</formula1>
      <formula2>5000</formula2>
    </dataValidation>
    <dataValidation type="textLength" allowBlank="1" showInputMessage="1" showErrorMessage="1" errorTitle="Characters" error="Minimum 30 characters and maximum 500 characters." sqref="T8:T11 T14 S17:T20 S23:T38 S41:T56" xr:uid="{00000000-0002-0000-0500-000007000000}">
      <formula1>30</formula1>
      <formula2>500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14 S11" xr:uid="{00000000-0002-0000-0500-000008000000}">
      <formula1>30</formula1>
      <formula2>500</formula2>
    </dataValidation>
    <dataValidation type="whole" allowBlank="1" showInputMessage="1" showErrorMessage="1" errorTitle="Input data error" error="Whole number between 0 and 5000." sqref="Q35:Q39 Q11:Q16" xr:uid="{00000000-0002-0000-0500-000009000000}">
      <formula1>0</formula1>
      <formula2>5000</formula2>
    </dataValidation>
    <dataValidation type="whole" showInputMessage="1" showErrorMessage="1" errorTitle="Input data error" error="1. Denominator has to be a positive whole number._x000a_2. Denominator cannot be smaller than numerator._x000a_3. Denominator cannot be smaller than the number of the primary cases. " sqref="Q24" xr:uid="{00000000-0002-0000-0500-00000A000000}">
      <formula1>IF(Q23&gt;Q8,Q23,Q8)</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7" xr:uid="{00000000-0002-0000-0500-00000B000000}">
      <formula1>IF(Q26&gt;Q8,Q26,Q8)</formula1>
      <formula2>5000</formula2>
    </dataValidation>
    <dataValidation allowBlank="1" showInputMessage="1" showErrorMessage="1" errorTitle="Input data error" error="Whole number between 0 and 5000." sqref="Q40" xr:uid="{00000000-0002-0000-0500-00000C000000}"/>
    <dataValidation type="whole" showInputMessage="1" showErrorMessage="1" errorTitle="Input data error" error="1. Denominator has to be a positive whole number._x000a_2. Denominator cannot be smaller than numerator." sqref="Q48" xr:uid="{00000000-0002-0000-0500-00000D000000}">
      <formula1>Q47</formula1>
      <formula2>IF(ISNUMBER(Q48),IF(Q48&gt;0,IF(AND(Q48&gt;=Q47,Q48&lt;5001),Q48,FALSE),FALSE),FALSE)</formula2>
    </dataValidation>
    <dataValidation type="whole" showInputMessage="1" showErrorMessage="1" errorTitle="Input data error" error="1. Numerator has to be a positive whole number._x000a_2. Numerator cannot be greater than denominator." sqref="Q47" xr:uid="{00000000-0002-0000-0500-00000E000000}">
      <formula1>0</formula1>
      <formula2>IF(Q48="",5000,Q48)</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Q20" xr:uid="{00000000-0002-0000-0500-00000F000000}">
      <formula1>0</formula1>
      <formula2>IF(Q21="",5000,Q21)</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8:S10" xr:uid="{00000000-0002-0000-0500-000010000000}">
      <formula1>30</formula1>
      <formula2>500</formula2>
    </dataValidation>
    <dataValidation type="whole" allowBlank="1" showInputMessage="1" showErrorMessage="1" errorTitle="Input data error" error="1. Denominator has to be a positive whole number._x000a_2. Denominator cannot be smaller than numerator." sqref="Q21" xr:uid="{016C8F86-3A59-41B1-A31C-51659E40A8F4}">
      <formula1>Q20</formula1>
      <formula2>5000</formula2>
    </dataValidation>
  </dataValidations>
  <pageMargins left="3.937007874015748E-2" right="3.937007874015748E-2" top="0.27559055118110237" bottom="0.27559055118110237" header="0.11811023622047245" footer="0.11811023622047245"/>
  <pageSetup paperSize="9" scale="89"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3" manualBreakCount="3">
    <brk id="16" max="17" man="1"/>
    <brk id="31" max="17" man="1"/>
    <brk id="46" max="17" man="1"/>
  </rowBreaks>
  <ignoredErrors>
    <ignoredError sqref="D29:D31 D33:D34 D41:D43 D8:D10" twoDigitTextYear="1"/>
    <ignoredError sqref="B24:C28 C44 B45:C46 C41 B42:C43 C32 B33:C34 C29 B30:C31 C8 B9:C10 B18:C19 C17 C23" twoDigitTextYear="1" numberStoredAsText="1"/>
    <ignoredError sqref="B29"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32"/>
  <sheetViews>
    <sheetView showGridLines="0" topLeftCell="A39" zoomScale="87" zoomScaleNormal="87" workbookViewId="0">
      <selection activeCell="P63" sqref="P63"/>
    </sheetView>
  </sheetViews>
  <sheetFormatPr defaultColWidth="11.42578125" defaultRowHeight="15" x14ac:dyDescent="0.25"/>
  <cols>
    <col min="1" max="1" width="9.140625"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6"/>
    </row>
    <row r="3" spans="1:15" s="1" customFormat="1" x14ac:dyDescent="0.25">
      <c r="C3" s="26"/>
      <c r="D3" s="60" t="s">
        <v>71</v>
      </c>
      <c r="M3" s="20"/>
      <c r="N3" s="20"/>
      <c r="O3" s="20"/>
    </row>
    <row r="4" spans="1:15" s="1" customFormat="1" ht="26.25" customHeight="1" x14ac:dyDescent="0.2">
      <c r="A4" s="62" t="s">
        <v>75</v>
      </c>
      <c r="C4" s="59" t="s">
        <v>1026</v>
      </c>
      <c r="D4" s="59" t="s">
        <v>1027</v>
      </c>
      <c r="E4" s="59" t="s">
        <v>1013</v>
      </c>
      <c r="F4" s="59" t="s">
        <v>1015</v>
      </c>
      <c r="G4" s="59" t="s">
        <v>1014</v>
      </c>
      <c r="H4" s="59" t="s">
        <v>1091</v>
      </c>
      <c r="I4" s="59" t="s">
        <v>1028</v>
      </c>
      <c r="K4" s="490" t="s">
        <v>1092</v>
      </c>
      <c r="M4" s="20"/>
      <c r="N4" s="20"/>
      <c r="O4" s="20"/>
    </row>
    <row r="5" spans="1:15" s="1" customFormat="1" ht="14.25" x14ac:dyDescent="0.2">
      <c r="A5" s="40"/>
      <c r="C5" s="58">
        <f>COUNTIF('Indicator Sheet_(IS)'!$R$8:$R$49,C4)</f>
        <v>0</v>
      </c>
      <c r="D5" s="58">
        <f>COUNTIF('Indicator Sheet_(IS)'!$R$8:$R$49,D4)</f>
        <v>0</v>
      </c>
      <c r="E5" s="58">
        <f>COUNTIF('Indicator Sheet_(IS)'!$R$8:$R$49,E4)</f>
        <v>0</v>
      </c>
      <c r="F5" s="58">
        <f>COUNTIF('Indicator Sheet_(IS)'!$R$8:$R$49,F4)</f>
        <v>13</v>
      </c>
      <c r="G5" s="58">
        <f>COUNTIF('Indicator Sheet_(IS)'!$R$8:$R$49,G4)</f>
        <v>0</v>
      </c>
      <c r="H5" s="58">
        <f>COUNTIF('Indicator Sheet_(IS)'!$R$8:$R$49,H4)</f>
        <v>0</v>
      </c>
      <c r="I5" s="58">
        <f>SUM(C5:H5)</f>
        <v>13</v>
      </c>
      <c r="K5" s="1">
        <f>D5+H5</f>
        <v>0</v>
      </c>
      <c r="M5" s="20"/>
      <c r="N5" s="20"/>
      <c r="O5" s="20"/>
    </row>
    <row r="6" spans="1:15" s="1" customFormat="1" ht="14.25" x14ac:dyDescent="0.2">
      <c r="A6" s="40"/>
      <c r="C6" s="58"/>
      <c r="D6" s="58">
        <f>C5+D5+H5</f>
        <v>0</v>
      </c>
      <c r="E6" s="58">
        <f>E5</f>
        <v>0</v>
      </c>
      <c r="F6" s="58"/>
      <c r="G6" s="58">
        <f>F5+G5</f>
        <v>13</v>
      </c>
      <c r="H6" s="58"/>
      <c r="I6" s="58">
        <f>SUM(C6:H6)</f>
        <v>13</v>
      </c>
      <c r="M6" s="20"/>
      <c r="N6" s="20"/>
      <c r="O6" s="20"/>
    </row>
    <row r="7" spans="1:15" s="1" customFormat="1" ht="14.25" x14ac:dyDescent="0.2">
      <c r="A7" s="40"/>
      <c r="B7" s="1" t="s">
        <v>313</v>
      </c>
      <c r="C7" s="58"/>
      <c r="D7" s="58"/>
      <c r="E7" s="58">
        <f>D6+E6</f>
        <v>0</v>
      </c>
      <c r="F7" s="58"/>
      <c r="G7" s="58">
        <f>G6</f>
        <v>13</v>
      </c>
      <c r="H7" s="58"/>
      <c r="I7" s="58">
        <f>SUM(C7:H7)</f>
        <v>13</v>
      </c>
      <c r="M7" s="20"/>
      <c r="N7" s="20"/>
      <c r="O7" s="20"/>
    </row>
    <row r="8" spans="1:15" s="1" customFormat="1" ht="14.25" x14ac:dyDescent="0.2">
      <c r="A8" s="40"/>
      <c r="B8" s="400">
        <v>13</v>
      </c>
      <c r="C8" s="362">
        <f t="shared" ref="C8:H8" si="0">ROUND(C5/$B$8,4)</f>
        <v>0</v>
      </c>
      <c r="D8" s="362">
        <f t="shared" si="0"/>
        <v>0</v>
      </c>
      <c r="E8" s="362">
        <f t="shared" si="0"/>
        <v>0</v>
      </c>
      <c r="F8" s="362">
        <f t="shared" si="0"/>
        <v>1</v>
      </c>
      <c r="G8" s="362">
        <f t="shared" si="0"/>
        <v>0</v>
      </c>
      <c r="H8" s="362">
        <f t="shared" si="0"/>
        <v>0</v>
      </c>
      <c r="I8" s="362"/>
      <c r="K8" s="491">
        <f>D8+H8</f>
        <v>0</v>
      </c>
      <c r="M8" s="20"/>
      <c r="N8" s="20"/>
      <c r="O8" s="20"/>
    </row>
    <row r="9" spans="1:15" s="1" customFormat="1" ht="14.25" x14ac:dyDescent="0.2">
      <c r="A9" s="40"/>
      <c r="C9" s="362"/>
      <c r="D9" s="362">
        <f>ROUND((C5+D5+H5)/$B$8,4)</f>
        <v>0</v>
      </c>
      <c r="E9" s="362">
        <f>ROUND(E5/$B$8,4)</f>
        <v>0</v>
      </c>
      <c r="F9" s="362"/>
      <c r="G9" s="362">
        <f>ROUND((F5+G5)/$B$8,4)</f>
        <v>1</v>
      </c>
      <c r="H9" s="362"/>
      <c r="I9" s="362">
        <f>SUM(C9:G9)</f>
        <v>1</v>
      </c>
      <c r="M9" s="20"/>
      <c r="N9" s="20"/>
      <c r="O9" s="20"/>
    </row>
    <row r="10" spans="1:15" s="1" customFormat="1" ht="14.25" x14ac:dyDescent="0.2">
      <c r="A10" s="40"/>
      <c r="C10" s="363"/>
      <c r="D10" s="363"/>
      <c r="E10" s="362">
        <f>ROUND((C5+D5+E5+H5)/$B$8,4)</f>
        <v>0</v>
      </c>
      <c r="F10" s="363"/>
      <c r="G10" s="362">
        <f>G9</f>
        <v>1</v>
      </c>
      <c r="H10" s="362"/>
      <c r="I10" s="362">
        <f>SUM(C10:H10)</f>
        <v>1</v>
      </c>
      <c r="M10" s="20"/>
      <c r="N10" s="20"/>
      <c r="O10" s="20"/>
    </row>
    <row r="11" spans="1:15" s="1" customFormat="1" ht="14.25" x14ac:dyDescent="0.2">
      <c r="A11" s="40"/>
      <c r="E11" s="47"/>
      <c r="G11" s="47"/>
      <c r="H11" s="47"/>
      <c r="I11" s="47"/>
      <c r="M11" s="20"/>
      <c r="N11" s="20"/>
      <c r="O11" s="20"/>
    </row>
    <row r="12" spans="1:15" s="1" customFormat="1" ht="14.25" x14ac:dyDescent="0.2">
      <c r="A12" s="40"/>
      <c r="E12" s="47"/>
      <c r="G12" s="47"/>
      <c r="H12" s="47"/>
      <c r="I12" s="47"/>
      <c r="M12" s="20"/>
      <c r="N12" s="20"/>
      <c r="O12" s="20"/>
    </row>
    <row r="13" spans="1:15" s="1" customFormat="1" ht="14.25" x14ac:dyDescent="0.2">
      <c r="A13" s="40"/>
      <c r="M13" s="20"/>
      <c r="N13" s="20"/>
      <c r="O13" s="20"/>
    </row>
    <row r="14" spans="1:15" s="1" customFormat="1" ht="14.25" x14ac:dyDescent="0.2">
      <c r="A14" s="40"/>
      <c r="M14" s="20"/>
      <c r="N14" s="20"/>
      <c r="O14" s="20"/>
    </row>
    <row r="15" spans="1:15" s="1" customFormat="1" x14ac:dyDescent="0.25">
      <c r="A15" s="95"/>
      <c r="B15" s="96"/>
      <c r="C15" s="97"/>
      <c r="D15" s="96"/>
      <c r="E15" s="96"/>
      <c r="F15" s="96"/>
      <c r="G15" s="96"/>
      <c r="H15" s="96"/>
      <c r="M15" s="20"/>
      <c r="N15" s="20"/>
      <c r="O15" s="20"/>
    </row>
    <row r="16" spans="1:15" s="1" customFormat="1" ht="24" x14ac:dyDescent="0.2">
      <c r="A16" s="98" t="s">
        <v>76</v>
      </c>
      <c r="B16" s="96"/>
      <c r="C16" s="99" t="s">
        <v>1029</v>
      </c>
      <c r="D16" s="99" t="s">
        <v>1030</v>
      </c>
      <c r="E16" s="99" t="s">
        <v>1031</v>
      </c>
      <c r="F16" s="99" t="s">
        <v>1032</v>
      </c>
      <c r="G16" s="99" t="s">
        <v>1033</v>
      </c>
      <c r="H16" s="99" t="s">
        <v>1090</v>
      </c>
      <c r="M16" s="20"/>
      <c r="N16" s="20"/>
      <c r="O16" s="20"/>
    </row>
    <row r="17" spans="1:15" s="1" customFormat="1" ht="14.25" x14ac:dyDescent="0.2">
      <c r="A17" s="95"/>
      <c r="B17" s="96"/>
      <c r="C17" s="100"/>
      <c r="D17" s="100"/>
      <c r="E17" s="100"/>
      <c r="F17" s="100"/>
      <c r="G17" s="100"/>
      <c r="H17" s="96"/>
      <c r="M17" s="20"/>
      <c r="N17" s="20"/>
      <c r="O17" s="20"/>
    </row>
    <row r="18" spans="1:15" s="1" customFormat="1" x14ac:dyDescent="0.2">
      <c r="A18" s="62"/>
      <c r="C18" s="28"/>
      <c r="D18" s="28"/>
      <c r="E18" s="28"/>
      <c r="F18" s="28"/>
      <c r="G18" s="28"/>
      <c r="M18" s="20"/>
      <c r="N18" s="20"/>
      <c r="O18" s="20"/>
    </row>
    <row r="19" spans="1:15" s="1" customFormat="1" x14ac:dyDescent="0.25">
      <c r="A19" s="40"/>
      <c r="C19" s="26"/>
      <c r="D19" s="28"/>
      <c r="E19" s="28"/>
      <c r="F19" s="28"/>
      <c r="G19" s="28"/>
      <c r="M19" s="20"/>
      <c r="N19" s="20"/>
      <c r="O19" s="20"/>
    </row>
    <row r="20" spans="1:15" s="1" customFormat="1" ht="14.25" x14ac:dyDescent="0.2">
      <c r="A20" s="40"/>
      <c r="D20" s="28"/>
      <c r="E20" s="28"/>
      <c r="F20" s="28"/>
      <c r="G20" s="28"/>
      <c r="M20" s="20"/>
      <c r="N20" s="20"/>
      <c r="O20" s="20"/>
    </row>
    <row r="21" spans="1:15" s="1" customFormat="1" ht="13.5" customHeight="1" x14ac:dyDescent="0.2">
      <c r="A21" s="40"/>
      <c r="C21" s="28"/>
      <c r="D21" s="28"/>
      <c r="E21" s="28"/>
      <c r="F21" s="28"/>
      <c r="G21" s="28"/>
      <c r="M21" s="20"/>
      <c r="N21" s="20"/>
      <c r="O21" s="20"/>
    </row>
    <row r="22" spans="1:15" s="1" customFormat="1" hidden="1" x14ac:dyDescent="0.2">
      <c r="A22" s="344" t="s">
        <v>112</v>
      </c>
      <c r="B22" s="345"/>
      <c r="C22" s="346" t="s">
        <v>5</v>
      </c>
      <c r="D22" s="347" t="s">
        <v>8</v>
      </c>
      <c r="G22" s="20"/>
      <c r="H22" s="20"/>
      <c r="I22" s="20"/>
    </row>
    <row r="23" spans="1:15" s="1" customFormat="1" ht="14.25" hidden="1" x14ac:dyDescent="0.2">
      <c r="A23" s="348" t="s">
        <v>74</v>
      </c>
      <c r="B23" s="345"/>
      <c r="C23" s="349" t="s">
        <v>5</v>
      </c>
      <c r="D23" s="350">
        <f>'Basic Data'!H27</f>
        <v>0</v>
      </c>
      <c r="G23" s="20"/>
      <c r="H23" s="20"/>
      <c r="I23" s="20"/>
    </row>
    <row r="24" spans="1:15" s="1" customFormat="1" hidden="1" x14ac:dyDescent="0.25">
      <c r="A24" s="345"/>
      <c r="B24" s="345"/>
      <c r="C24" s="351"/>
      <c r="D24" s="352"/>
      <c r="G24" s="20"/>
      <c r="H24" s="20"/>
      <c r="I24" s="20"/>
    </row>
    <row r="25" spans="1:15" s="1" customFormat="1" ht="14.25" hidden="1" x14ac:dyDescent="0.2">
      <c r="A25" s="345"/>
      <c r="B25" s="345"/>
      <c r="C25" s="353" t="s">
        <v>164</v>
      </c>
      <c r="D25" s="350">
        <f>'Basic Data'!H28</f>
        <v>0</v>
      </c>
      <c r="G25" s="20"/>
      <c r="H25" s="20"/>
      <c r="I25" s="20"/>
    </row>
    <row r="27" spans="1:15" s="1" customFormat="1" ht="14.25" x14ac:dyDescent="0.2">
      <c r="C27" s="28"/>
      <c r="D27" s="28"/>
      <c r="E27" s="28"/>
      <c r="F27" s="28"/>
      <c r="G27" s="28"/>
      <c r="M27" s="20"/>
      <c r="N27" s="20"/>
      <c r="O27" s="20"/>
    </row>
    <row r="28" spans="1:15" s="1" customFormat="1" ht="14.25" x14ac:dyDescent="0.2">
      <c r="C28" s="28"/>
      <c r="D28" s="28"/>
      <c r="E28" s="28"/>
      <c r="F28" s="28"/>
      <c r="G28" s="28"/>
      <c r="M28" s="20"/>
      <c r="N28" s="20"/>
      <c r="O28" s="20"/>
    </row>
    <row r="29" spans="1:15" s="1" customFormat="1" ht="14.25" x14ac:dyDescent="0.2">
      <c r="C29" s="28"/>
      <c r="D29" s="28"/>
      <c r="E29" s="28"/>
      <c r="F29" s="28"/>
      <c r="G29" s="28"/>
      <c r="M29" s="20"/>
      <c r="N29" s="20"/>
      <c r="O29" s="20"/>
    </row>
    <row r="30" spans="1:15" s="1" customFormat="1" ht="14.25" x14ac:dyDescent="0.2">
      <c r="C30" s="28"/>
      <c r="D30" s="28"/>
      <c r="E30" s="28"/>
      <c r="F30" s="28"/>
      <c r="G30" s="28"/>
      <c r="M30" s="20"/>
      <c r="N30" s="20"/>
      <c r="O30" s="20"/>
    </row>
    <row r="31" spans="1:15" s="1" customFormat="1" x14ac:dyDescent="0.25">
      <c r="A31" s="26" t="s">
        <v>69</v>
      </c>
      <c r="C31" s="53" t="s">
        <v>0</v>
      </c>
      <c r="D31" s="53" t="s">
        <v>80</v>
      </c>
      <c r="E31" s="53" t="s">
        <v>88</v>
      </c>
      <c r="F31" s="53" t="s">
        <v>87</v>
      </c>
      <c r="G31" s="53" t="s">
        <v>85</v>
      </c>
      <c r="H31" s="53" t="s">
        <v>86</v>
      </c>
      <c r="I31" s="53"/>
      <c r="J31" s="53" t="s">
        <v>89</v>
      </c>
      <c r="K31" s="53" t="s">
        <v>90</v>
      </c>
      <c r="L31" s="53" t="s">
        <v>84</v>
      </c>
      <c r="M31" s="14" t="s">
        <v>57</v>
      </c>
      <c r="N31" s="14" t="s">
        <v>56</v>
      </c>
      <c r="O31" s="15" t="s">
        <v>55</v>
      </c>
    </row>
    <row r="32" spans="1:15" s="1" customFormat="1" ht="14.25" x14ac:dyDescent="0.2">
      <c r="A32" s="9"/>
      <c r="C32" s="79"/>
      <c r="D32" s="79"/>
      <c r="E32" s="79"/>
      <c r="F32" s="79"/>
      <c r="G32" s="79"/>
      <c r="H32" s="79"/>
      <c r="I32" s="79"/>
      <c r="J32" s="79"/>
      <c r="K32" s="79"/>
      <c r="L32" s="79"/>
      <c r="M32" s="14"/>
      <c r="N32" s="14"/>
      <c r="O32" s="14"/>
    </row>
    <row r="33" spans="1:15" s="1" customFormat="1" ht="14.25" x14ac:dyDescent="0.2">
      <c r="A33" s="9"/>
      <c r="C33" s="82" t="s">
        <v>1068</v>
      </c>
      <c r="D33" s="82">
        <v>0</v>
      </c>
      <c r="E33" s="138">
        <v>0</v>
      </c>
      <c r="F33" s="83">
        <v>100000000</v>
      </c>
      <c r="G33" s="83">
        <v>100</v>
      </c>
      <c r="H33" s="83">
        <v>100000000</v>
      </c>
      <c r="I33" s="83"/>
      <c r="J33" s="83">
        <v>-100000000</v>
      </c>
      <c r="K33" s="83">
        <v>1000000</v>
      </c>
      <c r="L33" s="84">
        <f>'Indicator Sheet_(IS)'!Q8</f>
        <v>0</v>
      </c>
      <c r="M33" s="82">
        <f>IF('Indicator Sheet_(IS)'!R8=Berechnung1!$G$4,1,IF('Indicator Sheet_(IS)'!R8=Berechnung1!$F$4,1,IF('Indicator Sheet_(IS)'!R8=Berechnung1!$E$4,2,IF('Indicator Sheet_(IS)'!R8=Berechnung1!$D$4,3,IF('Indicator Sheet_(IS)'!R8=Berechnung1!$C$4,4,"")))))</f>
        <v>1</v>
      </c>
      <c r="N33" s="82">
        <f>IF(M33&gt;1,M33+3,M33)</f>
        <v>1</v>
      </c>
      <c r="O33" s="82">
        <f>IF('Indicator Sheet_(IS)'!T8="",0,1)</f>
        <v>0</v>
      </c>
    </row>
    <row r="34" spans="1:15" s="1" customFormat="1" ht="14.25" x14ac:dyDescent="0.2">
      <c r="A34" s="9"/>
      <c r="C34" s="46"/>
      <c r="D34" s="46"/>
      <c r="E34" s="366"/>
      <c r="F34" s="485"/>
      <c r="G34" s="485"/>
      <c r="H34" s="485"/>
      <c r="I34" s="485"/>
      <c r="J34" s="485"/>
      <c r="K34" s="485"/>
      <c r="L34" s="87"/>
      <c r="M34" s="46"/>
      <c r="N34" s="46"/>
      <c r="O34" s="46"/>
    </row>
    <row r="35" spans="1:15" s="1" customFormat="1" ht="14.25" x14ac:dyDescent="0.2">
      <c r="A35" s="9"/>
      <c r="C35" s="46"/>
      <c r="D35" s="46"/>
      <c r="E35" s="366"/>
      <c r="F35" s="485"/>
      <c r="G35" s="485"/>
      <c r="H35" s="485"/>
      <c r="I35" s="485"/>
      <c r="J35" s="485"/>
      <c r="K35" s="485"/>
      <c r="L35" s="87"/>
      <c r="M35" s="46"/>
      <c r="N35" s="46"/>
      <c r="O35" s="46"/>
    </row>
    <row r="36" spans="1:15" s="1" customFormat="1" ht="14.25" x14ac:dyDescent="0.2">
      <c r="A36" s="9"/>
      <c r="C36" s="486" t="s">
        <v>1069</v>
      </c>
      <c r="D36" s="486">
        <v>0</v>
      </c>
      <c r="E36" s="487">
        <v>0</v>
      </c>
      <c r="F36" s="488">
        <v>100000000</v>
      </c>
      <c r="G36" s="488">
        <v>-100000000</v>
      </c>
      <c r="H36" s="488">
        <v>100000000</v>
      </c>
      <c r="I36" s="488"/>
      <c r="J36" s="488">
        <v>-100000000</v>
      </c>
      <c r="K36" s="488">
        <v>1000000</v>
      </c>
      <c r="L36" s="489">
        <f>'Indicator Sheet_(IS)'!Q11</f>
        <v>0</v>
      </c>
      <c r="M36" s="486">
        <f>IF('Indicator Sheet_(IS)'!R11=Berechnung1!$H$4,5,IF('Indicator Sheet_(IS)'!R11=Berechnung1!$G$4,1,IF('Indicator Sheet_(IS)'!R11=Berechnung1!$F$4,1,IF('Indicator Sheet_(IS)'!R11=Berechnung1!$E$4,2,IF('Indicator Sheet_(IS)'!R11=Berechnung1!$D$4,3,IF('Indicator Sheet_(IS)'!R11=Berechnung1!$C$4,4,""))))))</f>
        <v>1</v>
      </c>
      <c r="N36" s="486">
        <f t="shared" ref="N36:N39" si="1">IF(M36&gt;1,M36+3,M36)</f>
        <v>1</v>
      </c>
      <c r="O36" s="486">
        <f>IF('Indicator Sheet_(IS)'!T11="",0,1)</f>
        <v>0</v>
      </c>
    </row>
    <row r="37" spans="1:15" s="1" customFormat="1" ht="14.25" x14ac:dyDescent="0.2">
      <c r="A37" s="9"/>
      <c r="C37" s="46"/>
      <c r="D37" s="46"/>
      <c r="E37" s="366"/>
      <c r="F37" s="485"/>
      <c r="G37" s="485"/>
      <c r="H37" s="485"/>
      <c r="I37" s="485"/>
      <c r="J37" s="485"/>
      <c r="K37" s="485"/>
      <c r="L37" s="87"/>
      <c r="M37" s="46"/>
      <c r="N37" s="46"/>
      <c r="O37" s="46"/>
    </row>
    <row r="38" spans="1:15" s="1" customFormat="1" ht="14.25" x14ac:dyDescent="0.2">
      <c r="A38" s="9"/>
      <c r="C38" s="46"/>
      <c r="D38" s="46"/>
      <c r="E38" s="366"/>
      <c r="F38" s="485"/>
      <c r="G38" s="485"/>
      <c r="H38" s="485"/>
      <c r="I38" s="485"/>
      <c r="J38" s="485"/>
      <c r="K38" s="485"/>
      <c r="L38" s="87"/>
      <c r="M38" s="46"/>
      <c r="N38" s="46"/>
      <c r="O38" s="46"/>
    </row>
    <row r="39" spans="1:15" s="1" customFormat="1" ht="14.25" x14ac:dyDescent="0.2">
      <c r="A39" s="9"/>
      <c r="C39" s="486" t="s">
        <v>1071</v>
      </c>
      <c r="D39" s="486">
        <v>0</v>
      </c>
      <c r="E39" s="487">
        <v>0</v>
      </c>
      <c r="F39" s="488">
        <v>100000000</v>
      </c>
      <c r="G39" s="488">
        <v>-100000000</v>
      </c>
      <c r="H39" s="488">
        <v>100000000</v>
      </c>
      <c r="I39" s="488"/>
      <c r="J39" s="488">
        <v>-100000000</v>
      </c>
      <c r="K39" s="488">
        <v>1000000</v>
      </c>
      <c r="L39" s="489">
        <f>'Indicator Sheet_(IS)'!Q14</f>
        <v>0</v>
      </c>
      <c r="M39" s="486">
        <f>IF('Indicator Sheet_(IS)'!R14=Berechnung1!$H$4,5,IF('Indicator Sheet_(IS)'!R14=Berechnung1!$G$4,1,IF('Indicator Sheet_(IS)'!R14=Berechnung1!$F$4,1,IF('Indicator Sheet_(IS)'!R14=Berechnung1!$E$4,2,IF('Indicator Sheet_(IS)'!R14=Berechnung1!$D$4,3,IF('Indicator Sheet_(IS)'!R14=Berechnung1!$C$4,4,""))))))</f>
        <v>1</v>
      </c>
      <c r="N39" s="486">
        <f t="shared" si="1"/>
        <v>1</v>
      </c>
      <c r="O39" s="486">
        <f>IF('Indicator Sheet_(IS)'!T14="",0,1)</f>
        <v>0</v>
      </c>
    </row>
    <row r="40" spans="1:15" s="1" customFormat="1" ht="14.25" x14ac:dyDescent="0.2">
      <c r="A40" s="9"/>
      <c r="C40" s="46"/>
      <c r="D40" s="46"/>
      <c r="E40" s="89"/>
      <c r="F40" s="89"/>
      <c r="G40" s="89"/>
      <c r="H40" s="89"/>
      <c r="I40" s="89"/>
      <c r="J40" s="89"/>
      <c r="K40" s="89"/>
      <c r="L40" s="46"/>
      <c r="M40" s="46"/>
      <c r="N40" s="46"/>
      <c r="O40" s="88"/>
    </row>
    <row r="41" spans="1:15" s="1" customFormat="1" ht="14.25" x14ac:dyDescent="0.2">
      <c r="A41" s="9"/>
      <c r="C41" s="46"/>
      <c r="D41" s="46"/>
      <c r="E41" s="89"/>
      <c r="F41" s="89"/>
      <c r="G41" s="89"/>
      <c r="H41" s="89"/>
      <c r="I41" s="89"/>
      <c r="J41" s="89"/>
      <c r="K41" s="89"/>
      <c r="L41" s="46"/>
      <c r="M41" s="46"/>
      <c r="N41" s="46"/>
      <c r="O41" s="88"/>
    </row>
    <row r="42" spans="1:15" s="1" customFormat="1" ht="14.25" x14ac:dyDescent="0.2">
      <c r="A42" s="9"/>
      <c r="C42" s="90" t="s">
        <v>1074</v>
      </c>
      <c r="D42" s="90" t="s">
        <v>81</v>
      </c>
      <c r="E42" s="91">
        <v>0</v>
      </c>
      <c r="F42" s="91">
        <v>1</v>
      </c>
      <c r="G42" s="91">
        <v>-1000</v>
      </c>
      <c r="H42" s="91">
        <v>10000</v>
      </c>
      <c r="I42" s="92"/>
      <c r="J42" s="91">
        <v>-10000</v>
      </c>
      <c r="K42" s="91">
        <v>10000</v>
      </c>
      <c r="L42" s="320" t="str">
        <f>'Indicator Sheet_(IS)'!Q19</f>
        <v>n.d.</v>
      </c>
      <c r="M42" s="90">
        <f>IF('Indicator Sheet_(IS)'!R17=Berechnung1!$G$4,1,IF('Indicator Sheet_(IS)'!R17=Berechnung1!$F$4,1,IF('Indicator Sheet_(IS)'!R17=Berechnung1!$E$4,2,IF('Indicator Sheet_(IS)'!R17=Berechnung1!$D$4,3,IF('Indicator Sheet_(IS)'!R17=Berechnung1!$C$4,4,"")))))</f>
        <v>1</v>
      </c>
      <c r="N42" s="90">
        <f>IF(M42&gt;1,M42+3,M42)</f>
        <v>1</v>
      </c>
      <c r="O42" s="90">
        <f>IF('Indicator Sheet_(IS)'!T17="",0,1)</f>
        <v>0</v>
      </c>
    </row>
    <row r="43" spans="1:15" s="1" customFormat="1" ht="14.25" x14ac:dyDescent="0.2">
      <c r="A43" s="9"/>
      <c r="C43" s="46"/>
      <c r="D43" s="46"/>
      <c r="E43" s="366"/>
      <c r="F43" s="366"/>
      <c r="G43" s="366"/>
      <c r="H43" s="366"/>
      <c r="I43" s="485"/>
      <c r="J43" s="366"/>
      <c r="K43" s="366"/>
      <c r="L43" s="370"/>
      <c r="M43" s="46"/>
      <c r="N43" s="46"/>
      <c r="O43" s="46"/>
    </row>
    <row r="44" spans="1:15" s="1" customFormat="1" ht="14.25" x14ac:dyDescent="0.2">
      <c r="A44" s="9"/>
      <c r="C44" s="46"/>
      <c r="D44" s="46"/>
      <c r="E44" s="366"/>
      <c r="F44" s="366"/>
      <c r="G44" s="366"/>
      <c r="H44" s="366"/>
      <c r="I44" s="485"/>
      <c r="J44" s="366"/>
      <c r="K44" s="366"/>
      <c r="L44" s="370"/>
      <c r="M44" s="46"/>
      <c r="N44" s="46"/>
      <c r="O44" s="46"/>
    </row>
    <row r="45" spans="1:15" s="1" customFormat="1" ht="14.25" x14ac:dyDescent="0.2">
      <c r="A45" s="9"/>
      <c r="C45" s="486" t="s">
        <v>1075</v>
      </c>
      <c r="D45" s="486" t="s">
        <v>81</v>
      </c>
      <c r="E45" s="487">
        <v>0</v>
      </c>
      <c r="F45" s="487">
        <v>1</v>
      </c>
      <c r="G45" s="487">
        <v>0.95</v>
      </c>
      <c r="H45" s="487">
        <v>10000</v>
      </c>
      <c r="I45" s="488"/>
      <c r="J45" s="487">
        <v>-10000</v>
      </c>
      <c r="K45" s="487">
        <v>10000</v>
      </c>
      <c r="L45" s="494" t="str">
        <f>'Indicator Sheet_(IS)'!Q22</f>
        <v>n.d.</v>
      </c>
      <c r="M45" s="486">
        <f>IF('Indicator Sheet_(IS)'!R20=Berechnung1!$H$4,5,IF('Indicator Sheet_(IS)'!R20=Berechnung1!$G$4,1,IF('Indicator Sheet_(IS)'!R20=Berechnung1!$F$4,1,IF('Indicator Sheet_(IS)'!R20=Berechnung1!$E$4,2,IF('Indicator Sheet_(IS)'!R20=Berechnung1!$D$4,3,IF('Indicator Sheet_(IS)'!R20=Berechnung1!$C$4,4,""))))))</f>
        <v>1</v>
      </c>
      <c r="N45" s="486">
        <f t="shared" ref="N45" si="2">IF(M45&gt;1,M45+3,M45)</f>
        <v>1</v>
      </c>
      <c r="O45" s="486">
        <f>IF('Indicator Sheet_(IS)'!T20="",0,1)</f>
        <v>0</v>
      </c>
    </row>
    <row r="46" spans="1:15" s="1" customFormat="1" ht="14.25" x14ac:dyDescent="0.2">
      <c r="A46" s="9"/>
      <c r="C46" s="85"/>
      <c r="D46" s="46"/>
      <c r="E46" s="86"/>
      <c r="F46" s="86"/>
      <c r="G46" s="86"/>
      <c r="H46" s="86"/>
      <c r="I46" s="86"/>
      <c r="J46" s="86"/>
      <c r="K46" s="86"/>
      <c r="L46" s="179"/>
      <c r="M46" s="46"/>
      <c r="N46" s="46"/>
      <c r="O46" s="46"/>
    </row>
    <row r="47" spans="1:15" s="1" customFormat="1" ht="14.25" x14ac:dyDescent="0.2">
      <c r="A47" s="9"/>
      <c r="C47" s="85"/>
      <c r="D47" s="46"/>
      <c r="E47" s="86"/>
      <c r="F47" s="86"/>
      <c r="G47" s="86"/>
      <c r="H47" s="86"/>
      <c r="I47" s="86"/>
      <c r="J47" s="86"/>
      <c r="K47" s="86"/>
      <c r="L47" s="179"/>
      <c r="M47" s="46"/>
      <c r="N47" s="46"/>
      <c r="O47" s="46"/>
    </row>
    <row r="48" spans="1:15" s="1" customFormat="1" ht="14.25" x14ac:dyDescent="0.2">
      <c r="A48" s="9"/>
      <c r="C48" s="90">
        <v>3</v>
      </c>
      <c r="D48" s="90" t="s">
        <v>81</v>
      </c>
      <c r="E48" s="91">
        <v>0</v>
      </c>
      <c r="F48" s="91">
        <v>1</v>
      </c>
      <c r="G48" s="91">
        <v>0.65</v>
      </c>
      <c r="H48" s="91">
        <v>10000</v>
      </c>
      <c r="I48" s="91"/>
      <c r="J48" s="91">
        <v>-1000</v>
      </c>
      <c r="K48" s="91">
        <v>10000</v>
      </c>
      <c r="L48" s="320" t="str">
        <f>'Indicator Sheet_(IS)'!Q25</f>
        <v>n.d.</v>
      </c>
      <c r="M48" s="90">
        <f>IF('Indicator Sheet_(IS)'!R23=Berechnung1!$G$4,1,IF('Indicator Sheet_(IS)'!R23=Berechnung1!$F$4,1,IF('Indicator Sheet_(IS)'!R23=Berechnung1!$E$4,2,IF('Indicator Sheet_(IS)'!R23=Berechnung1!$D$4,3,IF('Indicator Sheet_(IS)'!R23=Berechnung1!$C$4,4,"")))))</f>
        <v>1</v>
      </c>
      <c r="N48" s="90">
        <f>IF(M48&gt;1,M48+3,M48)</f>
        <v>1</v>
      </c>
      <c r="O48" s="90">
        <f>IF('Indicator Sheet_(IS)'!T23="",0,1)</f>
        <v>0</v>
      </c>
    </row>
    <row r="49" spans="1:15" s="1" customFormat="1" ht="14.25" x14ac:dyDescent="0.2">
      <c r="A49" s="9"/>
      <c r="C49" s="85"/>
      <c r="D49" s="46"/>
      <c r="E49" s="86"/>
      <c r="F49" s="86"/>
      <c r="G49" s="86"/>
      <c r="H49" s="86"/>
      <c r="I49" s="86"/>
      <c r="J49" s="86"/>
      <c r="K49" s="86"/>
      <c r="L49" s="179"/>
      <c r="M49" s="46"/>
      <c r="N49" s="46"/>
      <c r="O49" s="46"/>
    </row>
    <row r="50" spans="1:15" s="1" customFormat="1" ht="14.25" x14ac:dyDescent="0.2">
      <c r="A50" s="9"/>
      <c r="C50" s="85"/>
      <c r="D50" s="46"/>
      <c r="E50" s="86"/>
      <c r="F50" s="86"/>
      <c r="G50" s="86"/>
      <c r="H50" s="86"/>
      <c r="I50" s="86"/>
      <c r="J50" s="86"/>
      <c r="K50" s="86"/>
      <c r="L50" s="179"/>
      <c r="M50" s="46"/>
      <c r="N50" s="46"/>
      <c r="O50" s="46"/>
    </row>
    <row r="51" spans="1:15" s="1" customFormat="1" ht="14.25" x14ac:dyDescent="0.2">
      <c r="A51" s="9"/>
      <c r="C51" s="90">
        <v>4</v>
      </c>
      <c r="D51" s="90" t="s">
        <v>81</v>
      </c>
      <c r="E51" s="91">
        <v>0</v>
      </c>
      <c r="F51" s="91">
        <v>1</v>
      </c>
      <c r="G51" s="91">
        <v>-10000</v>
      </c>
      <c r="H51" s="91">
        <v>10000</v>
      </c>
      <c r="I51" s="91"/>
      <c r="J51" s="91">
        <v>0.5</v>
      </c>
      <c r="K51" s="91">
        <v>10000</v>
      </c>
      <c r="L51" s="320" t="str">
        <f>'Indicator Sheet_(IS)'!Q28</f>
        <v>n.d.</v>
      </c>
      <c r="M51" s="90">
        <f>IF('Indicator Sheet_(IS)'!R26=Berechnung1!$G$4,1,IF('Indicator Sheet_(IS)'!R26=Berechnung1!$F$4,1,IF('Indicator Sheet_(IS)'!R26=Berechnung1!$E$4,2,IF('Indicator Sheet_(IS)'!R26=Berechnung1!$D$4,3,IF('Indicator Sheet_(IS)'!R26=Berechnung1!$C$4,4,"")))))</f>
        <v>1</v>
      </c>
      <c r="N51" s="90">
        <f>IF(M51&gt;1,M51+3,M51)</f>
        <v>1</v>
      </c>
      <c r="O51" s="90">
        <f>IF('Indicator Sheet_(IS)'!T26="",0,1)</f>
        <v>0</v>
      </c>
    </row>
    <row r="52" spans="1:15" s="1" customFormat="1" ht="14.25" x14ac:dyDescent="0.2">
      <c r="A52" s="9"/>
      <c r="C52" s="85"/>
      <c r="D52" s="46"/>
      <c r="E52" s="86"/>
      <c r="F52" s="86"/>
      <c r="G52" s="86"/>
      <c r="H52" s="86"/>
      <c r="I52" s="86"/>
      <c r="J52" s="86"/>
      <c r="K52" s="86"/>
      <c r="L52" s="179"/>
      <c r="M52" s="46"/>
      <c r="N52" s="46"/>
      <c r="O52" s="46"/>
    </row>
    <row r="53" spans="1:15" s="1" customFormat="1" ht="14.25" x14ac:dyDescent="0.2">
      <c r="A53" s="9"/>
      <c r="C53" s="85"/>
      <c r="D53" s="46"/>
      <c r="E53" s="86"/>
      <c r="F53" s="86"/>
      <c r="G53" s="86"/>
      <c r="H53" s="86"/>
      <c r="I53" s="86"/>
      <c r="J53" s="86"/>
      <c r="K53" s="86"/>
      <c r="L53" s="179"/>
      <c r="M53" s="46"/>
      <c r="N53" s="46"/>
      <c r="O53" s="46"/>
    </row>
    <row r="54" spans="1:15" s="1" customFormat="1" ht="14.25" x14ac:dyDescent="0.2">
      <c r="A54" s="9"/>
      <c r="C54" s="90">
        <v>5</v>
      </c>
      <c r="D54" s="90" t="s">
        <v>81</v>
      </c>
      <c r="E54" s="91">
        <v>0</v>
      </c>
      <c r="F54" s="91">
        <v>10</v>
      </c>
      <c r="G54" s="91">
        <v>0.05</v>
      </c>
      <c r="H54" s="91">
        <v>10000</v>
      </c>
      <c r="I54" s="91"/>
      <c r="J54" s="91">
        <v>-10000</v>
      </c>
      <c r="K54" s="91">
        <v>10000</v>
      </c>
      <c r="L54" s="320" t="str">
        <f>'Indicator Sheet_(IS)'!Q31</f>
        <v>n.d.</v>
      </c>
      <c r="M54" s="90">
        <f>IF('Indicator Sheet_(IS)'!R29=Berechnung1!$G$4,1,IF('Indicator Sheet_(IS)'!R29=Berechnung1!$F$4,1,IF('Indicator Sheet_(IS)'!R29=Berechnung1!$E$4,2,IF('Indicator Sheet_(IS)'!R29=Berechnung1!$D$4,3,IF('Indicator Sheet_(IS)'!R29=Berechnung1!$C$4,4,"")))))</f>
        <v>1</v>
      </c>
      <c r="N54" s="90">
        <f>IF(M54&gt;1,M54+3,M54)</f>
        <v>1</v>
      </c>
      <c r="O54" s="90">
        <f>IF('Indicator Sheet_(IS)'!T29="",0,1)</f>
        <v>0</v>
      </c>
    </row>
    <row r="55" spans="1:15" s="1" customFormat="1" ht="14.25" x14ac:dyDescent="0.2">
      <c r="A55" s="9"/>
      <c r="C55" s="85"/>
      <c r="D55" s="46"/>
      <c r="E55" s="86"/>
      <c r="F55" s="86"/>
      <c r="G55" s="86"/>
      <c r="H55" s="86"/>
      <c r="I55" s="86"/>
      <c r="J55" s="86"/>
      <c r="K55" s="86"/>
      <c r="L55" s="87"/>
      <c r="M55" s="46"/>
      <c r="N55" s="46"/>
      <c r="O55" s="46"/>
    </row>
    <row r="56" spans="1:15" s="1" customFormat="1" ht="14.25" x14ac:dyDescent="0.2">
      <c r="A56" s="9"/>
      <c r="C56" s="85"/>
      <c r="D56" s="46"/>
      <c r="E56" s="86"/>
      <c r="F56" s="86"/>
      <c r="G56" s="86"/>
      <c r="H56" s="86"/>
      <c r="I56" s="86"/>
      <c r="J56" s="86"/>
      <c r="K56" s="86"/>
      <c r="L56" s="87"/>
      <c r="M56" s="46"/>
      <c r="N56" s="46"/>
      <c r="O56" s="46"/>
    </row>
    <row r="57" spans="1:15" s="1" customFormat="1" ht="14.25" x14ac:dyDescent="0.2">
      <c r="A57" s="9"/>
      <c r="C57" s="81" t="s">
        <v>327</v>
      </c>
      <c r="D57" s="82">
        <v>0</v>
      </c>
      <c r="E57" s="83">
        <v>0</v>
      </c>
      <c r="F57" s="83">
        <v>100000000</v>
      </c>
      <c r="G57" s="83">
        <v>60</v>
      </c>
      <c r="H57" s="83">
        <v>100000000</v>
      </c>
      <c r="I57" s="138"/>
      <c r="J57" s="83">
        <v>-100000000</v>
      </c>
      <c r="K57" s="83">
        <v>1000000</v>
      </c>
      <c r="L57" s="84">
        <f>'Indicator Sheet_(IS)'!Q32</f>
        <v>0</v>
      </c>
      <c r="M57" s="82">
        <f>IF('Indicator Sheet_(IS)'!R32=Berechnung1!$G$4,1,IF('Indicator Sheet_(IS)'!R32=Berechnung1!$F$4,1,IF('Indicator Sheet_(IS)'!R32=Berechnung1!$E$4,2,IF('Indicator Sheet_(IS)'!R32=Berechnung1!$D$4,3,IF('Indicator Sheet_(IS)'!R32=Berechnung1!$C$4,4,"")))))</f>
        <v>1</v>
      </c>
      <c r="N57" s="82">
        <f>IF(M57&gt;1,M57+3,M57)</f>
        <v>1</v>
      </c>
      <c r="O57" s="82">
        <f>IF('Indicator Sheet_(IS)'!T32="",0,1)</f>
        <v>0</v>
      </c>
    </row>
    <row r="58" spans="1:15" s="1" customFormat="1" ht="14.25" x14ac:dyDescent="0.2">
      <c r="A58" s="9"/>
      <c r="C58" s="85"/>
      <c r="D58" s="46"/>
      <c r="E58" s="86"/>
      <c r="F58" s="86"/>
      <c r="G58" s="86"/>
      <c r="H58" s="86"/>
      <c r="I58" s="86"/>
      <c r="J58" s="86"/>
      <c r="K58" s="86"/>
      <c r="L58" s="87"/>
      <c r="M58" s="46"/>
      <c r="N58" s="46"/>
      <c r="O58" s="46"/>
    </row>
    <row r="59" spans="1:15" s="1" customFormat="1" ht="14.25" x14ac:dyDescent="0.2">
      <c r="A59" s="9"/>
      <c r="C59" s="85"/>
      <c r="D59" s="46"/>
      <c r="E59" s="86"/>
      <c r="F59" s="86"/>
      <c r="G59" s="86"/>
      <c r="H59" s="86"/>
      <c r="I59" s="86"/>
      <c r="J59" s="86"/>
      <c r="K59" s="86"/>
      <c r="L59" s="87"/>
      <c r="M59" s="46"/>
      <c r="N59" s="46"/>
      <c r="O59" s="46"/>
    </row>
    <row r="60" spans="1:15" s="1" customFormat="1" ht="14.25" x14ac:dyDescent="0.2">
      <c r="A60" s="9"/>
      <c r="C60" s="338" t="s">
        <v>334</v>
      </c>
      <c r="D60" s="339" t="s">
        <v>81</v>
      </c>
      <c r="E60" s="340">
        <v>0</v>
      </c>
      <c r="F60" s="83">
        <v>100000000</v>
      </c>
      <c r="G60" s="83">
        <v>-100000000</v>
      </c>
      <c r="H60" s="83">
        <v>100000000</v>
      </c>
      <c r="I60" s="341"/>
      <c r="J60" s="83">
        <v>-100000000</v>
      </c>
      <c r="K60" s="83">
        <v>1000000</v>
      </c>
      <c r="L60" s="342">
        <f>'Indicator Sheet_(IS)'!Q35</f>
        <v>0</v>
      </c>
      <c r="M60" s="82">
        <f>IF('Indicator Sheet_(IS)'!R35=Berechnung1!$G$4,1,IF('Indicator Sheet_(IS)'!R35=Berechnung1!$F$4,1,IF('Indicator Sheet_(IS)'!R35=Berechnung1!$E$4,2,IF('Indicator Sheet_(IS)'!R35=Berechnung1!$D$4,3,IF('Indicator Sheet_(IS)'!R35=Berechnung1!$C$4,4,"")))))</f>
        <v>1</v>
      </c>
      <c r="N60" s="82">
        <f>IF(M60&gt;1,M60+3,M60)</f>
        <v>1</v>
      </c>
      <c r="O60" s="82">
        <f>IF('Indicator Sheet_(IS)'!T35="",0,1)</f>
        <v>0</v>
      </c>
    </row>
    <row r="61" spans="1:15" s="1" customFormat="1" ht="14.25" x14ac:dyDescent="0.2">
      <c r="A61" s="9"/>
      <c r="C61" s="85"/>
      <c r="D61" s="46"/>
      <c r="E61" s="485"/>
      <c r="F61" s="485"/>
      <c r="G61" s="485"/>
      <c r="H61" s="485"/>
      <c r="I61" s="366"/>
      <c r="J61" s="485"/>
      <c r="K61" s="485"/>
      <c r="L61" s="87"/>
      <c r="M61" s="46"/>
      <c r="N61" s="46"/>
      <c r="O61" s="46"/>
    </row>
    <row r="62" spans="1:15" s="1" customFormat="1" ht="14.25" x14ac:dyDescent="0.2">
      <c r="A62" s="9"/>
      <c r="C62" s="85"/>
      <c r="D62" s="46"/>
      <c r="E62" s="485"/>
      <c r="F62" s="485"/>
      <c r="G62" s="485"/>
      <c r="H62" s="485"/>
      <c r="I62" s="366"/>
      <c r="J62" s="485"/>
      <c r="K62" s="485"/>
      <c r="L62" s="87"/>
      <c r="M62" s="46"/>
      <c r="N62" s="46"/>
      <c r="O62" s="46"/>
    </row>
    <row r="63" spans="1:15" s="1" customFormat="1" ht="14.25" x14ac:dyDescent="0.2">
      <c r="A63" s="9"/>
      <c r="C63" s="338" t="s">
        <v>1084</v>
      </c>
      <c r="D63" s="339" t="s">
        <v>81</v>
      </c>
      <c r="E63" s="340">
        <v>0</v>
      </c>
      <c r="F63" s="495">
        <v>100000</v>
      </c>
      <c r="G63" s="495">
        <v>-10000</v>
      </c>
      <c r="H63" s="495">
        <v>10000</v>
      </c>
      <c r="I63" s="341"/>
      <c r="J63" s="495">
        <v>0.1</v>
      </c>
      <c r="K63" s="495">
        <v>0.25</v>
      </c>
      <c r="L63" s="500" t="str">
        <f>'Indicator Sheet_(IS)'!Q40</f>
        <v>n.d.</v>
      </c>
      <c r="M63" s="82">
        <f>IF('Indicator Sheet_(IS)'!R38=Berechnung1!$G$4,1,IF('Indicator Sheet_(IS)'!R38=Berechnung1!$F$4,1,IF('Indicator Sheet_(IS)'!R38=Berechnung1!$E$4,2,IF('Indicator Sheet_(IS)'!R38=Berechnung1!$D$4,3,IF('Indicator Sheet_(IS)'!R38=Berechnung1!$C$4,4,"")))))</f>
        <v>1</v>
      </c>
      <c r="N63" s="82">
        <f t="shared" ref="N63" si="3">IF(M63&gt;1,M63+3,M63)</f>
        <v>1</v>
      </c>
      <c r="O63" s="82">
        <f>IF('Indicator Sheet_(IS)'!T38="",0,1)</f>
        <v>0</v>
      </c>
    </row>
    <row r="64" spans="1:15" s="1" customFormat="1" ht="14.25" x14ac:dyDescent="0.2">
      <c r="A64" s="9"/>
      <c r="C64" s="85"/>
      <c r="D64" s="46"/>
      <c r="E64" s="86"/>
      <c r="F64" s="86"/>
      <c r="G64" s="86"/>
      <c r="H64" s="86"/>
      <c r="I64" s="128"/>
      <c r="J64" s="86"/>
      <c r="K64" s="127"/>
      <c r="L64" s="87"/>
      <c r="M64" s="46"/>
      <c r="N64" s="46"/>
      <c r="O64" s="46"/>
    </row>
    <row r="65" spans="1:15" s="1" customFormat="1" ht="14.25" x14ac:dyDescent="0.2">
      <c r="A65" s="9"/>
      <c r="C65" s="85"/>
      <c r="D65" s="46"/>
      <c r="E65" s="86"/>
      <c r="F65" s="86"/>
      <c r="G65" s="86"/>
      <c r="H65" s="86"/>
      <c r="I65" s="128"/>
      <c r="J65" s="86"/>
      <c r="K65" s="127"/>
      <c r="L65" s="87"/>
      <c r="M65" s="46"/>
      <c r="N65" s="46"/>
      <c r="O65" s="46"/>
    </row>
    <row r="66" spans="1:15" s="1" customFormat="1" ht="14.25" x14ac:dyDescent="0.2">
      <c r="A66" s="9"/>
      <c r="C66" s="93" t="s">
        <v>1300</v>
      </c>
      <c r="D66" s="90" t="s">
        <v>81</v>
      </c>
      <c r="E66" s="91">
        <v>0</v>
      </c>
      <c r="F66" s="91">
        <v>1</v>
      </c>
      <c r="G66" s="537">
        <v>-10000</v>
      </c>
      <c r="H66" s="537">
        <v>0.1</v>
      </c>
      <c r="I66" s="126"/>
      <c r="J66" s="140">
        <v>-10000</v>
      </c>
      <c r="K66" s="125">
        <v>10000</v>
      </c>
      <c r="L66" s="320" t="str">
        <f>'Indicator Sheet_(IS)'!Q43</f>
        <v>n.d.</v>
      </c>
      <c r="M66" s="90">
        <f>IF('Indicator Sheet_(IS)'!R41=Berechnung1!$G$4,1,IF('Indicator Sheet_(IS)'!R41=Berechnung1!$F$4,1,IF('Indicator Sheet_(IS)'!R41=Berechnung1!$E$4,2,IF('Indicator Sheet_(IS)'!R41=Berechnung1!$D$4,3,IF('Indicator Sheet_(IS)'!R41=Berechnung1!$C$4,4,"")))))</f>
        <v>1</v>
      </c>
      <c r="N66" s="90">
        <f>IF(M66&gt;1,M66+3,M66)</f>
        <v>1</v>
      </c>
      <c r="O66" s="90">
        <f>IF('Indicator Sheet_(IS)'!T41="",0,1)</f>
        <v>0</v>
      </c>
    </row>
    <row r="67" spans="1:15" s="1" customFormat="1" ht="14.25" x14ac:dyDescent="0.2">
      <c r="A67" s="9"/>
      <c r="C67" s="85"/>
      <c r="D67" s="46"/>
      <c r="E67" s="366"/>
      <c r="F67" s="366"/>
      <c r="G67" s="366"/>
      <c r="H67" s="366"/>
      <c r="I67" s="367"/>
      <c r="J67" s="368"/>
      <c r="K67" s="369"/>
      <c r="L67" s="370"/>
      <c r="M67" s="46"/>
      <c r="N67" s="46"/>
      <c r="O67" s="46"/>
    </row>
    <row r="68" spans="1:15" s="1" customFormat="1" ht="14.25" x14ac:dyDescent="0.2">
      <c r="A68" s="9"/>
      <c r="C68" s="85"/>
      <c r="D68" s="46"/>
      <c r="E68" s="366"/>
      <c r="F68" s="366"/>
      <c r="G68" s="366"/>
      <c r="H68" s="366"/>
      <c r="I68" s="367"/>
      <c r="J68" s="368"/>
      <c r="K68" s="369"/>
      <c r="L68" s="370"/>
      <c r="M68" s="46"/>
      <c r="N68" s="46"/>
      <c r="O68" s="46"/>
    </row>
    <row r="69" spans="1:15" s="1" customFormat="1" ht="14.25" x14ac:dyDescent="0.2">
      <c r="A69" s="9"/>
      <c r="C69" s="486">
        <v>8</v>
      </c>
      <c r="D69" s="486" t="s">
        <v>81</v>
      </c>
      <c r="E69" s="487">
        <v>0</v>
      </c>
      <c r="F69" s="487">
        <v>1</v>
      </c>
      <c r="G69" s="572">
        <v>-10000</v>
      </c>
      <c r="H69" s="572">
        <v>10000</v>
      </c>
      <c r="I69" s="496"/>
      <c r="J69" s="497">
        <v>-10000</v>
      </c>
      <c r="K69" s="498">
        <v>10000</v>
      </c>
      <c r="L69" s="494" t="str">
        <f>'Indicator Sheet_(IS)'!Q46</f>
        <v>n.d.</v>
      </c>
      <c r="M69" s="486">
        <f>IF('Indicator Sheet_(IS)'!R44=Berechnung1!$H$16,5,IF('Indicator Sheet_(IS)'!R44=Berechnung1!$G$16,1,IF('Indicator Sheet_(IS)'!R44=Berechnung1!$F$16,1,IF('Indicator Sheet_(IS)'!R44=Berechnung1!$E$16,2,IF('Indicator Sheet_(IS)'!R44=Berechnung1!$D$16,3,IF('Indicator Sheet_(IS)'!R44=Berechnung1!$C$16,4,""))))))</f>
        <v>1</v>
      </c>
      <c r="N69" s="486">
        <f>IF(M69&gt;1,M69+3,M69)</f>
        <v>1</v>
      </c>
      <c r="O69" s="486">
        <f>IF('Indicator Sheet_(IS)'!T44="",0,1)</f>
        <v>0</v>
      </c>
    </row>
    <row r="70" spans="1:15" s="1" customFormat="1" ht="14.25" x14ac:dyDescent="0.2">
      <c r="A70" s="9"/>
      <c r="C70" s="46"/>
      <c r="D70" s="46"/>
      <c r="E70" s="366"/>
      <c r="F70" s="366"/>
      <c r="G70" s="366"/>
      <c r="H70" s="366"/>
      <c r="I70" s="367"/>
      <c r="J70" s="368"/>
      <c r="K70" s="369"/>
      <c r="L70" s="370"/>
      <c r="M70" s="46"/>
      <c r="N70" s="46"/>
      <c r="O70" s="46"/>
    </row>
    <row r="71" spans="1:15" s="1" customFormat="1" ht="14.25" x14ac:dyDescent="0.2">
      <c r="A71" s="9"/>
      <c r="C71" s="46"/>
      <c r="D71" s="46"/>
      <c r="E71" s="366"/>
      <c r="F71" s="366"/>
      <c r="G71" s="366"/>
      <c r="H71" s="366"/>
      <c r="I71" s="367"/>
      <c r="J71" s="368"/>
      <c r="K71" s="369"/>
      <c r="L71" s="370"/>
      <c r="M71" s="46"/>
      <c r="N71" s="46"/>
      <c r="O71" s="46"/>
    </row>
    <row r="72" spans="1:15" s="1" customFormat="1" ht="14.25" x14ac:dyDescent="0.2">
      <c r="A72" s="9"/>
      <c r="C72" s="486">
        <v>9</v>
      </c>
      <c r="D72" s="486" t="s">
        <v>81</v>
      </c>
      <c r="E72" s="487">
        <v>0</v>
      </c>
      <c r="F72" s="487">
        <v>1</v>
      </c>
      <c r="G72" s="487">
        <v>-10000</v>
      </c>
      <c r="H72" s="487">
        <v>10000</v>
      </c>
      <c r="I72" s="496"/>
      <c r="J72" s="497">
        <v>0.6</v>
      </c>
      <c r="K72" s="498">
        <v>10000</v>
      </c>
      <c r="L72" s="494" t="str">
        <f>'Indicator Sheet_(IS)'!Q49</f>
        <v>n.d.</v>
      </c>
      <c r="M72" s="486">
        <f>IF('Indicator Sheet_(IS)'!R47=Berechnung1!$H$4,5,IF('Indicator Sheet_(IS)'!R47=Berechnung1!$G$4,1,IF('Indicator Sheet_(IS)'!R47=Berechnung1!$F$4,1,IF('Indicator Sheet_(IS)'!R47=Berechnung1!$E$4,2,IF('Indicator Sheet_(IS)'!R47=Berechnung1!$D$4,3,IF('Indicator Sheet_(IS)'!R47=Berechnung1!$C$4,4,""))))))</f>
        <v>1</v>
      </c>
      <c r="N72" s="486">
        <f t="shared" ref="N72" si="4">IF(M72&gt;1,M72+3,M72)</f>
        <v>1</v>
      </c>
      <c r="O72" s="486">
        <f>IF('Indicator Sheet_(IS)'!T47="",0,1)</f>
        <v>0</v>
      </c>
    </row>
    <row r="73" spans="1:15" s="1" customFormat="1" ht="14.25" x14ac:dyDescent="0.2">
      <c r="A73" s="9"/>
      <c r="C73" s="46"/>
      <c r="D73" s="46"/>
      <c r="E73" s="366"/>
      <c r="F73" s="366"/>
      <c r="G73" s="366"/>
      <c r="H73" s="366"/>
      <c r="I73" s="367"/>
      <c r="J73" s="368"/>
      <c r="K73" s="369"/>
      <c r="L73" s="370"/>
      <c r="M73" s="46"/>
      <c r="N73" s="46"/>
      <c r="O73" s="46"/>
    </row>
    <row r="74" spans="1:15" s="1" customFormat="1" ht="14.25" x14ac:dyDescent="0.2">
      <c r="A74" s="9"/>
      <c r="C74" s="46"/>
      <c r="D74" s="46"/>
      <c r="E74" s="366"/>
      <c r="F74" s="366"/>
      <c r="G74" s="366"/>
      <c r="H74" s="366"/>
      <c r="I74" s="367"/>
      <c r="J74" s="368"/>
      <c r="K74" s="369"/>
      <c r="L74" s="370"/>
      <c r="M74" s="46"/>
      <c r="N74" s="46"/>
      <c r="O74" s="46"/>
    </row>
    <row r="75" spans="1:15" x14ac:dyDescent="0.25">
      <c r="C75" s="80"/>
      <c r="D75" s="80"/>
      <c r="E75" s="80"/>
      <c r="F75" s="80"/>
      <c r="G75" s="80"/>
      <c r="H75" s="80"/>
      <c r="I75" s="80"/>
      <c r="J75" s="80"/>
      <c r="K75" s="80"/>
      <c r="L75" s="80"/>
      <c r="M75" s="80"/>
      <c r="N75" s="80"/>
      <c r="O75" s="80"/>
    </row>
    <row r="76" spans="1:15" x14ac:dyDescent="0.25">
      <c r="C76" s="63" t="s">
        <v>138</v>
      </c>
    </row>
    <row r="78" spans="1:15" hidden="1" x14ac:dyDescent="0.25"/>
    <row r="79" spans="1:15" hidden="1" x14ac:dyDescent="0.25"/>
    <row r="80" spans="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5" hidden="1" x14ac:dyDescent="0.25"/>
    <row r="98" spans="1:5" hidden="1" x14ac:dyDescent="0.25"/>
    <row r="99" spans="1:5" hidden="1" x14ac:dyDescent="0.25"/>
    <row r="100" spans="1:5" hidden="1" x14ac:dyDescent="0.25"/>
    <row r="101" spans="1:5" x14ac:dyDescent="0.25">
      <c r="C101" s="180"/>
    </row>
    <row r="102" spans="1:5" x14ac:dyDescent="0.25">
      <c r="B102" s="29"/>
      <c r="C102" s="29"/>
    </row>
    <row r="103" spans="1:5" hidden="1" x14ac:dyDescent="0.25">
      <c r="A103" s="26" t="s">
        <v>109</v>
      </c>
    </row>
    <row r="104" spans="1:5" hidden="1" x14ac:dyDescent="0.25">
      <c r="A104" s="61"/>
    </row>
    <row r="105" spans="1:5" hidden="1" x14ac:dyDescent="0.25">
      <c r="A105" s="136" t="s">
        <v>139</v>
      </c>
      <c r="B105" s="135"/>
      <c r="C105" s="135" t="s">
        <v>140</v>
      </c>
      <c r="D105" s="134" t="s">
        <v>109</v>
      </c>
      <c r="E105" s="134"/>
    </row>
    <row r="106" spans="1:5" hidden="1" x14ac:dyDescent="0.25">
      <c r="A106" s="133">
        <v>3</v>
      </c>
      <c r="B106" s="132"/>
      <c r="C106" s="132" t="s">
        <v>141</v>
      </c>
      <c r="D106" s="132" t="s">
        <v>142</v>
      </c>
      <c r="E106" s="132"/>
    </row>
    <row r="107" spans="1:5" hidden="1" x14ac:dyDescent="0.25">
      <c r="A107" s="133"/>
      <c r="B107" s="132"/>
      <c r="C107" s="132"/>
      <c r="D107" s="132" t="s">
        <v>143</v>
      </c>
      <c r="E107" s="132"/>
    </row>
    <row r="108" spans="1:5" hidden="1" x14ac:dyDescent="0.25">
      <c r="A108" s="133">
        <v>3</v>
      </c>
      <c r="B108" s="132"/>
      <c r="C108" s="132" t="s">
        <v>144</v>
      </c>
      <c r="D108" s="132" t="s">
        <v>145</v>
      </c>
      <c r="E108" s="132"/>
    </row>
    <row r="109" spans="1:5" hidden="1" x14ac:dyDescent="0.25">
      <c r="A109" s="131"/>
      <c r="B109" s="132"/>
      <c r="C109" s="132"/>
      <c r="D109" s="132" t="s">
        <v>146</v>
      </c>
      <c r="E109" s="132"/>
    </row>
    <row r="110" spans="1:5" hidden="1" x14ac:dyDescent="0.25">
      <c r="A110" s="131"/>
      <c r="B110" s="132"/>
      <c r="C110" s="132"/>
      <c r="D110" s="132"/>
      <c r="E110" s="132"/>
    </row>
    <row r="111" spans="1:5" hidden="1" x14ac:dyDescent="0.25">
      <c r="A111" s="131" t="s">
        <v>153</v>
      </c>
      <c r="B111" s="132"/>
      <c r="C111" s="132" t="s">
        <v>141</v>
      </c>
      <c r="D111" s="132" t="s">
        <v>142</v>
      </c>
      <c r="E111" s="132"/>
    </row>
    <row r="112" spans="1:5" hidden="1" x14ac:dyDescent="0.25">
      <c r="A112" s="131"/>
      <c r="B112" s="134"/>
      <c r="C112" s="132"/>
      <c r="D112" s="132" t="s">
        <v>143</v>
      </c>
      <c r="E112" s="132"/>
    </row>
    <row r="113" spans="1:5" hidden="1" x14ac:dyDescent="0.25">
      <c r="A113" s="130"/>
      <c r="B113" s="132"/>
      <c r="C113" s="132"/>
      <c r="D113" s="132" t="s">
        <v>147</v>
      </c>
      <c r="E113" s="132"/>
    </row>
    <row r="114" spans="1:5" hidden="1" x14ac:dyDescent="0.25">
      <c r="A114" s="131"/>
      <c r="B114" s="132"/>
      <c r="C114" s="132"/>
      <c r="D114" s="132"/>
      <c r="E114" s="132"/>
    </row>
    <row r="115" spans="1:5" hidden="1" x14ac:dyDescent="0.25">
      <c r="A115" s="131" t="s">
        <v>153</v>
      </c>
      <c r="B115" s="132"/>
      <c r="C115" s="132" t="s">
        <v>144</v>
      </c>
      <c r="D115" s="132" t="s">
        <v>145</v>
      </c>
      <c r="E115" s="132"/>
    </row>
    <row r="116" spans="1:5" hidden="1" x14ac:dyDescent="0.25">
      <c r="A116" s="131"/>
      <c r="B116" s="132"/>
      <c r="C116" s="132"/>
      <c r="D116" s="132" t="s">
        <v>146</v>
      </c>
      <c r="E116" s="132"/>
    </row>
    <row r="117" spans="1:5" hidden="1" x14ac:dyDescent="0.25">
      <c r="A117" s="131"/>
      <c r="B117" s="134"/>
      <c r="C117" s="132"/>
      <c r="D117" s="132" t="s">
        <v>148</v>
      </c>
      <c r="E117" s="132"/>
    </row>
    <row r="118" spans="1:5" hidden="1" x14ac:dyDescent="0.25">
      <c r="A118" s="130"/>
      <c r="B118" s="132"/>
      <c r="C118" s="132"/>
      <c r="D118" s="132"/>
      <c r="E118" s="132"/>
    </row>
    <row r="119" spans="1:5" hidden="1" x14ac:dyDescent="0.25">
      <c r="A119" s="132" t="s">
        <v>152</v>
      </c>
      <c r="B119" s="132"/>
      <c r="C119" s="132" t="s">
        <v>6</v>
      </c>
      <c r="D119" s="132" t="s">
        <v>149</v>
      </c>
      <c r="E119" s="132"/>
    </row>
    <row r="120" spans="1:5" hidden="1" x14ac:dyDescent="0.25">
      <c r="A120" s="132"/>
      <c r="B120" s="132"/>
      <c r="C120" s="132"/>
      <c r="D120" s="132" t="s">
        <v>150</v>
      </c>
      <c r="E120" s="132"/>
    </row>
    <row r="121" spans="1:5" hidden="1" x14ac:dyDescent="0.25">
      <c r="A121" s="132"/>
      <c r="B121" s="132"/>
      <c r="C121" s="132"/>
      <c r="D121" s="132"/>
      <c r="E121" s="132"/>
    </row>
    <row r="122" spans="1:5" hidden="1" x14ac:dyDescent="0.25">
      <c r="A122" s="132" t="s">
        <v>154</v>
      </c>
      <c r="B122" s="132"/>
      <c r="C122" s="132" t="s">
        <v>151</v>
      </c>
      <c r="D122" s="132" t="s">
        <v>142</v>
      </c>
      <c r="E122" s="132"/>
    </row>
    <row r="123" spans="1:5" hidden="1" x14ac:dyDescent="0.25">
      <c r="A123" s="132"/>
      <c r="B123" s="132"/>
      <c r="C123" s="132"/>
      <c r="D123" s="132" t="s">
        <v>143</v>
      </c>
      <c r="E123" s="132"/>
    </row>
    <row r="124" spans="1:5" hidden="1" x14ac:dyDescent="0.25">
      <c r="A124" s="94"/>
      <c r="B124" s="94"/>
      <c r="C124" s="94"/>
      <c r="D124" s="94"/>
      <c r="E124" s="94"/>
    </row>
    <row r="125" spans="1:5" hidden="1" x14ac:dyDescent="0.25">
      <c r="A125" s="94"/>
      <c r="B125" s="94"/>
      <c r="C125" s="94"/>
      <c r="D125" s="94"/>
      <c r="E125" s="94"/>
    </row>
    <row r="126" spans="1:5" hidden="1" x14ac:dyDescent="0.25">
      <c r="A126" s="94"/>
      <c r="B126" s="94"/>
      <c r="C126" s="94"/>
      <c r="D126" s="94"/>
      <c r="E126" s="94"/>
    </row>
    <row r="127" spans="1:5" hidden="1" x14ac:dyDescent="0.25">
      <c r="A127" s="94"/>
      <c r="B127" s="94"/>
      <c r="C127" s="94"/>
      <c r="D127" s="94"/>
      <c r="E127" s="94"/>
    </row>
    <row r="128" spans="1:5" hidden="1" x14ac:dyDescent="0.25">
      <c r="A128" s="130" t="s">
        <v>110</v>
      </c>
      <c r="B128" s="132"/>
      <c r="C128" s="132" t="s">
        <v>155</v>
      </c>
      <c r="D128" s="132"/>
      <c r="E128" s="132"/>
    </row>
    <row r="129" spans="1:5" hidden="1" x14ac:dyDescent="0.25">
      <c r="A129" s="132"/>
      <c r="B129" s="132"/>
      <c r="C129" s="132" t="s">
        <v>156</v>
      </c>
      <c r="D129" s="132"/>
      <c r="E129" s="132"/>
    </row>
    <row r="130" spans="1:5" hidden="1" x14ac:dyDescent="0.25">
      <c r="A130" s="132"/>
      <c r="B130" s="132"/>
      <c r="C130" s="132" t="s">
        <v>111</v>
      </c>
      <c r="D130" s="132"/>
      <c r="E130" s="132"/>
    </row>
    <row r="131" spans="1:5" hidden="1" x14ac:dyDescent="0.25">
      <c r="A131" s="129"/>
      <c r="B131" s="129"/>
      <c r="C131" s="129"/>
      <c r="D131" s="129"/>
      <c r="E131" s="129"/>
    </row>
    <row r="132" spans="1:5" hidden="1" x14ac:dyDescent="0.25"/>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D23">
    <cfRule type="containsBlanks" dxfId="53" priority="2">
      <formula>LEN(TRIM(D23))=0</formula>
    </cfRule>
  </conditionalFormatting>
  <conditionalFormatting sqref="D25">
    <cfRule type="containsBlanks" dxfId="52" priority="1">
      <formula>LEN(TRIM(D25))=0</formula>
    </cfRule>
  </conditionalFormatting>
  <conditionalFormatting sqref="M31:O32">
    <cfRule type="cellIs" dxfId="51" priority="1971" operator="equal">
      <formula>$G$4</formula>
    </cfRule>
    <cfRule type="cellIs" dxfId="50" priority="1972" operator="equal">
      <formula>$F$4</formula>
    </cfRule>
    <cfRule type="cellIs" dxfId="49" priority="1973" operator="equal">
      <formula>$E$4</formula>
    </cfRule>
    <cfRule type="cellIs" dxfId="48" priority="1974" operator="equal">
      <formula>$D$4</formula>
    </cfRule>
  </conditionalFormatting>
  <conditionalFormatting sqref="O40:O41">
    <cfRule type="cellIs" dxfId="47" priority="23" operator="equal">
      <formula>$G$4</formula>
    </cfRule>
    <cfRule type="cellIs" dxfId="46" priority="24" operator="equal">
      <formula>$F$4</formula>
    </cfRule>
    <cfRule type="cellIs" dxfId="45" priority="25" operator="equal">
      <formula>$E$4</formula>
    </cfRule>
    <cfRule type="cellIs" dxfId="44" priority="26" operator="equal">
      <formula>$D$4</formula>
    </cfRule>
  </conditionalFormatting>
  <dataValidations disablePrompts="1" count="1">
    <dataValidation type="whole" operator="greaterThanOrEqual" allowBlank="1" showInputMessage="1" showErrorMessage="1" errorTitle="Error" error="Eingabe nur von Zahlen möglich. " sqref="D25 D23" xr:uid="{00000000-0002-0000-0600-000000000000}">
      <formula1>0</formula1>
    </dataValidation>
  </dataValidations>
  <pageMargins left="0.7" right="0.7" top="0.78740157499999996" bottom="0.78740157499999996" header="0.3" footer="0.3"/>
  <pageSetup paperSize="9" orientation="portrait" horizontalDpi="0" verticalDpi="0"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BK64"/>
  <sheetViews>
    <sheetView zoomScale="80" zoomScaleNormal="80" workbookViewId="0">
      <selection activeCell="F28" sqref="F28:G30"/>
    </sheetView>
  </sheetViews>
  <sheetFormatPr defaultColWidth="9" defaultRowHeight="14.25" x14ac:dyDescent="0.25"/>
  <cols>
    <col min="1" max="1" width="20.7109375" style="40" customWidth="1"/>
    <col min="2" max="2" width="29.42578125" style="40" customWidth="1"/>
    <col min="3" max="3" width="34" style="40" customWidth="1"/>
    <col min="4" max="6" width="29.42578125" style="40" customWidth="1"/>
    <col min="7" max="7" width="29.42578125" style="208" customWidth="1"/>
    <col min="8" max="8" width="24.85546875" style="207" customWidth="1"/>
    <col min="9" max="9" width="25.28515625" style="207" customWidth="1"/>
    <col min="10" max="10" width="62.42578125" style="40" customWidth="1"/>
    <col min="11" max="11" width="29.85546875" style="40" customWidth="1"/>
    <col min="12" max="12" width="32.85546875" style="40" customWidth="1"/>
    <col min="13" max="13" width="27.5703125" style="40" customWidth="1"/>
    <col min="14" max="14" width="24.42578125" style="40" customWidth="1"/>
    <col min="15" max="15" width="21.42578125" style="40" customWidth="1"/>
    <col min="16" max="16" width="42.85546875" style="40" customWidth="1"/>
    <col min="17" max="17" width="41.140625" style="40" customWidth="1"/>
    <col min="18" max="18" width="27.5703125" style="40" customWidth="1"/>
    <col min="19" max="19" width="21.7109375" style="40" customWidth="1"/>
    <col min="20" max="20" width="19.7109375" style="40" customWidth="1"/>
    <col min="21" max="21" width="18.7109375" style="40" customWidth="1"/>
    <col min="22" max="160" width="11.42578125" style="40" customWidth="1"/>
    <col min="161" max="16384" width="9" style="40"/>
  </cols>
  <sheetData>
    <row r="1" spans="1:63" x14ac:dyDescent="0.25">
      <c r="G1" s="40"/>
      <c r="H1" s="40"/>
      <c r="I1" s="40"/>
    </row>
    <row r="2" spans="1:63" s="270" customFormat="1" ht="20.25" customHeight="1" x14ac:dyDescent="0.25">
      <c r="A2" s="206" t="s">
        <v>83</v>
      </c>
      <c r="AI2" s="207"/>
      <c r="BI2" s="40"/>
      <c r="BJ2" s="208"/>
    </row>
    <row r="3" spans="1:63" ht="14.25" customHeight="1" x14ac:dyDescent="0.25">
      <c r="AI3" s="207"/>
      <c r="BJ3" s="208"/>
    </row>
    <row r="4" spans="1:63" x14ac:dyDescent="0.25">
      <c r="G4" s="40"/>
      <c r="H4" s="40"/>
      <c r="I4" s="40"/>
      <c r="AI4" s="207"/>
      <c r="BJ4" s="208"/>
    </row>
    <row r="5" spans="1:63" ht="15" customHeight="1" x14ac:dyDescent="0.25">
      <c r="B5" s="194" t="s">
        <v>77</v>
      </c>
      <c r="C5" s="113" t="s">
        <v>71</v>
      </c>
      <c r="D5" s="117" t="s">
        <v>7</v>
      </c>
      <c r="E5" s="121" t="s">
        <v>78</v>
      </c>
      <c r="F5" s="118" t="s">
        <v>79</v>
      </c>
      <c r="G5" s="40"/>
      <c r="H5" s="40"/>
      <c r="I5" s="40"/>
      <c r="AI5" s="209"/>
      <c r="BH5" s="270"/>
      <c r="BI5" s="11"/>
    </row>
    <row r="6" spans="1:63" ht="24.75" customHeight="1" x14ac:dyDescent="0.25">
      <c r="B6" s="265" t="str">
        <f>IF(AND(E6=0,F6=0,Berechnung3!A3="relevant"),B8,IF(OR(Berechnung3!A3="nicht relevant",Berechnung3!A3="EZ"),"",B9))</f>
        <v/>
      </c>
      <c r="C6" s="112">
        <f>Berechnung3!J6</f>
        <v>0</v>
      </c>
      <c r="D6" s="137">
        <f>Berechnung3!J7</f>
        <v>0</v>
      </c>
      <c r="E6" s="141">
        <f>Berechnung3!J5</f>
        <v>0</v>
      </c>
      <c r="F6" s="195">
        <f>Berechnung3!J4</f>
        <v>0</v>
      </c>
      <c r="G6" s="40"/>
      <c r="H6" s="40"/>
      <c r="I6" s="40"/>
      <c r="AI6" s="209"/>
    </row>
    <row r="7" spans="1:63" x14ac:dyDescent="0.25">
      <c r="G7" s="40"/>
      <c r="H7" s="40"/>
      <c r="I7" s="40"/>
      <c r="AI7" s="209"/>
    </row>
    <row r="8" spans="1:63" ht="15" x14ac:dyDescent="0.25">
      <c r="A8" s="62" t="s">
        <v>100</v>
      </c>
      <c r="B8" s="40" t="s">
        <v>118</v>
      </c>
      <c r="G8" s="40"/>
      <c r="H8" s="40"/>
      <c r="I8" s="40"/>
      <c r="AI8" s="207"/>
    </row>
    <row r="9" spans="1:63" x14ac:dyDescent="0.25">
      <c r="B9" s="40" t="s">
        <v>128</v>
      </c>
      <c r="G9" s="40"/>
      <c r="H9" s="40"/>
      <c r="I9" s="40"/>
      <c r="AI9" s="207"/>
    </row>
    <row r="10" spans="1:63" x14ac:dyDescent="0.25">
      <c r="G10" s="40"/>
      <c r="H10" s="40"/>
      <c r="I10" s="40"/>
      <c r="AI10" s="207"/>
    </row>
    <row r="11" spans="1:63" ht="15.75" x14ac:dyDescent="0.25">
      <c r="A11" s="207"/>
      <c r="B11" s="206" t="s">
        <v>106</v>
      </c>
      <c r="G11" s="40"/>
      <c r="H11" s="40"/>
      <c r="I11" s="40"/>
      <c r="AI11" s="207"/>
    </row>
    <row r="12" spans="1:63" x14ac:dyDescent="0.25">
      <c r="A12" s="207"/>
      <c r="G12" s="40"/>
      <c r="H12" s="40"/>
      <c r="I12" s="40"/>
      <c r="AI12" s="207"/>
    </row>
    <row r="13" spans="1:63" x14ac:dyDescent="0.25">
      <c r="A13" s="207"/>
      <c r="B13" s="939" t="s">
        <v>92</v>
      </c>
      <c r="C13" s="941" t="s">
        <v>108</v>
      </c>
      <c r="D13" s="937" t="s">
        <v>54</v>
      </c>
      <c r="E13" s="943" t="s">
        <v>297</v>
      </c>
      <c r="G13" s="40"/>
      <c r="H13" s="40"/>
      <c r="I13" s="40"/>
      <c r="AJ13" s="207"/>
    </row>
    <row r="14" spans="1:63" ht="15" customHeight="1" x14ac:dyDescent="0.25">
      <c r="A14" s="209"/>
      <c r="B14" s="940"/>
      <c r="C14" s="942"/>
      <c r="D14" s="938"/>
      <c r="E14" s="944"/>
      <c r="F14" s="270"/>
      <c r="G14" s="270"/>
      <c r="H14" s="270"/>
      <c r="I14" s="274" t="s">
        <v>297</v>
      </c>
      <c r="J14" s="274" t="s">
        <v>298</v>
      </c>
      <c r="AJ14" s="207"/>
    </row>
    <row r="15" spans="1:63" ht="48" customHeight="1" x14ac:dyDescent="0.25">
      <c r="A15" s="7" t="s">
        <v>105</v>
      </c>
      <c r="B15" s="263" t="str">
        <f>CONCATENATE(IF(Berechnung3!$H$2=Berechnung2!$L$37,Berechnung3!B2,""),IF(Berechnung3!$H$3=Berechnung2!$L$37,Berechnung3!B3,""))</f>
        <v/>
      </c>
      <c r="C15" s="263">
        <f>IF(LEN(B15)&gt;0,"X",0)</f>
        <v>0</v>
      </c>
      <c r="D15" s="153" t="str">
        <f>IF(COUNTIF(Berechnung3!$H$2:$H$3,Berechnung2!$L$37)&gt;0,CONCATENATE("  ",Berechnung1!$F$4,"                                ",Berechnung2!$L$37),"")</f>
        <v/>
      </c>
      <c r="E15" s="153" t="str">
        <f>IF(COUNTIF(Berechnung3!$H$2:$H$3,Berechnung2!$L$37)&gt;0,"a","")</f>
        <v/>
      </c>
      <c r="G15" s="264" t="e">
        <f t="array" ref="G15">INDEX(B:B,SMALL(IF($C$15:$C$23="X",ROW($15:$23)),1))</f>
        <v>#NUM!</v>
      </c>
      <c r="H15" s="205" t="e">
        <f t="array" ref="H15">INDEX(D:D,SMALL(IF($C$15:$C$23="X",ROW($15:$23)),1))</f>
        <v>#NUM!</v>
      </c>
      <c r="I15" s="272" t="e">
        <f t="array" ref="I15">INDEX(E:E,SMALL(IF($C$15:$C$23="X",ROW($15:$23)),1))</f>
        <v>#NUM!</v>
      </c>
      <c r="J15" s="215" t="e">
        <f>IF(AND(Datendefizite_Matrix!D17="",I15&lt;&gt;""),"Anmerkung OnkoZert : Keine Erläuterung vorhanden",Datendefizite_Matrix!D17)</f>
        <v>#NUM!</v>
      </c>
      <c r="AJ15" s="207"/>
    </row>
    <row r="16" spans="1:63" ht="38.1" customHeight="1" x14ac:dyDescent="0.25">
      <c r="A16" s="266"/>
      <c r="B16" s="263"/>
      <c r="C16" s="263"/>
      <c r="D16" s="153"/>
      <c r="E16" s="153"/>
      <c r="G16" s="264"/>
      <c r="H16" s="205"/>
      <c r="I16" s="272"/>
      <c r="J16" s="272"/>
      <c r="AJ16" s="207"/>
      <c r="BK16" s="211"/>
    </row>
    <row r="17" spans="1:63" ht="38.1" customHeight="1" x14ac:dyDescent="0.25">
      <c r="A17" s="7"/>
      <c r="B17" s="263"/>
      <c r="C17" s="263"/>
      <c r="D17" s="153"/>
      <c r="E17" s="153"/>
      <c r="G17" s="264"/>
      <c r="H17" s="205"/>
      <c r="I17" s="272"/>
      <c r="J17" s="272"/>
      <c r="AJ17" s="207"/>
    </row>
    <row r="18" spans="1:63" ht="38.1" customHeight="1" x14ac:dyDescent="0.25">
      <c r="A18" s="7"/>
      <c r="B18" s="263"/>
      <c r="C18" s="263"/>
      <c r="D18" s="153"/>
      <c r="E18" s="153"/>
      <c r="G18" s="264"/>
      <c r="H18" s="205"/>
      <c r="I18" s="272"/>
      <c r="J18" s="272"/>
      <c r="AJ18" s="207"/>
    </row>
    <row r="19" spans="1:63" ht="38.1" customHeight="1" x14ac:dyDescent="0.25">
      <c r="A19" s="7"/>
      <c r="B19" s="263"/>
      <c r="C19" s="263"/>
      <c r="D19" s="153"/>
      <c r="E19" s="153"/>
      <c r="G19" s="264"/>
      <c r="H19" s="205"/>
      <c r="I19" s="272"/>
      <c r="J19" s="272"/>
      <c r="AJ19" s="207"/>
      <c r="BK19" s="208"/>
    </row>
    <row r="20" spans="1:63" ht="38.1" customHeight="1" x14ac:dyDescent="0.25">
      <c r="A20" s="7"/>
      <c r="B20" s="263"/>
      <c r="C20" s="263"/>
      <c r="D20" s="153"/>
      <c r="E20" s="153"/>
      <c r="G20" s="264"/>
      <c r="H20" s="205"/>
      <c r="I20" s="272"/>
      <c r="J20" s="272"/>
    </row>
    <row r="21" spans="1:63" ht="38.1" customHeight="1" x14ac:dyDescent="0.25">
      <c r="A21" s="7"/>
      <c r="B21" s="263"/>
      <c r="C21" s="263"/>
      <c r="D21" s="153"/>
      <c r="E21" s="153"/>
      <c r="G21" s="264"/>
      <c r="H21" s="205"/>
      <c r="I21" s="272"/>
      <c r="J21" s="272"/>
    </row>
    <row r="22" spans="1:63" ht="38.1" customHeight="1" x14ac:dyDescent="0.25">
      <c r="A22" s="7"/>
      <c r="B22" s="263"/>
      <c r="C22" s="263"/>
      <c r="D22" s="153"/>
      <c r="E22" s="153"/>
      <c r="G22" s="264"/>
      <c r="H22" s="205"/>
      <c r="I22" s="272"/>
      <c r="J22" s="272"/>
    </row>
    <row r="23" spans="1:63" ht="38.1" customHeight="1" x14ac:dyDescent="0.25">
      <c r="A23" s="7"/>
      <c r="B23" s="263"/>
      <c r="C23" s="263"/>
      <c r="D23" s="153"/>
      <c r="E23" s="153"/>
      <c r="G23" s="264"/>
      <c r="H23" s="205"/>
      <c r="I23" s="272"/>
      <c r="J23" s="272"/>
    </row>
    <row r="28" spans="1:63" x14ac:dyDescent="0.25">
      <c r="A28" s="212" t="s">
        <v>52</v>
      </c>
      <c r="B28" s="213"/>
    </row>
    <row r="29" spans="1:63" x14ac:dyDescent="0.25">
      <c r="A29" s="212" t="s">
        <v>299</v>
      </c>
      <c r="B29" s="213"/>
    </row>
    <row r="30" spans="1:63" x14ac:dyDescent="0.25">
      <c r="A30" s="214">
        <f>'Basic Data'!M14</f>
        <v>44866</v>
      </c>
      <c r="B30" s="215">
        <f>IF(A30&gt;A31,0,DATEDIF(A30,A31,"y"))</f>
        <v>0</v>
      </c>
      <c r="C30" s="216"/>
    </row>
    <row r="31" spans="1:63" x14ac:dyDescent="0.25">
      <c r="A31" s="217">
        <v>43465</v>
      </c>
      <c r="B31" s="215"/>
    </row>
    <row r="33" spans="1:17" ht="20.25" x14ac:dyDescent="0.25">
      <c r="A33" s="239"/>
    </row>
    <row r="35" spans="1:17" s="176" customFormat="1" ht="20.25" x14ac:dyDescent="0.25">
      <c r="A35" s="240" t="s">
        <v>91</v>
      </c>
      <c r="B35" s="218" t="s">
        <v>102</v>
      </c>
      <c r="C35" s="219"/>
      <c r="D35" s="219"/>
      <c r="E35" s="220"/>
      <c r="F35" s="221" t="s">
        <v>99</v>
      </c>
      <c r="G35" s="274"/>
      <c r="H35" s="274"/>
      <c r="I35" s="274"/>
      <c r="J35" s="222"/>
      <c r="K35" s="220"/>
      <c r="L35" s="218" t="s">
        <v>157</v>
      </c>
      <c r="M35" s="219"/>
      <c r="N35" s="219"/>
      <c r="O35" s="219"/>
      <c r="P35" s="274" t="s">
        <v>158</v>
      </c>
      <c r="Q35" s="247"/>
    </row>
    <row r="36" spans="1:17" s="176" customFormat="1" x14ac:dyDescent="0.25">
      <c r="B36" s="218"/>
      <c r="C36" s="219"/>
      <c r="D36" s="219"/>
      <c r="E36" s="220"/>
      <c r="F36" s="221"/>
      <c r="G36" s="223"/>
      <c r="H36" s="223"/>
      <c r="I36" s="274"/>
      <c r="J36" s="222"/>
      <c r="K36" s="220"/>
      <c r="L36" s="247"/>
      <c r="M36" s="219"/>
      <c r="N36" s="219"/>
      <c r="O36" s="219"/>
      <c r="P36" s="210" t="s">
        <v>159</v>
      </c>
      <c r="Q36" s="247"/>
    </row>
    <row r="37" spans="1:17" s="176" customFormat="1" x14ac:dyDescent="0.25">
      <c r="B37" s="224"/>
      <c r="C37" s="225"/>
      <c r="D37" s="178" t="s">
        <v>105</v>
      </c>
      <c r="E37" s="226"/>
      <c r="F37" s="227"/>
      <c r="G37" s="242"/>
      <c r="H37" s="242"/>
      <c r="I37" s="242"/>
      <c r="J37" s="228"/>
      <c r="K37" s="226"/>
      <c r="L37" s="225" t="s">
        <v>238</v>
      </c>
      <c r="M37" s="225"/>
      <c r="N37" s="225"/>
      <c r="O37" s="225"/>
      <c r="P37" s="244"/>
      <c r="Q37" s="247"/>
    </row>
    <row r="38" spans="1:17" s="241" customFormat="1" x14ac:dyDescent="0.25">
      <c r="B38" s="229" t="s">
        <v>93</v>
      </c>
      <c r="C38" s="230"/>
      <c r="D38" s="231" t="s">
        <v>103</v>
      </c>
      <c r="E38" s="269" t="s">
        <v>88</v>
      </c>
      <c r="F38" s="232"/>
      <c r="G38" s="232">
        <v>100</v>
      </c>
      <c r="H38" s="233"/>
      <c r="I38" s="232"/>
      <c r="J38" s="268"/>
      <c r="K38" s="269"/>
      <c r="L38" s="230" t="s">
        <v>160</v>
      </c>
      <c r="M38" s="230"/>
      <c r="N38" s="230"/>
      <c r="O38" s="230"/>
      <c r="P38" s="231"/>
      <c r="Q38" s="234"/>
    </row>
    <row r="39" spans="1:17" s="241" customFormat="1" x14ac:dyDescent="0.25">
      <c r="B39" s="229" t="s">
        <v>94</v>
      </c>
      <c r="C39" s="230"/>
      <c r="D39" s="231" t="s">
        <v>103</v>
      </c>
      <c r="E39" s="269" t="s">
        <v>88</v>
      </c>
      <c r="F39" s="235">
        <v>0</v>
      </c>
      <c r="G39" s="144">
        <v>1E-3</v>
      </c>
      <c r="H39" s="235"/>
      <c r="I39" s="268">
        <f>J39-G39</f>
        <v>0.69899999999999995</v>
      </c>
      <c r="J39" s="268">
        <v>0.7</v>
      </c>
      <c r="K39" s="269"/>
      <c r="L39" s="230" t="s">
        <v>114</v>
      </c>
      <c r="M39" s="230"/>
      <c r="N39" s="230"/>
      <c r="O39" s="230"/>
      <c r="P39" s="231"/>
      <c r="Q39" s="234"/>
    </row>
    <row r="40" spans="1:17" s="241" customFormat="1" x14ac:dyDescent="0.25">
      <c r="B40" s="229" t="s">
        <v>95</v>
      </c>
      <c r="C40" s="230"/>
      <c r="D40" s="231" t="s">
        <v>104</v>
      </c>
      <c r="E40" s="269" t="s">
        <v>88</v>
      </c>
      <c r="F40" s="235">
        <v>0</v>
      </c>
      <c r="G40" s="144">
        <v>1E-3</v>
      </c>
      <c r="H40" s="235"/>
      <c r="I40" s="268">
        <f>J40-G40</f>
        <v>0.79900000000000004</v>
      </c>
      <c r="J40" s="143">
        <v>0.8</v>
      </c>
      <c r="K40" s="269"/>
      <c r="L40" s="230" t="s">
        <v>132</v>
      </c>
      <c r="M40" s="230"/>
      <c r="N40" s="230"/>
      <c r="O40" s="230"/>
      <c r="P40" s="231"/>
      <c r="Q40" s="234"/>
    </row>
    <row r="41" spans="1:17" s="241" customFormat="1" x14ac:dyDescent="0.25">
      <c r="B41" s="229" t="s">
        <v>96</v>
      </c>
      <c r="C41" s="230"/>
      <c r="D41" s="231" t="s">
        <v>103</v>
      </c>
      <c r="E41" s="269" t="s">
        <v>87</v>
      </c>
      <c r="F41" s="232"/>
      <c r="G41" s="236">
        <v>1E-3</v>
      </c>
      <c r="H41" s="232"/>
      <c r="I41" s="233">
        <v>1</v>
      </c>
      <c r="J41" s="262">
        <v>0.95099999999999996</v>
      </c>
      <c r="K41" s="269"/>
      <c r="L41" s="230" t="s">
        <v>113</v>
      </c>
      <c r="M41" s="230"/>
      <c r="N41" s="230"/>
      <c r="O41" s="230"/>
      <c r="P41" s="231"/>
      <c r="Q41" s="234"/>
    </row>
    <row r="42" spans="1:17" s="241" customFormat="1" x14ac:dyDescent="0.25">
      <c r="B42" s="229"/>
      <c r="C42" s="230"/>
      <c r="D42" s="230"/>
      <c r="E42" s="269"/>
      <c r="F42" s="232"/>
      <c r="G42" s="232"/>
      <c r="H42" s="232"/>
      <c r="I42" s="232"/>
      <c r="J42" s="268"/>
      <c r="K42" s="269"/>
      <c r="L42" s="230"/>
      <c r="M42" s="230"/>
      <c r="N42" s="230"/>
      <c r="O42" s="230"/>
      <c r="P42" s="231"/>
      <c r="Q42" s="234"/>
    </row>
    <row r="43" spans="1:17" s="241" customFormat="1" x14ac:dyDescent="0.25">
      <c r="B43" s="229"/>
      <c r="C43" s="230"/>
      <c r="D43" s="230"/>
      <c r="E43" s="269"/>
      <c r="F43" s="232"/>
      <c r="G43" s="232"/>
      <c r="H43" s="232"/>
      <c r="I43" s="232"/>
      <c r="J43" s="268"/>
      <c r="K43" s="269"/>
      <c r="L43" s="230"/>
      <c r="M43" s="230"/>
      <c r="N43" s="230"/>
      <c r="O43" s="230"/>
      <c r="P43" s="231"/>
      <c r="Q43" s="234"/>
    </row>
    <row r="44" spans="1:17" s="241" customFormat="1" x14ac:dyDescent="0.25">
      <c r="B44" s="229"/>
      <c r="C44" s="230"/>
      <c r="D44" s="230"/>
      <c r="E44" s="269"/>
      <c r="F44" s="232"/>
      <c r="G44" s="232"/>
      <c r="H44" s="232"/>
      <c r="I44" s="232"/>
      <c r="J44" s="268"/>
      <c r="K44" s="269"/>
      <c r="L44" s="230"/>
      <c r="M44" s="230"/>
      <c r="N44" s="230"/>
      <c r="O44" s="230"/>
      <c r="P44" s="231"/>
      <c r="Q44" s="234"/>
    </row>
    <row r="45" spans="1:17" s="241" customFormat="1" x14ac:dyDescent="0.25">
      <c r="B45" s="234"/>
      <c r="C45" s="234"/>
      <c r="D45" s="234"/>
      <c r="E45" s="234"/>
      <c r="F45" s="234"/>
      <c r="G45" s="234"/>
      <c r="H45" s="234"/>
      <c r="I45" s="234"/>
      <c r="J45" s="234"/>
      <c r="K45" s="234"/>
      <c r="L45" s="234"/>
      <c r="M45" s="234"/>
      <c r="N45" s="234"/>
      <c r="O45" s="234"/>
      <c r="P45" s="231"/>
      <c r="Q45" s="234"/>
    </row>
    <row r="46" spans="1:17" s="241" customFormat="1" x14ac:dyDescent="0.25">
      <c r="B46" s="229" t="s">
        <v>82</v>
      </c>
      <c r="C46" s="230"/>
      <c r="D46" s="269"/>
      <c r="E46" s="232" t="s">
        <v>101</v>
      </c>
      <c r="F46" s="232" t="s">
        <v>97</v>
      </c>
      <c r="G46" s="232"/>
      <c r="H46" s="232"/>
      <c r="I46" s="232"/>
      <c r="J46" s="232" t="s">
        <v>98</v>
      </c>
      <c r="K46" s="269"/>
      <c r="L46" s="237" t="s">
        <v>133</v>
      </c>
      <c r="M46" s="237"/>
      <c r="N46" s="237" t="s">
        <v>161</v>
      </c>
      <c r="O46" s="237"/>
      <c r="P46" s="231"/>
      <c r="Q46" s="234"/>
    </row>
    <row r="47" spans="1:17" s="241" customFormat="1" x14ac:dyDescent="0.25">
      <c r="B47" s="229"/>
      <c r="C47" s="230"/>
      <c r="D47" s="144">
        <v>1E-3</v>
      </c>
      <c r="E47" s="143">
        <v>0</v>
      </c>
      <c r="F47" s="268">
        <f t="shared" ref="F47:F54" si="0">G47-$D$47</f>
        <v>0.59899999999999998</v>
      </c>
      <c r="G47" s="142">
        <v>0.6</v>
      </c>
      <c r="H47" s="268"/>
      <c r="I47" s="268">
        <f>J47-$D$47</f>
        <v>0.98899999999999999</v>
      </c>
      <c r="J47" s="142">
        <v>0.99</v>
      </c>
      <c r="K47" s="269"/>
      <c r="L47" s="237" t="s">
        <v>133</v>
      </c>
      <c r="M47" s="237"/>
      <c r="N47" s="237" t="s">
        <v>161</v>
      </c>
      <c r="O47" s="237"/>
      <c r="P47" s="231"/>
      <c r="Q47" s="234"/>
    </row>
    <row r="48" spans="1:17" s="241" customFormat="1" x14ac:dyDescent="0.25">
      <c r="B48" s="229"/>
      <c r="C48" s="230"/>
      <c r="D48" s="144">
        <v>1E-3</v>
      </c>
      <c r="E48" s="143">
        <v>0</v>
      </c>
      <c r="F48" s="268">
        <f t="shared" si="0"/>
        <v>0.59899999999999998</v>
      </c>
      <c r="G48" s="142">
        <v>0.6</v>
      </c>
      <c r="H48" s="268"/>
      <c r="I48" s="268">
        <f t="shared" ref="I48:I54" si="1">J48-$D$47</f>
        <v>0.98899999999999999</v>
      </c>
      <c r="J48" s="142">
        <v>0.99</v>
      </c>
      <c r="K48" s="269"/>
      <c r="L48" s="237" t="s">
        <v>133</v>
      </c>
      <c r="M48" s="237"/>
      <c r="N48" s="237" t="s">
        <v>161</v>
      </c>
      <c r="O48" s="237"/>
      <c r="P48" s="231"/>
      <c r="Q48" s="234"/>
    </row>
    <row r="49" spans="2:17" s="241" customFormat="1" x14ac:dyDescent="0.25">
      <c r="B49" s="229"/>
      <c r="C49" s="230"/>
      <c r="D49" s="144">
        <v>1E-3</v>
      </c>
      <c r="E49" s="143">
        <v>0</v>
      </c>
      <c r="F49" s="268">
        <f t="shared" si="0"/>
        <v>0.59899999999999998</v>
      </c>
      <c r="G49" s="142">
        <v>0.6</v>
      </c>
      <c r="H49" s="268"/>
      <c r="I49" s="268">
        <f t="shared" si="1"/>
        <v>0.98899999999999999</v>
      </c>
      <c r="J49" s="142">
        <v>0.99</v>
      </c>
      <c r="K49" s="269"/>
      <c r="L49" s="237" t="s">
        <v>133</v>
      </c>
      <c r="M49" s="237"/>
      <c r="N49" s="237" t="s">
        <v>161</v>
      </c>
      <c r="O49" s="237"/>
      <c r="P49" s="231"/>
      <c r="Q49" s="234"/>
    </row>
    <row r="50" spans="2:17" s="241" customFormat="1" x14ac:dyDescent="0.25">
      <c r="B50" s="229"/>
      <c r="C50" s="230"/>
      <c r="D50" s="144">
        <v>1E-3</v>
      </c>
      <c r="E50" s="143">
        <v>0</v>
      </c>
      <c r="F50" s="268">
        <f t="shared" si="0"/>
        <v>0.59899999999999998</v>
      </c>
      <c r="G50" s="142">
        <v>0.6</v>
      </c>
      <c r="H50" s="268"/>
      <c r="I50" s="268">
        <f t="shared" si="1"/>
        <v>0.98899999999999999</v>
      </c>
      <c r="J50" s="142">
        <v>0.99</v>
      </c>
      <c r="K50" s="269"/>
      <c r="L50" s="237" t="s">
        <v>133</v>
      </c>
      <c r="M50" s="237"/>
      <c r="N50" s="237" t="s">
        <v>161</v>
      </c>
      <c r="O50" s="237"/>
      <c r="P50" s="231"/>
      <c r="Q50" s="234"/>
    </row>
    <row r="51" spans="2:17" s="241" customFormat="1" x14ac:dyDescent="0.25">
      <c r="B51" s="229"/>
      <c r="C51" s="230"/>
      <c r="D51" s="144">
        <v>1E-3</v>
      </c>
      <c r="E51" s="143">
        <v>0</v>
      </c>
      <c r="F51" s="268">
        <f t="shared" si="0"/>
        <v>0.59899999999999998</v>
      </c>
      <c r="G51" s="142">
        <v>0.6</v>
      </c>
      <c r="H51" s="268"/>
      <c r="I51" s="268">
        <f t="shared" si="1"/>
        <v>0.98899999999999999</v>
      </c>
      <c r="J51" s="142">
        <v>0.99</v>
      </c>
      <c r="K51" s="269"/>
      <c r="L51" s="237" t="s">
        <v>133</v>
      </c>
      <c r="M51" s="237"/>
      <c r="N51" s="237" t="s">
        <v>161</v>
      </c>
      <c r="O51" s="237"/>
      <c r="P51" s="231"/>
      <c r="Q51" s="234"/>
    </row>
    <row r="52" spans="2:17" s="241" customFormat="1" x14ac:dyDescent="0.25">
      <c r="B52" s="229"/>
      <c r="C52" s="230"/>
      <c r="D52" s="144">
        <v>1E-3</v>
      </c>
      <c r="E52" s="143">
        <v>0</v>
      </c>
      <c r="F52" s="268">
        <f t="shared" si="0"/>
        <v>0.59899999999999998</v>
      </c>
      <c r="G52" s="142">
        <v>0.6</v>
      </c>
      <c r="H52" s="268"/>
      <c r="I52" s="268">
        <f t="shared" si="1"/>
        <v>0.98899999999999999</v>
      </c>
      <c r="J52" s="142">
        <v>0.99</v>
      </c>
      <c r="K52" s="269"/>
      <c r="L52" s="237" t="s">
        <v>133</v>
      </c>
      <c r="M52" s="237"/>
      <c r="N52" s="237" t="s">
        <v>161</v>
      </c>
      <c r="O52" s="237"/>
      <c r="P52" s="231"/>
      <c r="Q52" s="234"/>
    </row>
    <row r="53" spans="2:17" s="241" customFormat="1" x14ac:dyDescent="0.25">
      <c r="B53" s="229"/>
      <c r="C53" s="230"/>
      <c r="D53" s="144">
        <v>1E-3</v>
      </c>
      <c r="E53" s="143">
        <v>0</v>
      </c>
      <c r="F53" s="268">
        <f t="shared" si="0"/>
        <v>0.59899999999999998</v>
      </c>
      <c r="G53" s="142">
        <v>0.6</v>
      </c>
      <c r="H53" s="268"/>
      <c r="I53" s="268">
        <f t="shared" si="1"/>
        <v>0.98899999999999999</v>
      </c>
      <c r="J53" s="142">
        <v>0.99</v>
      </c>
      <c r="K53" s="269"/>
      <c r="L53" s="237" t="s">
        <v>133</v>
      </c>
      <c r="M53" s="237"/>
      <c r="N53" s="237" t="s">
        <v>161</v>
      </c>
      <c r="O53" s="237"/>
      <c r="P53" s="231"/>
      <c r="Q53" s="234"/>
    </row>
    <row r="54" spans="2:17" s="241" customFormat="1" x14ac:dyDescent="0.25">
      <c r="B54" s="229"/>
      <c r="C54" s="230"/>
      <c r="D54" s="144">
        <v>1E-3</v>
      </c>
      <c r="E54" s="143">
        <v>0</v>
      </c>
      <c r="F54" s="268">
        <f t="shared" si="0"/>
        <v>0.59899999999999998</v>
      </c>
      <c r="G54" s="142">
        <v>0.6</v>
      </c>
      <c r="H54" s="268"/>
      <c r="I54" s="268">
        <f t="shared" si="1"/>
        <v>0.98899999999999999</v>
      </c>
      <c r="J54" s="142">
        <v>0.99</v>
      </c>
      <c r="K54" s="269"/>
      <c r="L54" s="237" t="s">
        <v>133</v>
      </c>
      <c r="M54" s="237"/>
      <c r="N54" s="237" t="s">
        <v>161</v>
      </c>
      <c r="O54" s="237"/>
      <c r="P54" s="231"/>
      <c r="Q54" s="234"/>
    </row>
    <row r="55" spans="2:17" s="241" customFormat="1" x14ac:dyDescent="0.25">
      <c r="B55" s="234"/>
      <c r="C55" s="234"/>
      <c r="D55" s="267"/>
      <c r="E55" s="267"/>
      <c r="F55" s="267"/>
      <c r="G55" s="267"/>
      <c r="H55" s="267"/>
      <c r="I55" s="267"/>
      <c r="J55" s="123"/>
      <c r="K55" s="267"/>
      <c r="L55" s="238"/>
      <c r="M55" s="238"/>
      <c r="N55" s="238"/>
      <c r="O55" s="238"/>
      <c r="P55" s="231"/>
      <c r="Q55" s="234"/>
    </row>
    <row r="56" spans="2:17" s="241" customFormat="1" x14ac:dyDescent="0.25">
      <c r="B56" s="229" t="s">
        <v>53</v>
      </c>
      <c r="C56" s="230"/>
      <c r="D56" s="269"/>
      <c r="E56" s="232"/>
      <c r="F56" s="232" t="s">
        <v>97</v>
      </c>
      <c r="G56" s="232"/>
      <c r="H56" s="232"/>
      <c r="I56" s="232"/>
      <c r="J56" s="232" t="s">
        <v>98</v>
      </c>
      <c r="K56" s="269"/>
      <c r="L56" s="237" t="s">
        <v>134</v>
      </c>
      <c r="M56" s="237"/>
      <c r="N56" s="237" t="s">
        <v>162</v>
      </c>
      <c r="O56" s="237"/>
      <c r="P56" s="231"/>
      <c r="Q56" s="234"/>
    </row>
    <row r="57" spans="2:17" s="241" customFormat="1" x14ac:dyDescent="0.25">
      <c r="B57" s="229"/>
      <c r="C57" s="230"/>
      <c r="D57" s="144">
        <v>1E-3</v>
      </c>
      <c r="E57" s="143">
        <v>0</v>
      </c>
      <c r="F57" s="268">
        <f t="shared" ref="F57:F64" si="2">G57-$D$47</f>
        <v>0.69899999999999995</v>
      </c>
      <c r="G57" s="142">
        <v>0.7</v>
      </c>
      <c r="H57" s="268"/>
      <c r="I57" s="268">
        <f t="shared" ref="I57:I64" si="3">J57-$D$47</f>
        <v>0.98899999999999999</v>
      </c>
      <c r="J57" s="142">
        <v>0.99</v>
      </c>
      <c r="K57" s="269"/>
      <c r="L57" s="237" t="s">
        <v>134</v>
      </c>
      <c r="M57" s="237"/>
      <c r="N57" s="237" t="s">
        <v>162</v>
      </c>
      <c r="O57" s="237"/>
      <c r="P57" s="231"/>
      <c r="Q57" s="234"/>
    </row>
    <row r="58" spans="2:17" s="241" customFormat="1" x14ac:dyDescent="0.25">
      <c r="B58" s="229"/>
      <c r="C58" s="230"/>
      <c r="D58" s="144">
        <v>1E-3</v>
      </c>
      <c r="E58" s="143">
        <v>0</v>
      </c>
      <c r="F58" s="268">
        <f t="shared" si="2"/>
        <v>0.69899999999999995</v>
      </c>
      <c r="G58" s="142">
        <v>0.7</v>
      </c>
      <c r="H58" s="268"/>
      <c r="I58" s="268">
        <f t="shared" si="3"/>
        <v>0.98899999999999999</v>
      </c>
      <c r="J58" s="142">
        <v>0.99</v>
      </c>
      <c r="K58" s="269"/>
      <c r="L58" s="237" t="s">
        <v>134</v>
      </c>
      <c r="M58" s="237"/>
      <c r="N58" s="237" t="s">
        <v>162</v>
      </c>
      <c r="O58" s="237"/>
      <c r="P58" s="231"/>
      <c r="Q58" s="234"/>
    </row>
    <row r="59" spans="2:17" s="241" customFormat="1" x14ac:dyDescent="0.25">
      <c r="B59" s="229"/>
      <c r="C59" s="230"/>
      <c r="D59" s="144">
        <v>1E-3</v>
      </c>
      <c r="E59" s="143">
        <v>0</v>
      </c>
      <c r="F59" s="268">
        <f t="shared" si="2"/>
        <v>0.69899999999999995</v>
      </c>
      <c r="G59" s="142">
        <v>0.7</v>
      </c>
      <c r="H59" s="268"/>
      <c r="I59" s="268">
        <f t="shared" si="3"/>
        <v>0.98899999999999999</v>
      </c>
      <c r="J59" s="142">
        <v>0.99</v>
      </c>
      <c r="K59" s="269"/>
      <c r="L59" s="237" t="s">
        <v>134</v>
      </c>
      <c r="M59" s="237"/>
      <c r="N59" s="237" t="s">
        <v>162</v>
      </c>
      <c r="O59" s="237"/>
      <c r="P59" s="231"/>
      <c r="Q59" s="234"/>
    </row>
    <row r="60" spans="2:17" s="241" customFormat="1" x14ac:dyDescent="0.25">
      <c r="B60" s="229"/>
      <c r="C60" s="230"/>
      <c r="D60" s="144">
        <v>1E-3</v>
      </c>
      <c r="E60" s="143">
        <v>0</v>
      </c>
      <c r="F60" s="268">
        <f t="shared" si="2"/>
        <v>0.69899999999999995</v>
      </c>
      <c r="G60" s="142">
        <v>0.7</v>
      </c>
      <c r="H60" s="268"/>
      <c r="I60" s="268">
        <f t="shared" si="3"/>
        <v>0.98899999999999999</v>
      </c>
      <c r="J60" s="142">
        <v>0.99</v>
      </c>
      <c r="K60" s="269"/>
      <c r="L60" s="237" t="s">
        <v>134</v>
      </c>
      <c r="M60" s="237"/>
      <c r="N60" s="237" t="s">
        <v>162</v>
      </c>
      <c r="O60" s="237"/>
      <c r="P60" s="231"/>
      <c r="Q60" s="234"/>
    </row>
    <row r="61" spans="2:17" s="241" customFormat="1" x14ac:dyDescent="0.25">
      <c r="B61" s="229"/>
      <c r="C61" s="230"/>
      <c r="D61" s="144">
        <v>1E-3</v>
      </c>
      <c r="E61" s="143">
        <v>0</v>
      </c>
      <c r="F61" s="268">
        <f t="shared" si="2"/>
        <v>0.69899999999999995</v>
      </c>
      <c r="G61" s="142">
        <v>0.7</v>
      </c>
      <c r="H61" s="268"/>
      <c r="I61" s="268">
        <f t="shared" si="3"/>
        <v>0.98899999999999999</v>
      </c>
      <c r="J61" s="142">
        <v>0.99</v>
      </c>
      <c r="K61" s="269"/>
      <c r="L61" s="237" t="s">
        <v>134</v>
      </c>
      <c r="M61" s="237"/>
      <c r="N61" s="237" t="s">
        <v>162</v>
      </c>
      <c r="O61" s="237"/>
      <c r="P61" s="231"/>
      <c r="Q61" s="234"/>
    </row>
    <row r="62" spans="2:17" s="241" customFormat="1" x14ac:dyDescent="0.25">
      <c r="B62" s="229"/>
      <c r="C62" s="230"/>
      <c r="D62" s="144">
        <v>1E-3</v>
      </c>
      <c r="E62" s="143">
        <v>0</v>
      </c>
      <c r="F62" s="268">
        <f t="shared" si="2"/>
        <v>0.69899999999999995</v>
      </c>
      <c r="G62" s="142">
        <v>0.7</v>
      </c>
      <c r="H62" s="268"/>
      <c r="I62" s="268">
        <f t="shared" si="3"/>
        <v>0.98899999999999999</v>
      </c>
      <c r="J62" s="142">
        <v>0.99</v>
      </c>
      <c r="K62" s="269"/>
      <c r="L62" s="237" t="s">
        <v>134</v>
      </c>
      <c r="M62" s="237"/>
      <c r="N62" s="237" t="s">
        <v>162</v>
      </c>
      <c r="O62" s="237"/>
      <c r="P62" s="231"/>
      <c r="Q62" s="234"/>
    </row>
    <row r="63" spans="2:17" s="241" customFormat="1" x14ac:dyDescent="0.25">
      <c r="B63" s="229"/>
      <c r="C63" s="230"/>
      <c r="D63" s="144">
        <v>1E-3</v>
      </c>
      <c r="E63" s="143">
        <v>0</v>
      </c>
      <c r="F63" s="268">
        <f t="shared" si="2"/>
        <v>0.69899999999999995</v>
      </c>
      <c r="G63" s="142">
        <v>0.7</v>
      </c>
      <c r="H63" s="268"/>
      <c r="I63" s="268">
        <f t="shared" si="3"/>
        <v>0.98899999999999999</v>
      </c>
      <c r="J63" s="142">
        <v>0.99</v>
      </c>
      <c r="K63" s="269"/>
      <c r="L63" s="237" t="s">
        <v>134</v>
      </c>
      <c r="M63" s="237"/>
      <c r="N63" s="237" t="s">
        <v>162</v>
      </c>
      <c r="O63" s="237"/>
      <c r="P63" s="231"/>
      <c r="Q63" s="234"/>
    </row>
    <row r="64" spans="2:17" s="241" customFormat="1" x14ac:dyDescent="0.25">
      <c r="B64" s="229"/>
      <c r="C64" s="230"/>
      <c r="D64" s="144">
        <v>1E-3</v>
      </c>
      <c r="E64" s="143">
        <v>0</v>
      </c>
      <c r="F64" s="268">
        <f t="shared" si="2"/>
        <v>0.69899999999999995</v>
      </c>
      <c r="G64" s="142">
        <v>0.7</v>
      </c>
      <c r="H64" s="268"/>
      <c r="I64" s="268">
        <f t="shared" si="3"/>
        <v>0.98899999999999999</v>
      </c>
      <c r="J64" s="142">
        <v>0.99</v>
      </c>
      <c r="K64" s="269"/>
      <c r="L64" s="237" t="s">
        <v>134</v>
      </c>
      <c r="M64" s="237"/>
      <c r="N64" s="237" t="s">
        <v>162</v>
      </c>
      <c r="O64" s="237"/>
      <c r="P64" s="231"/>
      <c r="Q64" s="23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43" priority="2160">
      <formula>$BH7="EZ"</formula>
    </cfRule>
    <cfRule type="expression" dxfId="42"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6"/>
  <sheetViews>
    <sheetView workbookViewId="0">
      <selection activeCell="B2" sqref="B2"/>
    </sheetView>
  </sheetViews>
  <sheetFormatPr defaultColWidth="11.42578125" defaultRowHeight="12.75" x14ac:dyDescent="0.25"/>
  <cols>
    <col min="1" max="1" width="23.85546875" style="247" customWidth="1"/>
    <col min="2" max="2" width="22.28515625" style="247" customWidth="1"/>
    <col min="3" max="3" width="16.5703125" style="247" customWidth="1"/>
    <col min="4" max="4" width="18" style="248" customWidth="1"/>
    <col min="5" max="5" width="9.85546875" style="248" customWidth="1"/>
    <col min="6" max="6" width="34.7109375" style="247" customWidth="1"/>
    <col min="7" max="7" width="27.42578125" style="247" customWidth="1"/>
    <col min="8" max="8" width="10.85546875" style="247" customWidth="1"/>
    <col min="9" max="9" width="18" style="247" customWidth="1"/>
    <col min="10" max="10" width="19.140625" style="247" customWidth="1"/>
    <col min="11" max="11" width="20.42578125" style="247" customWidth="1"/>
    <col min="12" max="16384" width="11.42578125" style="247"/>
  </cols>
  <sheetData>
    <row r="1" spans="1:11" x14ac:dyDescent="0.25">
      <c r="A1" s="250" t="s">
        <v>63</v>
      </c>
      <c r="B1" s="249">
        <v>233</v>
      </c>
    </row>
    <row r="2" spans="1:11" x14ac:dyDescent="0.25">
      <c r="A2" s="250" t="s">
        <v>10</v>
      </c>
      <c r="B2" s="249" t="str">
        <f>IF('Basic Data'!C6=0,"",'Basic Data'!C6)</f>
        <v>NOZ-I-001</v>
      </c>
      <c r="K2" s="175"/>
    </row>
    <row r="3" spans="1:11" x14ac:dyDescent="0.25">
      <c r="A3" s="250" t="s">
        <v>70</v>
      </c>
      <c r="B3" s="246" t="str">
        <f>IF('Basic Data'!M12=0,"",'Basic Data'!M12)</f>
        <v/>
      </c>
    </row>
    <row r="5" spans="1:11" x14ac:dyDescent="0.25">
      <c r="A5" s="245" t="s">
        <v>270</v>
      </c>
      <c r="B5" s="249"/>
    </row>
    <row r="6" spans="1:11" x14ac:dyDescent="0.25">
      <c r="A6" s="245" t="s">
        <v>271</v>
      </c>
      <c r="B6" s="249"/>
    </row>
    <row r="7" spans="1:11" x14ac:dyDescent="0.25">
      <c r="A7" s="245" t="s">
        <v>272</v>
      </c>
      <c r="B7" s="249"/>
    </row>
    <row r="8" spans="1:11" x14ac:dyDescent="0.25">
      <c r="A8" s="245" t="s">
        <v>273</v>
      </c>
      <c r="B8" s="249"/>
    </row>
    <row r="9" spans="1:11" x14ac:dyDescent="0.25">
      <c r="A9" s="245" t="s">
        <v>274</v>
      </c>
      <c r="B9" s="249"/>
    </row>
    <row r="11" spans="1:11" s="248" customFormat="1" x14ac:dyDescent="0.25">
      <c r="A11" s="243" t="s">
        <v>62</v>
      </c>
      <c r="B11" s="243" t="s">
        <v>61</v>
      </c>
      <c r="C11" s="243" t="s">
        <v>3</v>
      </c>
      <c r="D11" s="243" t="s">
        <v>9</v>
      </c>
      <c r="E11" s="243" t="s">
        <v>60</v>
      </c>
      <c r="F11" s="243" t="s">
        <v>64</v>
      </c>
      <c r="G11" s="243" t="s">
        <v>58</v>
      </c>
      <c r="H11" s="243" t="s">
        <v>59</v>
      </c>
      <c r="I11" s="261" t="s">
        <v>275</v>
      </c>
      <c r="J11" s="261" t="s">
        <v>276</v>
      </c>
      <c r="K11" s="261" t="s">
        <v>277</v>
      </c>
    </row>
    <row r="12" spans="1:11" x14ac:dyDescent="0.25">
      <c r="A12" s="337" t="s">
        <v>1068</v>
      </c>
      <c r="B12" s="242">
        <f>IF('Indicator Sheet_(IS)'!Q8="","n.d.",'Indicator Sheet_(IS)'!Q8)</f>
        <v>0</v>
      </c>
      <c r="C12" s="232"/>
      <c r="D12" s="318"/>
      <c r="E12" s="242">
        <f>Berechnung1!N33</f>
        <v>1</v>
      </c>
      <c r="F12" s="249" t="str">
        <f>IF('Indicator Sheet_(IS)'!S8=0,"",'Indicator Sheet_(IS)'!S8)</f>
        <v/>
      </c>
      <c r="G12" s="249" t="str">
        <f>IF('Indicator Sheet_(IS)'!T8=0,"",'Indicator Sheet_(IS)'!T8)</f>
        <v/>
      </c>
      <c r="H12" s="242">
        <f>Berechnung1!O33</f>
        <v>0</v>
      </c>
      <c r="I12" s="249"/>
      <c r="J12" s="249"/>
      <c r="K12" s="249"/>
    </row>
    <row r="13" spans="1:11" x14ac:dyDescent="0.25">
      <c r="A13" s="337" t="s">
        <v>1069</v>
      </c>
      <c r="B13" s="492" t="str">
        <f>IF('Indicator Sheet_(IS)'!Q11=0,"n.d.",'Indicator Sheet_(IS)'!Q11)</f>
        <v>n.d.</v>
      </c>
      <c r="C13" s="232"/>
      <c r="D13" s="318"/>
      <c r="E13" s="242">
        <f>Berechnung1!N36</f>
        <v>1</v>
      </c>
      <c r="F13" s="249" t="str">
        <f>IF('Indicator Sheet_(IS)'!S11=0,"",'Indicator Sheet_(IS)'!S11)</f>
        <v/>
      </c>
      <c r="G13" s="249" t="str">
        <f>IF('Indicator Sheet_(IS)'!T11=0,"",'Indicator Sheet_(IS)'!T11)</f>
        <v/>
      </c>
      <c r="H13" s="242">
        <f>Berechnung1!O36</f>
        <v>0</v>
      </c>
      <c r="I13" s="249"/>
      <c r="J13" s="249"/>
      <c r="K13" s="249"/>
    </row>
    <row r="14" spans="1:11" x14ac:dyDescent="0.25">
      <c r="A14" s="337" t="s">
        <v>1071</v>
      </c>
      <c r="B14" s="492" t="str">
        <f>IF('Indicator Sheet_(IS)'!Q14="","n.d.",'Indicator Sheet_(IS)'!Q14)</f>
        <v>n.d.</v>
      </c>
      <c r="C14" s="232"/>
      <c r="D14" s="318"/>
      <c r="E14" s="242">
        <f>Berechnung1!N39</f>
        <v>1</v>
      </c>
      <c r="F14" s="249" t="str">
        <f>IF('Indicator Sheet_(IS)'!S14=0,"",'Indicator Sheet_(IS)'!S14)</f>
        <v/>
      </c>
      <c r="G14" s="249" t="str">
        <f>IF('Indicator Sheet_(IS)'!T14=0,"",'Indicator Sheet_(IS)'!T14)</f>
        <v/>
      </c>
      <c r="H14" s="242">
        <f>Berechnung1!O39</f>
        <v>0</v>
      </c>
      <c r="I14" s="249"/>
      <c r="J14" s="249"/>
      <c r="K14" s="249"/>
    </row>
    <row r="15" spans="1:11" x14ac:dyDescent="0.25">
      <c r="A15" s="337" t="s">
        <v>1074</v>
      </c>
      <c r="B15" s="242" t="str">
        <f>IF('Indicator Sheet_(IS)'!Q17="","",'Indicator Sheet_(IS)'!Q17)</f>
        <v/>
      </c>
      <c r="C15" s="242">
        <f>IF('Indicator Sheet_(IS)'!Q18="","",'Indicator Sheet_(IS)'!Q18)</f>
        <v>0</v>
      </c>
      <c r="D15" s="319" t="str">
        <f>IF('Indicator Sheet_(IS)'!Q19="n.d.","n.d.",'Indicator Sheet_(IS)'!Q19*100)</f>
        <v>n.d.</v>
      </c>
      <c r="E15" s="242">
        <f>Berechnung1!N42</f>
        <v>1</v>
      </c>
      <c r="F15" s="249" t="str">
        <f>IF('Indicator Sheet_(IS)'!S17=0,"",'Indicator Sheet_(IS)'!S17)</f>
        <v/>
      </c>
      <c r="G15" s="249" t="str">
        <f>IF('Indicator Sheet_(IS)'!T17=0,"",'Indicator Sheet_(IS)'!T17)</f>
        <v/>
      </c>
      <c r="H15" s="242">
        <f>Berechnung1!O42</f>
        <v>0</v>
      </c>
      <c r="I15" s="249"/>
      <c r="J15" s="249"/>
      <c r="K15" s="249"/>
    </row>
    <row r="16" spans="1:11" x14ac:dyDescent="0.25">
      <c r="A16" s="337" t="s">
        <v>1075</v>
      </c>
      <c r="B16" s="242" t="str">
        <f>IF('Indicator Sheet_(IS)'!Q20="","",'Indicator Sheet_(IS)'!Q20)</f>
        <v/>
      </c>
      <c r="C16" s="242" t="str">
        <f>IF('Indicator Sheet_(IS)'!Q21="","",'Indicator Sheet_(IS)'!Q21)</f>
        <v/>
      </c>
      <c r="D16" s="493" t="str">
        <f>IF('Indicator Sheet_(IS)'!Q22="n.d.","n.d.",IF('Indicator Sheet_(IS)'!Q22="","n.d.",'Indicator Sheet_(IS)'!Q22*100))</f>
        <v>n.d.</v>
      </c>
      <c r="E16" s="242">
        <f>Berechnung1!N45</f>
        <v>1</v>
      </c>
      <c r="F16" s="249" t="str">
        <f>IF('Indicator Sheet_(IS)'!S20=0,"",'Indicator Sheet_(IS)'!S20)</f>
        <v/>
      </c>
      <c r="G16" s="249" t="str">
        <f>IF('Indicator Sheet_(IS)'!T20=0,"",'Indicator Sheet_(IS)'!T20)</f>
        <v/>
      </c>
      <c r="H16" s="242">
        <f>Berechnung1!O45</f>
        <v>0</v>
      </c>
      <c r="I16" s="249"/>
      <c r="J16" s="249"/>
      <c r="K16" s="249"/>
    </row>
    <row r="17" spans="1:11" x14ac:dyDescent="0.25">
      <c r="A17" s="242">
        <v>3</v>
      </c>
      <c r="B17" s="242" t="str">
        <f>IF('Indicator Sheet_(IS)'!Q23="","",'Indicator Sheet_(IS)'!Q23)</f>
        <v/>
      </c>
      <c r="C17" s="242">
        <f>IF('Indicator Sheet_(IS)'!Q24="","",'Indicator Sheet_(IS)'!Q24)</f>
        <v>0</v>
      </c>
      <c r="D17" s="319" t="str">
        <f>IF('Indicator Sheet_(IS)'!Q25="n.d.","n.d.",'Indicator Sheet_(IS)'!Q25*100)</f>
        <v>n.d.</v>
      </c>
      <c r="E17" s="242">
        <f>Berechnung1!N48</f>
        <v>1</v>
      </c>
      <c r="F17" s="249" t="str">
        <f>IF('Indicator Sheet_(IS)'!S23=0,"",'Indicator Sheet_(IS)'!S23)</f>
        <v/>
      </c>
      <c r="G17" s="249" t="str">
        <f>IF('Indicator Sheet_(IS)'!T23=0,"",'Indicator Sheet_(IS)'!T23)</f>
        <v/>
      </c>
      <c r="H17" s="242">
        <f>Berechnung1!O48</f>
        <v>0</v>
      </c>
      <c r="I17" s="249"/>
      <c r="J17" s="249"/>
      <c r="K17" s="255"/>
    </row>
    <row r="18" spans="1:11" x14ac:dyDescent="0.25">
      <c r="A18" s="242">
        <v>4</v>
      </c>
      <c r="B18" s="242" t="str">
        <f>IF('Indicator Sheet_(IS)'!Q26="","",'Indicator Sheet_(IS)'!Q26)</f>
        <v/>
      </c>
      <c r="C18" s="242">
        <f>IF('Indicator Sheet_(IS)'!Q27="","",'Indicator Sheet_(IS)'!Q27)</f>
        <v>0</v>
      </c>
      <c r="D18" s="319" t="str">
        <f>IF('Indicator Sheet_(IS)'!Q28="n.d.","n.d.",'Indicator Sheet_(IS)'!Q28*100)</f>
        <v>n.d.</v>
      </c>
      <c r="E18" s="242">
        <f>Berechnung1!N51</f>
        <v>1</v>
      </c>
      <c r="F18" s="249" t="str">
        <f>IF('Indicator Sheet_(IS)'!S26=0,"",'Indicator Sheet_(IS)'!S26)</f>
        <v/>
      </c>
      <c r="G18" s="249" t="str">
        <f>IF('Indicator Sheet_(IS)'!T26=0,"",'Indicator Sheet_(IS)'!T26)</f>
        <v/>
      </c>
      <c r="H18" s="242">
        <f>Berechnung1!O51</f>
        <v>0</v>
      </c>
      <c r="I18" s="249"/>
      <c r="J18" s="249"/>
      <c r="K18" s="255"/>
    </row>
    <row r="19" spans="1:11" x14ac:dyDescent="0.25">
      <c r="A19" s="242">
        <v>5</v>
      </c>
      <c r="B19" s="242">
        <f>IF('Indicator Sheet_(IS)'!Q29="","",'Indicator Sheet_(IS)'!Q29)</f>
        <v>0</v>
      </c>
      <c r="C19" s="242">
        <f>IF('Indicator Sheet_(IS)'!Q30="","",'Indicator Sheet_(IS)'!Q30)</f>
        <v>0</v>
      </c>
      <c r="D19" s="319" t="str">
        <f>IF('Indicator Sheet_(IS)'!Q31="n.d.","n.d.",'Indicator Sheet_(IS)'!Q31*100)</f>
        <v>n.d.</v>
      </c>
      <c r="E19" s="242">
        <f>Berechnung1!N54</f>
        <v>1</v>
      </c>
      <c r="F19" s="249" t="str">
        <f>IF('Indicator Sheet_(IS)'!S29=0,"",'Indicator Sheet_(IS)'!S29)</f>
        <v/>
      </c>
      <c r="G19" s="249" t="str">
        <f>IF('Indicator Sheet_(IS)'!T29=0,"",'Indicator Sheet_(IS)'!T29)</f>
        <v/>
      </c>
      <c r="H19" s="242">
        <f>Berechnung1!O54</f>
        <v>0</v>
      </c>
      <c r="I19" s="249"/>
      <c r="J19" s="249"/>
      <c r="K19" s="249"/>
    </row>
    <row r="20" spans="1:11" x14ac:dyDescent="0.25">
      <c r="A20" s="337" t="s">
        <v>327</v>
      </c>
      <c r="B20" s="242">
        <f>IF('Indicator Sheet_(IS)'!Q32="","n.d.",'Indicator Sheet_(IS)'!Q32)</f>
        <v>0</v>
      </c>
      <c r="C20" s="232"/>
      <c r="D20" s="318"/>
      <c r="E20" s="242">
        <f>Berechnung1!N57</f>
        <v>1</v>
      </c>
      <c r="F20" s="249" t="str">
        <f>IF('Indicator Sheet_(IS)'!S32=0,"",'Indicator Sheet_(IS)'!S32)</f>
        <v/>
      </c>
      <c r="G20" s="249" t="str">
        <f>IF('Indicator Sheet_(IS)'!T32=0,"",'Indicator Sheet_(IS)'!T32)</f>
        <v/>
      </c>
      <c r="H20" s="242">
        <f>Berechnung1!O57</f>
        <v>0</v>
      </c>
      <c r="I20" s="249"/>
      <c r="J20" s="249"/>
      <c r="K20" s="249"/>
    </row>
    <row r="21" spans="1:11" x14ac:dyDescent="0.25">
      <c r="A21" s="337" t="s">
        <v>334</v>
      </c>
      <c r="B21" s="242" t="str">
        <f>IF('Indicator Sheet_(IS)'!Q35="","n.d.",'Indicator Sheet_(IS)'!Q35)</f>
        <v>n.d.</v>
      </c>
      <c r="C21" s="232"/>
      <c r="D21" s="318"/>
      <c r="E21" s="242">
        <f>Berechnung1!N60</f>
        <v>1</v>
      </c>
      <c r="F21" s="249" t="str">
        <f>IF('Indicator Sheet_(IS)'!S35=0,"",'Indicator Sheet_(IS)'!S35)</f>
        <v/>
      </c>
      <c r="G21" s="249" t="str">
        <f>IF('Indicator Sheet_(IS)'!T35=0,"",'Indicator Sheet_(IS)'!T35)</f>
        <v/>
      </c>
      <c r="H21" s="242">
        <f>Berechnung1!O60</f>
        <v>0</v>
      </c>
      <c r="I21" s="249"/>
      <c r="J21" s="249"/>
      <c r="K21" s="249"/>
    </row>
    <row r="22" spans="1:11" x14ac:dyDescent="0.25">
      <c r="A22" s="337" t="s">
        <v>1084</v>
      </c>
      <c r="B22" s="242">
        <f>IF('Indicator Sheet_(IS)'!Q38="","n.d.",'Indicator Sheet_(IS)'!Q38)</f>
        <v>0</v>
      </c>
      <c r="C22" s="242">
        <f>IF('Indicator Sheet_(IS)'!Q39="","",'Indicator Sheet_(IS)'!Q39)</f>
        <v>0</v>
      </c>
      <c r="D22" s="319" t="str">
        <f>IF('Indicator Sheet_(IS)'!Q40="n.d.","n.d.",'Indicator Sheet_(IS)'!Q40*100)</f>
        <v>n.d.</v>
      </c>
      <c r="E22" s="242">
        <f>Berechnung1!N63</f>
        <v>1</v>
      </c>
      <c r="F22" s="249" t="str">
        <f>IF('Indicator Sheet_(IS)'!S38=0,"",'Indicator Sheet_(IS)'!S38)</f>
        <v/>
      </c>
      <c r="G22" s="249" t="str">
        <f>IF('Indicator Sheet_(IS)'!T38=0,"",'Indicator Sheet_(IS)'!T38)</f>
        <v/>
      </c>
      <c r="H22" s="242">
        <f>Berechnung1!O63</f>
        <v>0</v>
      </c>
      <c r="I22" s="249"/>
      <c r="J22" s="249"/>
      <c r="K22" s="249"/>
    </row>
    <row r="23" spans="1:11" x14ac:dyDescent="0.25">
      <c r="A23" s="337">
        <v>7</v>
      </c>
      <c r="B23" s="242" t="str">
        <f>IF('Indicator Sheet_(IS)'!Q41="","",'Indicator Sheet_(IS)'!Q41)</f>
        <v/>
      </c>
      <c r="C23" s="242">
        <f>IF('Indicator Sheet_(IS)'!Q42="","",'Indicator Sheet_(IS)'!Q42)</f>
        <v>0</v>
      </c>
      <c r="D23" s="319" t="str">
        <f>IF('Indicator Sheet_(IS)'!Q43="n.d.","n.d.",'Indicator Sheet_(IS)'!Q43*100)</f>
        <v>n.d.</v>
      </c>
      <c r="E23" s="242">
        <f>Berechnung1!N66</f>
        <v>1</v>
      </c>
      <c r="F23" s="249" t="str">
        <f>IF('Indicator Sheet_(IS)'!S41=0,"",'Indicator Sheet_(IS)'!S41)</f>
        <v/>
      </c>
      <c r="G23" s="249" t="str">
        <f>IF('Indicator Sheet_(IS)'!T41=0,"",'Indicator Sheet_(IS)'!T41)</f>
        <v/>
      </c>
      <c r="H23" s="242">
        <f>Berechnung1!O66</f>
        <v>0</v>
      </c>
      <c r="I23" s="249"/>
      <c r="J23" s="249"/>
      <c r="K23" s="249"/>
    </row>
    <row r="24" spans="1:11" x14ac:dyDescent="0.25">
      <c r="A24" s="242">
        <v>8</v>
      </c>
      <c r="B24" s="242" t="str">
        <f>IF('Indicator Sheet_(IS)'!Q44="","",'Indicator Sheet_(IS)'!Q44)</f>
        <v/>
      </c>
      <c r="C24" s="242" t="str">
        <f>IF('Indicator Sheet_(IS)'!Q45="","",'Indicator Sheet_(IS)'!Q45)</f>
        <v/>
      </c>
      <c r="D24" s="319" t="str">
        <f>IF('Indicator Sheet_(IS)'!Q46="n.d.","n.d.",IF('Indicator Sheet_(IS)'!Q46="","n.d.",'Indicator Sheet_(IS)'!Q46*100))</f>
        <v>n.d.</v>
      </c>
      <c r="E24" s="242">
        <f>Berechnung1!N69</f>
        <v>1</v>
      </c>
      <c r="F24" s="249" t="str">
        <f>IF('Indicator Sheet_(IS)'!S44=0,"",'Indicator Sheet_(IS)'!S44)</f>
        <v/>
      </c>
      <c r="G24" s="249" t="str">
        <f>IF('Indicator Sheet_(IS)'!T44=0,"",'Indicator Sheet_(IS)'!T44)</f>
        <v/>
      </c>
      <c r="H24" s="242">
        <f>Berechnung1!O69</f>
        <v>0</v>
      </c>
      <c r="I24" s="249"/>
      <c r="J24" s="249"/>
      <c r="K24" s="249"/>
    </row>
    <row r="25" spans="1:11" x14ac:dyDescent="0.25">
      <c r="A25" s="242">
        <v>9</v>
      </c>
      <c r="B25" s="242" t="str">
        <f>IF('Indicator Sheet_(IS)'!Q47="","",'Indicator Sheet_(IS)'!Q47)</f>
        <v/>
      </c>
      <c r="C25" s="242" t="str">
        <f>IF('Indicator Sheet_(IS)'!Q48="","",'Indicator Sheet_(IS)'!Q48)</f>
        <v/>
      </c>
      <c r="D25" s="492" t="str">
        <f>IF('Indicator Sheet_(IS)'!Q49="n.d.","n.d.",IF('Indicator Sheet_(IS)'!Q49="","n.d.",'Indicator Sheet_(IS)'!Q49*100))</f>
        <v>n.d.</v>
      </c>
      <c r="E25" s="242">
        <f>Berechnung1!N72</f>
        <v>1</v>
      </c>
      <c r="F25" s="244" t="str">
        <f>IF('Indicator Sheet_(IS)'!S47=0,"",'Indicator Sheet_(IS)'!S47)</f>
        <v/>
      </c>
      <c r="G25" s="244" t="str">
        <f>IF('Indicator Sheet_(IS)'!T47=0,"",'Indicator Sheet_(IS)'!T47)</f>
        <v/>
      </c>
      <c r="H25" s="242">
        <f>Berechnung1!O72</f>
        <v>0</v>
      </c>
      <c r="I25" s="244"/>
      <c r="J25" s="244"/>
      <c r="K25" s="244"/>
    </row>
    <row r="26" spans="1:11" x14ac:dyDescent="0.25">
      <c r="H26" s="248"/>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dimension ref="B1:N23"/>
  <sheetViews>
    <sheetView showGridLines="0" showWhiteSpace="0" topLeftCell="A2" zoomScaleNormal="100" workbookViewId="0">
      <selection activeCell="F28" sqref="F28:G30"/>
    </sheetView>
  </sheetViews>
  <sheetFormatPr defaultColWidth="11.42578125" defaultRowHeight="15" x14ac:dyDescent="0.25"/>
  <cols>
    <col min="1" max="1" width="0.85546875" style="416" customWidth="1"/>
    <col min="2" max="2" width="3.5703125" style="416" customWidth="1"/>
    <col min="3" max="3" width="17.7109375" style="416" customWidth="1"/>
    <col min="4" max="4" width="6.42578125" style="416" customWidth="1"/>
    <col min="5" max="5" width="13" style="416" customWidth="1"/>
    <col min="6" max="6" width="6" style="416" customWidth="1"/>
    <col min="7" max="7" width="7.140625" style="416" customWidth="1"/>
    <col min="8" max="8" width="6.42578125" style="416" customWidth="1"/>
    <col min="9" max="9" width="6.85546875" style="416" customWidth="1"/>
    <col min="10" max="10" width="10.28515625" style="416" customWidth="1"/>
    <col min="11" max="12" width="32.42578125" style="416" customWidth="1"/>
    <col min="13" max="13" width="0.42578125" style="416" customWidth="1"/>
    <col min="14" max="14" width="11.42578125" style="416" hidden="1" customWidth="1"/>
    <col min="15" max="16384" width="11.42578125" style="416"/>
  </cols>
  <sheetData>
    <row r="1" spans="2:14" s="401" customFormat="1" ht="15.75" hidden="1" customHeight="1" x14ac:dyDescent="0.2">
      <c r="C1" s="402" t="e">
        <f ca="1">IF($N$11=TRUE,"A1:L18",CONCATENATE("A1:L",MATCH("",B:B,-1)))</f>
        <v>#REF!</v>
      </c>
    </row>
    <row r="2" spans="2:14" s="401" customFormat="1" ht="18.75" customHeight="1" x14ac:dyDescent="0.2">
      <c r="B2" s="430" t="s">
        <v>1059</v>
      </c>
    </row>
    <row r="3" spans="2:14" s="401" customFormat="1" ht="16.5" x14ac:dyDescent="0.25">
      <c r="B3" s="403" t="s">
        <v>228</v>
      </c>
      <c r="L3" s="404"/>
    </row>
    <row r="4" spans="2:14" s="401" customFormat="1" ht="14.25" x14ac:dyDescent="0.2">
      <c r="L4" s="404"/>
    </row>
    <row r="5" spans="2:14" s="401" customFormat="1" ht="15" customHeight="1" x14ac:dyDescent="0.2">
      <c r="D5" s="405"/>
      <c r="E5" s="405"/>
      <c r="F5" s="405"/>
      <c r="G5" s="405"/>
      <c r="H5" s="405"/>
      <c r="I5" s="405"/>
      <c r="J5" s="405"/>
      <c r="K5" s="405"/>
      <c r="L5" s="404"/>
    </row>
    <row r="6" spans="2:14" s="406" customFormat="1" ht="15" customHeight="1" x14ac:dyDescent="0.2">
      <c r="C6" s="407" t="s">
        <v>117</v>
      </c>
      <c r="D6" s="945" t="str">
        <f>IF('Basic Data'!C8=0,"",'Basic Data'!C8)</f>
        <v>Neuro-Oncology Centre Curitiba</v>
      </c>
      <c r="E6" s="946"/>
      <c r="F6" s="946"/>
      <c r="G6" s="946"/>
      <c r="H6" s="946"/>
      <c r="I6" s="946"/>
      <c r="J6" s="946"/>
      <c r="K6" s="947"/>
      <c r="L6" s="404"/>
    </row>
    <row r="7" spans="2:14" s="406" customFormat="1" ht="6.95" customHeight="1" x14ac:dyDescent="0.2">
      <c r="C7" s="408"/>
      <c r="D7" s="405"/>
      <c r="E7" s="405"/>
      <c r="F7" s="405"/>
      <c r="G7" s="405"/>
      <c r="H7" s="405"/>
      <c r="I7" s="405"/>
      <c r="J7" s="405"/>
      <c r="K7" s="405"/>
      <c r="L7" s="404"/>
    </row>
    <row r="8" spans="2:14" s="406" customFormat="1" ht="15" customHeight="1" x14ac:dyDescent="0.25">
      <c r="C8" s="407" t="s">
        <v>72</v>
      </c>
      <c r="D8" s="951" t="str">
        <f>IF('Basic Data'!C6=0,"",'Basic Data'!C6)</f>
        <v>NOZ-I-001</v>
      </c>
      <c r="E8" s="952"/>
      <c r="F8" s="953"/>
      <c r="G8" s="404"/>
      <c r="I8" s="409" t="s">
        <v>311</v>
      </c>
      <c r="K8" s="410" t="str">
        <f>IF('Basic Data'!M12=0,"",'Basic Data'!M12)</f>
        <v/>
      </c>
      <c r="L8" s="404"/>
    </row>
    <row r="9" spans="2:14" s="401" customFormat="1" ht="15" customHeight="1" x14ac:dyDescent="0.2">
      <c r="L9" s="404"/>
    </row>
    <row r="10" spans="2:14" s="401" customFormat="1" ht="15" customHeight="1" x14ac:dyDescent="0.2">
      <c r="C10" s="411" t="e">
        <f ca="1">IF($N$11=TRUE,"Kein Datendefizit vorhanden","")</f>
        <v>#REF!</v>
      </c>
      <c r="L10" s="404"/>
      <c r="N10" s="412" t="s">
        <v>308</v>
      </c>
    </row>
    <row r="11" spans="2:14" s="401" customFormat="1" ht="15" customHeight="1" x14ac:dyDescent="0.2">
      <c r="C11" s="413" t="e">
        <f ca="1">IF($N$11=TRUE,"","Übertragung erfolgt automatisch aus Kennzahlenbogen (Ist-Werte, Begründungen und Aktionen)")</f>
        <v>#REF!</v>
      </c>
      <c r="L11" s="404"/>
      <c r="N11" s="412" t="e">
        <f t="array" aca="1" ref="N11" ca="1">$B$14:$L$23=""</f>
        <v>#REF!</v>
      </c>
    </row>
    <row r="12" spans="2:14" ht="15.75" customHeight="1" x14ac:dyDescent="0.25">
      <c r="B12" s="948" t="e">
        <f ca="1">IF($N$11=TRUE,"","KN")</f>
        <v>#REF!</v>
      </c>
      <c r="C12" s="948" t="e">
        <f ca="1">IF($N$11=TRUE,"","Kennzahlendefinition")</f>
        <v>#REF!</v>
      </c>
      <c r="D12" s="948" t="e">
        <f ca="1">IF($N$11=TRUE,"","Vorgaben Datenqualität")</f>
        <v>#REF!</v>
      </c>
      <c r="E12" s="949"/>
      <c r="F12" s="949"/>
      <c r="G12" s="948" t="e">
        <f ca="1">IF($N$11=TRUE,"","Ist-Werte")</f>
        <v>#REF!</v>
      </c>
      <c r="H12" s="949"/>
      <c r="I12" s="949"/>
      <c r="J12" s="948" t="e">
        <f ca="1">IF($N$11=TRUE,"","Daten-qualität")</f>
        <v>#REF!</v>
      </c>
      <c r="K12" s="414" t="e">
        <f ca="1">IF($N$11=TRUE,"","Verifizierung Zentrum")</f>
        <v>#REF!</v>
      </c>
      <c r="L12" s="415"/>
    </row>
    <row r="13" spans="2:14" ht="22.5" customHeight="1" x14ac:dyDescent="0.25">
      <c r="B13" s="948"/>
      <c r="C13" s="950"/>
      <c r="D13" s="417" t="e">
        <f ca="1">IF($N$11=TRUE,"","Plausi unklar")</f>
        <v>#REF!</v>
      </c>
      <c r="E13" s="417" t="e">
        <f ca="1">IF($N$11=TRUE,"","Sollvorgabe")</f>
        <v>#REF!</v>
      </c>
      <c r="F13" s="417" t="e">
        <f ca="1">IF($N$11=TRUE,"","Plausi unklar")</f>
        <v>#REF!</v>
      </c>
      <c r="G13" s="417" t="e">
        <f ca="1">IF($N$11=TRUE,"","Zähler / Anzahl")</f>
        <v>#REF!</v>
      </c>
      <c r="H13" s="417" t="e">
        <f ca="1">IF($N$11=TRUE,"","Nenner")</f>
        <v>#REF!</v>
      </c>
      <c r="I13" s="417" t="e">
        <f ca="1">IF($N$11=TRUE,"","Quote")</f>
        <v>#REF!</v>
      </c>
      <c r="J13" s="950"/>
      <c r="K13" s="418" t="e">
        <f ca="1">IF($N$11=TRUE,"","Begründung / Ursache")</f>
        <v>#REF!</v>
      </c>
      <c r="L13" s="419" t="e">
        <f ca="1">IF($N$11=TRUE,"","Eingeleitete / geplante Aktionen")</f>
        <v>#REF!</v>
      </c>
    </row>
    <row r="14" spans="2:14" ht="160.5" customHeight="1" x14ac:dyDescent="0.25">
      <c r="B14" s="420" t="e">
        <f ca="1">'Hilfstabelle Datendef_KB'!O2</f>
        <v>#REF!</v>
      </c>
      <c r="C14" s="421" t="e">
        <f ca="1">'Hilfstabelle Datendef_KB'!P2</f>
        <v>#REF!</v>
      </c>
      <c r="D14" s="422" t="e">
        <f ca="1">'Hilfstabelle Datendef_KB'!Q2</f>
        <v>#REF!</v>
      </c>
      <c r="E14" s="422" t="e">
        <f ca="1">'Hilfstabelle Datendef_KB'!R2</f>
        <v>#REF!</v>
      </c>
      <c r="F14" s="422" t="e">
        <f ca="1">'Hilfstabelle Datendef_KB'!S2</f>
        <v>#REF!</v>
      </c>
      <c r="G14" s="423" t="e">
        <f ca="1">'Hilfstabelle Datendef_KB'!T2</f>
        <v>#REF!</v>
      </c>
      <c r="H14" s="423" t="e">
        <f ca="1">'Hilfstabelle Datendef_KB'!U2</f>
        <v>#REF!</v>
      </c>
      <c r="I14" s="424" t="e">
        <f ca="1">'Hilfstabelle Datendef_KB'!V2</f>
        <v>#REF!</v>
      </c>
      <c r="J14" s="420" t="e">
        <f ca="1">'Hilfstabelle Datendef_KB'!W2</f>
        <v>#REF!</v>
      </c>
      <c r="K14" s="425" t="e">
        <f ca="1">'Hilfstabelle Datendef_KB'!X2</f>
        <v>#REF!</v>
      </c>
      <c r="L14" s="421" t="e">
        <f ca="1">'Hilfstabelle Datendef_KB'!Y2</f>
        <v>#REF!</v>
      </c>
    </row>
    <row r="15" spans="2:14" ht="160.5" customHeight="1" x14ac:dyDescent="0.25">
      <c r="B15" s="420" t="e">
        <f ca="1">'Hilfstabelle Datendef_KB'!O3</f>
        <v>#REF!</v>
      </c>
      <c r="C15" s="421" t="e">
        <f ca="1">'Hilfstabelle Datendef_KB'!P3</f>
        <v>#REF!</v>
      </c>
      <c r="D15" s="422" t="e">
        <f ca="1">'Hilfstabelle Datendef_KB'!Q3</f>
        <v>#REF!</v>
      </c>
      <c r="E15" s="422" t="e">
        <f ca="1">'Hilfstabelle Datendef_KB'!R3</f>
        <v>#REF!</v>
      </c>
      <c r="F15" s="422" t="e">
        <f ca="1">'Hilfstabelle Datendef_KB'!S3</f>
        <v>#REF!</v>
      </c>
      <c r="G15" s="423" t="e">
        <f ca="1">'Hilfstabelle Datendef_KB'!T3</f>
        <v>#REF!</v>
      </c>
      <c r="H15" s="423" t="e">
        <f ca="1">'Hilfstabelle Datendef_KB'!U3</f>
        <v>#REF!</v>
      </c>
      <c r="I15" s="424" t="e">
        <f ca="1">'Hilfstabelle Datendef_KB'!V3</f>
        <v>#REF!</v>
      </c>
      <c r="J15" s="420" t="e">
        <f ca="1">'Hilfstabelle Datendef_KB'!W3</f>
        <v>#REF!</v>
      </c>
      <c r="K15" s="426" t="e">
        <f ca="1">'Hilfstabelle Datendef_KB'!X3</f>
        <v>#REF!</v>
      </c>
      <c r="L15" s="421" t="e">
        <f ca="1">'Hilfstabelle Datendef_KB'!Y3</f>
        <v>#REF!</v>
      </c>
    </row>
    <row r="16" spans="2:14" ht="160.5" customHeight="1" x14ac:dyDescent="0.25">
      <c r="B16" s="420" t="e">
        <f ca="1">'Hilfstabelle Datendef_KB'!O4</f>
        <v>#REF!</v>
      </c>
      <c r="C16" s="421" t="e">
        <f ca="1">'Hilfstabelle Datendef_KB'!P4</f>
        <v>#REF!</v>
      </c>
      <c r="D16" s="422" t="e">
        <f ca="1">'Hilfstabelle Datendef_KB'!Q4</f>
        <v>#REF!</v>
      </c>
      <c r="E16" s="422" t="e">
        <f ca="1">'Hilfstabelle Datendef_KB'!R4</f>
        <v>#REF!</v>
      </c>
      <c r="F16" s="422" t="e">
        <f ca="1">'Hilfstabelle Datendef_KB'!S4</f>
        <v>#REF!</v>
      </c>
      <c r="G16" s="423" t="e">
        <f ca="1">'Hilfstabelle Datendef_KB'!T4</f>
        <v>#REF!</v>
      </c>
      <c r="H16" s="423" t="e">
        <f ca="1">'Hilfstabelle Datendef_KB'!U4</f>
        <v>#REF!</v>
      </c>
      <c r="I16" s="424" t="e">
        <f ca="1">'Hilfstabelle Datendef_KB'!V4</f>
        <v>#REF!</v>
      </c>
      <c r="J16" s="420" t="e">
        <f ca="1">'Hilfstabelle Datendef_KB'!W4</f>
        <v>#REF!</v>
      </c>
      <c r="K16" s="426" t="e">
        <f ca="1">'Hilfstabelle Datendef_KB'!X4</f>
        <v>#REF!</v>
      </c>
      <c r="L16" s="421" t="e">
        <f ca="1">'Hilfstabelle Datendef_KB'!Y4</f>
        <v>#REF!</v>
      </c>
    </row>
    <row r="17" spans="2:12" ht="160.5" customHeight="1" x14ac:dyDescent="0.25">
      <c r="B17" s="420" t="e">
        <f ca="1">'Hilfstabelle Datendef_KB'!O5</f>
        <v>#REF!</v>
      </c>
      <c r="C17" s="421" t="e">
        <f ca="1">'Hilfstabelle Datendef_KB'!P5</f>
        <v>#REF!</v>
      </c>
      <c r="D17" s="422" t="e">
        <f ca="1">'Hilfstabelle Datendef_KB'!Q5</f>
        <v>#REF!</v>
      </c>
      <c r="E17" s="422" t="e">
        <f ca="1">'Hilfstabelle Datendef_KB'!R5</f>
        <v>#REF!</v>
      </c>
      <c r="F17" s="422" t="e">
        <f ca="1">'Hilfstabelle Datendef_KB'!S5</f>
        <v>#REF!</v>
      </c>
      <c r="G17" s="423" t="e">
        <f ca="1">'Hilfstabelle Datendef_KB'!T5</f>
        <v>#REF!</v>
      </c>
      <c r="H17" s="423" t="e">
        <f ca="1">'Hilfstabelle Datendef_KB'!U5</f>
        <v>#REF!</v>
      </c>
      <c r="I17" s="424" t="e">
        <f ca="1">'Hilfstabelle Datendef_KB'!V5</f>
        <v>#REF!</v>
      </c>
      <c r="J17" s="420" t="e">
        <f ca="1">'Hilfstabelle Datendef_KB'!W5</f>
        <v>#REF!</v>
      </c>
      <c r="K17" s="426" t="e">
        <f ca="1">'Hilfstabelle Datendef_KB'!X5</f>
        <v>#REF!</v>
      </c>
      <c r="L17" s="421" t="e">
        <f ca="1">'Hilfstabelle Datendef_KB'!Y5</f>
        <v>#REF!</v>
      </c>
    </row>
    <row r="18" spans="2:12" ht="160.5" customHeight="1" x14ac:dyDescent="0.25">
      <c r="B18" s="420" t="e">
        <f ca="1">'Hilfstabelle Datendef_KB'!O6</f>
        <v>#REF!</v>
      </c>
      <c r="C18" s="421" t="e">
        <f ca="1">'Hilfstabelle Datendef_KB'!P6</f>
        <v>#REF!</v>
      </c>
      <c r="D18" s="422" t="e">
        <f ca="1">'Hilfstabelle Datendef_KB'!Q6</f>
        <v>#REF!</v>
      </c>
      <c r="E18" s="422" t="e">
        <f ca="1">'Hilfstabelle Datendef_KB'!R6</f>
        <v>#REF!</v>
      </c>
      <c r="F18" s="422" t="e">
        <f ca="1">'Hilfstabelle Datendef_KB'!S6</f>
        <v>#REF!</v>
      </c>
      <c r="G18" s="423" t="e">
        <f ca="1">'Hilfstabelle Datendef_KB'!T6</f>
        <v>#REF!</v>
      </c>
      <c r="H18" s="423" t="e">
        <f ca="1">'Hilfstabelle Datendef_KB'!U6</f>
        <v>#REF!</v>
      </c>
      <c r="I18" s="424" t="e">
        <f ca="1">'Hilfstabelle Datendef_KB'!V6</f>
        <v>#REF!</v>
      </c>
      <c r="J18" s="420" t="e">
        <f ca="1">'Hilfstabelle Datendef_KB'!W6</f>
        <v>#REF!</v>
      </c>
      <c r="K18" s="426" t="e">
        <f ca="1">'Hilfstabelle Datendef_KB'!X6</f>
        <v>#REF!</v>
      </c>
      <c r="L18" s="421" t="e">
        <f ca="1">'Hilfstabelle Datendef_KB'!Y6</f>
        <v>#REF!</v>
      </c>
    </row>
    <row r="19" spans="2:12" ht="160.5" customHeight="1" x14ac:dyDescent="0.25">
      <c r="B19" s="420" t="e">
        <f ca="1">'Hilfstabelle Datendef_KB'!O7</f>
        <v>#REF!</v>
      </c>
      <c r="C19" s="421" t="e">
        <f ca="1">'Hilfstabelle Datendef_KB'!P7</f>
        <v>#REF!</v>
      </c>
      <c r="D19" s="422" t="e">
        <f ca="1">'Hilfstabelle Datendef_KB'!Q7</f>
        <v>#REF!</v>
      </c>
      <c r="E19" s="422" t="e">
        <f ca="1">'Hilfstabelle Datendef_KB'!R7</f>
        <v>#REF!</v>
      </c>
      <c r="F19" s="422" t="e">
        <f ca="1">'Hilfstabelle Datendef_KB'!S7</f>
        <v>#REF!</v>
      </c>
      <c r="G19" s="423" t="e">
        <f ca="1">'Hilfstabelle Datendef_KB'!T7</f>
        <v>#REF!</v>
      </c>
      <c r="H19" s="423" t="e">
        <f ca="1">'Hilfstabelle Datendef_KB'!U7</f>
        <v>#REF!</v>
      </c>
      <c r="I19" s="424" t="e">
        <f ca="1">'Hilfstabelle Datendef_KB'!V7</f>
        <v>#REF!</v>
      </c>
      <c r="J19" s="420" t="e">
        <f ca="1">'Hilfstabelle Datendef_KB'!W7</f>
        <v>#REF!</v>
      </c>
      <c r="K19" s="426" t="e">
        <f ca="1">'Hilfstabelle Datendef_KB'!X7</f>
        <v>#REF!</v>
      </c>
      <c r="L19" s="421" t="e">
        <f ca="1">'Hilfstabelle Datendef_KB'!Y7</f>
        <v>#REF!</v>
      </c>
    </row>
    <row r="20" spans="2:12" ht="160.5" customHeight="1" x14ac:dyDescent="0.25">
      <c r="B20" s="420" t="e">
        <f ca="1">'Hilfstabelle Datendef_KB'!O8</f>
        <v>#REF!</v>
      </c>
      <c r="C20" s="421" t="e">
        <f ca="1">'Hilfstabelle Datendef_KB'!P8</f>
        <v>#REF!</v>
      </c>
      <c r="D20" s="422" t="e">
        <f ca="1">'Hilfstabelle Datendef_KB'!Q8</f>
        <v>#REF!</v>
      </c>
      <c r="E20" s="422" t="e">
        <f ca="1">'Hilfstabelle Datendef_KB'!R8</f>
        <v>#REF!</v>
      </c>
      <c r="F20" s="422" t="e">
        <f ca="1">'Hilfstabelle Datendef_KB'!S8</f>
        <v>#REF!</v>
      </c>
      <c r="G20" s="423" t="e">
        <f ca="1">'Hilfstabelle Datendef_KB'!T8</f>
        <v>#REF!</v>
      </c>
      <c r="H20" s="423" t="e">
        <f ca="1">'Hilfstabelle Datendef_KB'!U8</f>
        <v>#REF!</v>
      </c>
      <c r="I20" s="424" t="e">
        <f ca="1">'Hilfstabelle Datendef_KB'!V8</f>
        <v>#REF!</v>
      </c>
      <c r="J20" s="420" t="e">
        <f ca="1">'Hilfstabelle Datendef_KB'!W8</f>
        <v>#REF!</v>
      </c>
      <c r="K20" s="426" t="e">
        <f ca="1">'Hilfstabelle Datendef_KB'!X8</f>
        <v>#REF!</v>
      </c>
      <c r="L20" s="421" t="e">
        <f ca="1">'Hilfstabelle Datendef_KB'!Y8</f>
        <v>#REF!</v>
      </c>
    </row>
    <row r="21" spans="2:12" ht="160.5" customHeight="1" x14ac:dyDescent="0.25">
      <c r="B21" s="420" t="e">
        <f ca="1">'Hilfstabelle Datendef_KB'!O9</f>
        <v>#REF!</v>
      </c>
      <c r="C21" s="421" t="e">
        <f ca="1">'Hilfstabelle Datendef_KB'!P9</f>
        <v>#REF!</v>
      </c>
      <c r="D21" s="422" t="e">
        <f ca="1">'Hilfstabelle Datendef_KB'!Q9</f>
        <v>#REF!</v>
      </c>
      <c r="E21" s="422" t="e">
        <f ca="1">'Hilfstabelle Datendef_KB'!R9</f>
        <v>#REF!</v>
      </c>
      <c r="F21" s="422" t="e">
        <f ca="1">'Hilfstabelle Datendef_KB'!S9</f>
        <v>#REF!</v>
      </c>
      <c r="G21" s="423" t="e">
        <f ca="1">'Hilfstabelle Datendef_KB'!T9</f>
        <v>#REF!</v>
      </c>
      <c r="H21" s="423" t="e">
        <f ca="1">'Hilfstabelle Datendef_KB'!U9</f>
        <v>#REF!</v>
      </c>
      <c r="I21" s="424" t="e">
        <f ca="1">'Hilfstabelle Datendef_KB'!V9</f>
        <v>#REF!</v>
      </c>
      <c r="J21" s="420" t="e">
        <f ca="1">'Hilfstabelle Datendef_KB'!W9</f>
        <v>#REF!</v>
      </c>
      <c r="K21" s="426" t="e">
        <f ca="1">'Hilfstabelle Datendef_KB'!X9</f>
        <v>#REF!</v>
      </c>
      <c r="L21" s="421" t="e">
        <f ca="1">'Hilfstabelle Datendef_KB'!Y9</f>
        <v>#REF!</v>
      </c>
    </row>
    <row r="22" spans="2:12" ht="160.5" customHeight="1" x14ac:dyDescent="0.25">
      <c r="B22" s="420" t="e">
        <f ca="1">'Hilfstabelle Datendef_KB'!O10</f>
        <v>#REF!</v>
      </c>
      <c r="C22" s="421" t="e">
        <f ca="1">'Hilfstabelle Datendef_KB'!P10</f>
        <v>#REF!</v>
      </c>
      <c r="D22" s="422" t="e">
        <f ca="1">'Hilfstabelle Datendef_KB'!Q10</f>
        <v>#REF!</v>
      </c>
      <c r="E22" s="422" t="e">
        <f ca="1">'Hilfstabelle Datendef_KB'!R10</f>
        <v>#REF!</v>
      </c>
      <c r="F22" s="422" t="e">
        <f ca="1">'Hilfstabelle Datendef_KB'!S10</f>
        <v>#REF!</v>
      </c>
      <c r="G22" s="423" t="e">
        <f ca="1">'Hilfstabelle Datendef_KB'!T10</f>
        <v>#REF!</v>
      </c>
      <c r="H22" s="423" t="e">
        <f ca="1">'Hilfstabelle Datendef_KB'!U10</f>
        <v>#REF!</v>
      </c>
      <c r="I22" s="424" t="e">
        <f ca="1">'Hilfstabelle Datendef_KB'!V10</f>
        <v>#REF!</v>
      </c>
      <c r="J22" s="420" t="e">
        <f ca="1">'Hilfstabelle Datendef_KB'!W10</f>
        <v>#REF!</v>
      </c>
      <c r="K22" s="426" t="e">
        <f ca="1">'Hilfstabelle Datendef_KB'!X10</f>
        <v>#REF!</v>
      </c>
      <c r="L22" s="421" t="e">
        <f ca="1">'Hilfstabelle Datendef_KB'!Y10</f>
        <v>#REF!</v>
      </c>
    </row>
    <row r="23" spans="2:12" ht="160.5" customHeight="1" x14ac:dyDescent="0.25">
      <c r="B23" s="420" t="e">
        <f ca="1">'Hilfstabelle Datendef_KB'!O11</f>
        <v>#REF!</v>
      </c>
      <c r="C23" s="421" t="e">
        <f ca="1">'Hilfstabelle Datendef_KB'!P11</f>
        <v>#REF!</v>
      </c>
      <c r="D23" s="422" t="e">
        <f ca="1">'Hilfstabelle Datendef_KB'!Q11</f>
        <v>#REF!</v>
      </c>
      <c r="E23" s="422" t="e">
        <f ca="1">'Hilfstabelle Datendef_KB'!R11</f>
        <v>#REF!</v>
      </c>
      <c r="F23" s="422" t="e">
        <f ca="1">'Hilfstabelle Datendef_KB'!S11</f>
        <v>#REF!</v>
      </c>
      <c r="G23" s="423" t="e">
        <f ca="1">'Hilfstabelle Datendef_KB'!T11</f>
        <v>#REF!</v>
      </c>
      <c r="H23" s="423" t="e">
        <f ca="1">'Hilfstabelle Datendef_KB'!U11</f>
        <v>#REF!</v>
      </c>
      <c r="I23" s="424" t="e">
        <f ca="1">'Hilfstabelle Datendef_KB'!V11</f>
        <v>#REF!</v>
      </c>
      <c r="J23" s="420" t="e">
        <f ca="1">'Hilfstabelle Datendef_KB'!W11</f>
        <v>#REF!</v>
      </c>
      <c r="K23" s="426" t="e">
        <f ca="1">'Hilfstabelle Datendef_KB'!X11</f>
        <v>#REF!</v>
      </c>
      <c r="L23" s="421" t="e">
        <f ca="1">'Hilfstabelle Datendef_KB'!Y11</f>
        <v>#REF!</v>
      </c>
    </row>
  </sheetData>
  <sheetProtection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42" type="noConversion"/>
  <conditionalFormatting sqref="B14:I23 K14:L23">
    <cfRule type="notContainsBlanks" dxfId="41" priority="22" stopIfTrue="1">
      <formula>LEN(TRIM(B14))&gt;0</formula>
    </cfRule>
  </conditionalFormatting>
  <conditionalFormatting sqref="B12:J13">
    <cfRule type="expression" dxfId="40" priority="10" stopIfTrue="1">
      <formula>$C$10="Kein Datendefizit vorhanden"</formula>
    </cfRule>
  </conditionalFormatting>
  <conditionalFormatting sqref="J14:J23">
    <cfRule type="expression" dxfId="39" priority="2" stopIfTrue="1">
      <formula>OR(AND($J14&lt;&gt;"",$J14="Unvollständig"),AND($J14&lt;&gt;"",$J14="Inkorrekt"))</formula>
    </cfRule>
    <cfRule type="expression" dxfId="38" priority="3" stopIfTrue="1">
      <formula>AND($J14&lt;&gt;"",$J14="Sollvorgabe nicht erfüllt")</formula>
    </cfRule>
    <cfRule type="expression" dxfId="37" priority="4" stopIfTrue="1">
      <formula>AND($J14&lt;&gt;"",$J14="I.O. (Plausibilität unklar)")</formula>
    </cfRule>
  </conditionalFormatting>
  <conditionalFormatting sqref="K12">
    <cfRule type="expression" dxfId="36" priority="20" stopIfTrue="1">
      <formula>$C$10="Kein Datendefizit vorhanden"</formula>
    </cfRule>
  </conditionalFormatting>
  <conditionalFormatting sqref="K13">
    <cfRule type="expression" dxfId="35" priority="8" stopIfTrue="1">
      <formula>$C$10="Kein Datendefizit vorhanden"</formula>
    </cfRule>
  </conditionalFormatting>
  <conditionalFormatting sqref="L12">
    <cfRule type="expression" dxfId="34" priority="1" stopIfTrue="1">
      <formula>$C$10="Kein Datendefizit vorhanden"</formula>
    </cfRule>
  </conditionalFormatting>
  <conditionalFormatting sqref="L13">
    <cfRule type="expression" dxfId="33" priority="7" stopIfTrue="1">
      <formula>$C$10="Kein Datendefizit vorhanden"</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11"/>
  <sheetViews>
    <sheetView workbookViewId="0">
      <selection activeCell="F28" sqref="F28:G30"/>
    </sheetView>
  </sheetViews>
  <sheetFormatPr defaultColWidth="11.42578125" defaultRowHeight="11.25" x14ac:dyDescent="0.25"/>
  <cols>
    <col min="1" max="1" width="19" style="68" customWidth="1"/>
    <col min="2" max="2" width="9.140625" style="68" customWidth="1"/>
    <col min="3" max="3" width="6.42578125" style="68" customWidth="1"/>
    <col min="4" max="4" width="25.7109375" style="313" customWidth="1"/>
    <col min="5" max="5" width="9.140625" style="68" customWidth="1"/>
    <col min="6" max="6" width="14.140625" style="111" customWidth="1"/>
    <col min="7" max="10" width="9.140625" style="68" customWidth="1"/>
    <col min="11" max="11" width="18.140625" style="68" customWidth="1"/>
    <col min="12" max="13" width="23.42578125" style="313" customWidth="1"/>
    <col min="14" max="14" width="9.140625" style="68" customWidth="1"/>
    <col min="15" max="15" width="6" style="68" customWidth="1"/>
    <col min="16" max="16" width="25.5703125" style="313" customWidth="1"/>
    <col min="17" max="17" width="9.140625" style="68" customWidth="1"/>
    <col min="18" max="18" width="14.28515625" style="111" customWidth="1"/>
    <col min="19" max="23" width="9.140625" style="68" customWidth="1"/>
    <col min="24" max="25" width="25.85546875" style="313" customWidth="1"/>
    <col min="26" max="16384" width="11.42578125" style="68"/>
  </cols>
  <sheetData>
    <row r="1" spans="1:25" ht="36" customHeight="1" x14ac:dyDescent="0.25">
      <c r="A1" s="309" t="s">
        <v>54</v>
      </c>
      <c r="C1" s="329" t="s">
        <v>313</v>
      </c>
      <c r="D1" s="310" t="s">
        <v>306</v>
      </c>
      <c r="E1" s="310" t="s">
        <v>267</v>
      </c>
      <c r="F1" s="311" t="s">
        <v>2</v>
      </c>
      <c r="G1" s="310" t="s">
        <v>267</v>
      </c>
      <c r="H1" s="310" t="s">
        <v>137</v>
      </c>
      <c r="I1" s="310" t="s">
        <v>3</v>
      </c>
      <c r="J1" s="310" t="s">
        <v>9</v>
      </c>
      <c r="K1" s="310" t="s">
        <v>54</v>
      </c>
      <c r="L1" s="312" t="s">
        <v>236</v>
      </c>
      <c r="M1" s="312" t="s">
        <v>237</v>
      </c>
      <c r="O1" s="308" t="s">
        <v>307</v>
      </c>
    </row>
    <row r="2" spans="1:25" ht="30" customHeight="1" x14ac:dyDescent="0.25">
      <c r="A2" s="314" t="str">
        <f>IF('Indicator Sheet_(IS)'!R8=0,"",'Indicator Sheet_(IS)'!R8)</f>
        <v>Incomplete</v>
      </c>
      <c r="C2" s="314" t="str">
        <f>IF($A2="I.O.","",'Indicator Sheet_(IS)'!B8)</f>
        <v>1a</v>
      </c>
      <c r="D2" s="315" t="str">
        <f>IF($A2="I.O.","",'Indicator Sheet_(IS)'!E8)</f>
        <v>Primary cases</v>
      </c>
      <c r="E2" s="316" t="str">
        <f>IF(AND('Indicator Sheet_(IS)'!L8="",$A2&lt;&gt;"I.O."),"-----",IF($A2="I.O.","",'Indicator Sheet_(IS)'!L8))</f>
        <v>-----</v>
      </c>
      <c r="F2" s="317" t="str">
        <f>IF($A2="I.O.","",'Indicator Sheet_(IS)'!M8)</f>
        <v xml:space="preserve">≥ 100 </v>
      </c>
      <c r="G2" s="316" t="str">
        <f>IF(AND('Indicator Sheet_(IS)'!O8="",$A2&lt;&gt;"I.O."),"-----",IF($A2="I.O.","",'Indicator Sheet_(IS)'!O8))</f>
        <v>-----</v>
      </c>
      <c r="H2" s="306">
        <f>IF($A2="I.O.","",IF('Indicator Sheet_(IS)'!Q8="","-----",'Indicator Sheet_(IS)'!Q8))</f>
        <v>0</v>
      </c>
      <c r="I2" s="306" t="str">
        <f>IF($A2="I.O.","","-----")</f>
        <v>-----</v>
      </c>
      <c r="J2" s="307" t="str">
        <f>IF($A2="I.O.","","-----")</f>
        <v>-----</v>
      </c>
      <c r="K2" s="314" t="str">
        <f>IF($A2="I.O.","",'Indicator Sheet_(IS)'!R8)</f>
        <v>Incomplete</v>
      </c>
      <c r="L2" s="315" t="str">
        <f>IF(AND('Indicator Sheet_(IS)'!S8="",$A2&lt;&gt;"I.O."),"-----",IF($A2="I.O.","",'Indicator Sheet_(IS)'!S8))</f>
        <v>-----</v>
      </c>
      <c r="M2" s="315" t="str">
        <f>IF(AND('Indicator Sheet_(IS)'!T8="",$A2&lt;&gt;"I.O."),"-----",IF($A2="I.O.","",'Indicator Sheet_(IS)'!T8))</f>
        <v>-----</v>
      </c>
      <c r="O2" s="314" t="e">
        <f t="array" aca="1" ref="O2" ca="1">IF(ROW()-ROW($D$2:$D$11)+1&gt;ROWS($C$2:$C$11)-COUNTBLANK($C$2:$C$11),"",INDIRECT(ADDRESS(SMALL((IF($C$2:$C$11&lt;&gt;"",ROW($C$2:$C$11),ROW()+ROWS($C$2:$C$11))),ROW()-ROW($D$2:$D$11)+1),COLUMN($C$2:$C$11),4)))</f>
        <v>#REF!</v>
      </c>
      <c r="P2" s="315" t="e">
        <f t="array" aca="1" ref="P2" ca="1">IF(ROW()-ROW($E$2:$E$11)+1&gt;ROWS($D$2:$D$11)-COUNTBLANK($D$2:$D$11),"",INDIRECT(ADDRESS(SMALL((IF($D$2:$D$11&gt;"",ROW($D$2:$D$11),ROW()+ROWS($D$2:$D$11))),ROW()-ROW($E$2:$E$11)+1),COLUMN($D$2:$D$11),4)))</f>
        <v>#REF!</v>
      </c>
      <c r="Q2" s="316" t="e">
        <f t="array" aca="1" ref="Q2" ca="1">IF(ROW()-ROW($F$2:$F$11)+1&gt;ROWS($E$2:$E$11)-COUNTBLANK($E$2:$E$11),"",INDIRECT(ADDRESS(SMALL((IF($E$2:$E$11&gt;"",ROW($E$2:$E$11),ROW()+ROWS($E$2:$E$11))),ROW()-ROW($F$2:$F$11)+1),COLUMN($E$2:$E$11),4)))</f>
        <v>#REF!</v>
      </c>
      <c r="R2" s="317" t="e">
        <f t="array" aca="1" ref="R2" ca="1">IF(ROW()-ROW($G$2:$G$11)+1&gt;ROWS($F$2:$F$11)-COUNTBLANK($F$2:$F$11),"",INDIRECT(ADDRESS(SMALL((IF($F$2:$F$11&gt;"",ROW($F$2:$F$11),ROW()+ROWS($F$2:$F$11))),ROW()-ROW($G$2:$G$11)+1),COLUMN($F$2:$F$11),4)))</f>
        <v>#REF!</v>
      </c>
      <c r="S2" s="316" t="e">
        <f t="array" aca="1" ref="S2" ca="1">IF(ROW()-ROW($H$2:$H$11)+1&gt;ROWS($G$2:$G$11)-COUNTBLANK($G$2:$G$11),"",INDIRECT(ADDRESS(SMALL((IF($G$2:$G$11&lt;&gt;"",ROW($G$2:$G$11),ROW()+ROWS($G$2:$G$11))),ROW()-ROW($H$2:$H$11)+1),COLUMN($G$2:$G$11),4)))</f>
        <v>#REF!</v>
      </c>
      <c r="T2" s="306" t="e">
        <f t="array" aca="1" ref="T2" ca="1">IF(ROW()-ROW($I$2:$I$11)+1&gt;ROWS($H$2:$H$11)-COUNTBLANK($H$2:$H$11),"",INDIRECT(ADDRESS(SMALL((IF($H$2:$H$11&lt;&gt;"",ROW($H$2:$H$11),ROW()+ROWS($H$2:$H$11))),ROW()-ROW($I$2:$I$11)+1),COLUMN($H$2:$H$11),4)))</f>
        <v>#REF!</v>
      </c>
      <c r="U2" s="306" t="e">
        <f t="array" aca="1" ref="U2" ca="1">IF(ROW()-ROW($J$2:$J$11)+1&gt;ROWS($I$2:$I$11)-COUNTBLANK($I$2:$I$11),"",INDIRECT(ADDRESS(SMALL((IF($I$2:$I$11&lt;&gt;"",ROW($I$2:$I$11),ROW()+ROWS($I$2:$I$11))),ROW()-ROW($J$2:$J$11)+1),COLUMN($I$2:$I$11),4)))</f>
        <v>#REF!</v>
      </c>
      <c r="V2" s="307" t="e">
        <f t="array" aca="1" ref="V2" ca="1">IF(ROW()-ROW($K$2:$K$11)+1&gt;ROWS($J$2:$J$11)-COUNTBLANK($J$2:$J$11),"",INDIRECT(ADDRESS(SMALL((IF($J$2:$J$11&lt;&gt;"",ROW($J$2:$J$11),ROW()+ROWS($J$2:$J$11))),ROW()-ROW($K$2:$K$11)+1),COLUMN($J$2:$J$11),4)))</f>
        <v>#REF!</v>
      </c>
      <c r="W2" s="314" t="e">
        <f t="array" aca="1" ref="W2" ca="1">IF(ROW()-ROW($L$2:$L$11)+1&gt;ROWS($K$2:$K$11)-COUNTBLANK($K$2:$K$11),"",INDIRECT(ADDRESS(SMALL((IF($K$2:$K$11&lt;&gt;"",ROW($K$2:$K$11),ROW()+ROWS($K$2:$K$11))),ROW()-ROW($L$2:$L$11)+1),COLUMN($K$2:$K$11),4)))</f>
        <v>#REF!</v>
      </c>
      <c r="X2" s="315" t="e">
        <f t="array" aca="1" ref="X2" ca="1">IF(ROW()-ROW($M$2:$M$11)+1&gt;ROWS($L$2:$L$11)-COUNTBLANK($L$2:$L$11),"",INDIRECT(ADDRESS(SMALL((IF($L$2:$L$11&lt;&gt;"",ROW($L$2:$L$11),ROW()+ROWS($L$2:$L$11))),ROW()-ROW($M$2:$M$11)+1),COLUMN($L$2:$L$11),4)))</f>
        <v>#REF!</v>
      </c>
      <c r="Y2" s="315" t="e">
        <f t="array" aca="1" ref="Y2" ca="1">IF(ROW()-ROW($N$2:$N$11)+1&gt;ROWS($M$2:$M$11)-COUNTBLANK($M$2:$M$11),"",INDIRECT(ADDRESS(SMALL((IF($M$2:$M$11&lt;&gt;"",ROW($M$2:$M$11),ROW()+ROWS($M$2:$M$11))),ROW()-ROW($N$2:$N$11)+1),COLUMN($M$2:$M$11),4)))</f>
        <v>#REF!</v>
      </c>
    </row>
    <row r="3" spans="1:25" ht="30" customHeight="1" x14ac:dyDescent="0.25">
      <c r="A3" s="314" t="str">
        <f>IF('Indicator Sheet_(IS)'!R17=0,"",'Indicator Sheet_(IS)'!R17)</f>
        <v>Incomplete</v>
      </c>
      <c r="C3" s="314" t="str">
        <f>IF($A3="I.O.","",'Indicator Sheet_(IS)'!B17)</f>
        <v>2a</v>
      </c>
      <c r="D3" s="315" t="str">
        <f>IF($A3="I.O.","",'Indicator Sheet_(IS)'!E17)</f>
        <v>Interdisciplinary tumour board (TB)</v>
      </c>
      <c r="E3" s="316" t="str">
        <f>IF(AND('Indicator Sheet_(IS)'!L17="",$A3&lt;&gt;"I.O."),"-----",IF($A3="I.O.","",'Indicator Sheet_(IS)'!L17))</f>
        <v>-----</v>
      </c>
      <c r="F3" s="317" t="str">
        <f>IF($A3="I.O.","",'Indicator Sheet_(IS)'!M17)</f>
        <v>No target value</v>
      </c>
      <c r="G3" s="316" t="str">
        <f>IF(AND('Indicator Sheet_(IS)'!O17="",$A3&lt;&gt;"I.O."),"-----",IF($A3="I.O.","",'Indicator Sheet_(IS)'!O17))</f>
        <v>-----</v>
      </c>
      <c r="H3" s="306" t="str">
        <f>IF($A3="I.O.","",IF('Indicator Sheet_(IS)'!Q17="","-----",'Indicator Sheet_(IS)'!Q17))</f>
        <v>-----</v>
      </c>
      <c r="I3" s="306">
        <f>IF($A3="I.O.","",IF('Indicator Sheet_(IS)'!Q18="","-----",'Indicator Sheet_(IS)'!Q18))</f>
        <v>0</v>
      </c>
      <c r="J3" s="307" t="str">
        <f>IF($A3="I.O.","",IF('Indicator Sheet_(IS)'!Q19="",0,'Indicator Sheet_(IS)'!Q19))</f>
        <v>n.d.</v>
      </c>
      <c r="K3" s="314" t="str">
        <f>IF($A3="I.O.","",'Indicator Sheet_(IS)'!R17)</f>
        <v>Incomplete</v>
      </c>
      <c r="L3" s="315" t="str">
        <f>IF(AND('Indicator Sheet_(IS)'!S17="",$A3&lt;&gt;"I.O."),"-----",IF($A3="I.O.","",'Indicator Sheet_(IS)'!S17))</f>
        <v>-----</v>
      </c>
      <c r="M3" s="315" t="str">
        <f>IF(AND('Indicator Sheet_(IS)'!T17="",$A3&lt;&gt;"I.O."),"-----",IF($A3="I.O.","",'Indicator Sheet_(IS)'!T17))</f>
        <v>-----</v>
      </c>
      <c r="O3" s="314" t="e">
        <f t="array" aca="1" ref="O3" ca="1">IF(ROW()-ROW($D$2:$D$11)+1&gt;ROWS($C$2:$C$11)-COUNTBLANK($C$2:$C$11),"",INDIRECT(ADDRESS(SMALL((IF($C$2:$C$11&lt;&gt;"",ROW($C$2:$C$11),ROW()+ROWS($C$2:$C$11))),ROW()-ROW($D$2:$D$11)+1),COLUMN($C$2:$C$11),4)))</f>
        <v>#REF!</v>
      </c>
      <c r="P3" s="315" t="e">
        <f t="array" aca="1" ref="P3" ca="1">IF(ROW()-ROW($E$2:$E$11)+1&gt;ROWS($D$2:$D$11)-COUNTBLANK($D$2:$D$11),"",INDIRECT(ADDRESS(SMALL((IF($D$2:$D$11&gt;"",ROW($D$2:$D$11),ROW()+ROWS($D$2:$D$11))),ROW()-ROW($E$2:$E$11)+1),COLUMN($D$2:$D$11),4)))</f>
        <v>#REF!</v>
      </c>
      <c r="Q3" s="316" t="e">
        <f t="array" aca="1" ref="Q3" ca="1">IF(ROW()-ROW($F$2:$F$11)+1&gt;ROWS($E$2:$E$11)-COUNTBLANK($E$2:$E$11),"",INDIRECT(ADDRESS(SMALL((IF($E$2:$E$11&gt;"",ROW($E$2:$E$11),ROW()+ROWS($E$2:$E$11))),ROW()-ROW($F$2:$F$11)+1),COLUMN($E$2:$E$11),4)))</f>
        <v>#REF!</v>
      </c>
      <c r="R3" s="317" t="e">
        <f t="array" aca="1" ref="R3" ca="1">IF(ROW()-ROW($G$2:$G$11)+1&gt;ROWS($F$2:$F$11)-COUNTBLANK($F$2:$F$11),"",INDIRECT(ADDRESS(SMALL((IF($F$2:$F$11&gt;"",ROW($F$2:$F$11),ROW()+ROWS($F$2:$F$11))),ROW()-ROW($G$2:$G$11)+1),COLUMN($F$2:$F$11),4)))</f>
        <v>#REF!</v>
      </c>
      <c r="S3" s="316" t="e">
        <f t="array" aca="1" ref="S3" ca="1">IF(ROW()-ROW($H$2:$H$11)+1&gt;ROWS($G$2:$G$11)-COUNTBLANK($G$2:$G$11),"",INDIRECT(ADDRESS(SMALL((IF($G$2:$G$11&lt;&gt;"",ROW($G$2:$G$11),ROW()+ROWS($G$2:$G$11))),ROW()-ROW($H$2:$H$11)+1),COLUMN($G$2:$G$11),4)))</f>
        <v>#REF!</v>
      </c>
      <c r="T3" s="306" t="e">
        <f t="array" aca="1" ref="T3" ca="1">IF(ROW()-ROW($I$2:$I$11)+1&gt;ROWS($H$2:$H$11)-COUNTBLANK($H$2:$H$11),"",INDIRECT(ADDRESS(SMALL((IF($H$2:$H$11&lt;&gt;"",ROW($H$2:$H$11),ROW()+ROWS($H$2:$H$11))),ROW()-ROW($I$2:$I$11)+1),COLUMN($H$2:$H$11),4)))</f>
        <v>#REF!</v>
      </c>
      <c r="U3" s="306" t="e">
        <f t="array" aca="1" ref="U3" ca="1">IF(ROW()-ROW($J$2:$J$11)+1&gt;ROWS($I$2:$I$11)-COUNTBLANK($I$2:$I$11),"",INDIRECT(ADDRESS(SMALL((IF($I$2:$I$11&lt;&gt;"",ROW($I$2:$I$11),ROW()+ROWS($I$2:$I$11))),ROW()-ROW($J$2:$J$11)+1),COLUMN($I$2:$I$11),4)))</f>
        <v>#REF!</v>
      </c>
      <c r="V3" s="307" t="e">
        <f t="array" aca="1" ref="V3" ca="1">IF(ROW()-ROW($K$2:$K$11)+1&gt;ROWS($J$2:$J$11)-COUNTBLANK($J$2:$J$11),"",INDIRECT(ADDRESS(SMALL((IF($J$2:$J$11&lt;&gt;"",ROW($J$2:$J$11),ROW()+ROWS($J$2:$J$11))),ROW()-ROW($K$2:$K$11)+1),COLUMN($J$2:$J$11),4)))</f>
        <v>#REF!</v>
      </c>
      <c r="W3" s="314" t="e">
        <f t="array" aca="1" ref="W3" ca="1">IF(ROW()-ROW($L$2:$L$11)+1&gt;ROWS($K$2:$K$11)-COUNTBLANK($K$2:$K$11),"",INDIRECT(ADDRESS(SMALL((IF($K$2:$K$11&lt;&gt;"",ROW($K$2:$K$11),ROW()+ROWS($K$2:$K$11))),ROW()-ROW($L$2:$L$11)+1),COLUMN($K$2:$K$11),4)))</f>
        <v>#REF!</v>
      </c>
      <c r="X3" s="315" t="e">
        <f t="array" aca="1" ref="X3" ca="1">IF(ROW()-ROW($M$2:$M$11)+1&gt;ROWS($L$2:$L$11)-COUNTBLANK($L$2:$L$11),"",INDIRECT(ADDRESS(SMALL((IF($L$2:$L$11&lt;&gt;"",ROW($L$2:$L$11),ROW()+ROWS($L$2:$L$11))),ROW()-ROW($M$2:$M$11)+1),COLUMN($L$2:$L$11),4)))</f>
        <v>#REF!</v>
      </c>
      <c r="Y3" s="315" t="e">
        <f t="array" aca="1" ref="Y3" ca="1">IF(ROW()-ROW($N$2:$N$11)+1&gt;ROWS($M$2:$M$11)-COUNTBLANK($M$2:$M$11),"",INDIRECT(ADDRESS(SMALL((IF($M$2:$M$11&lt;&gt;"",ROW($M$2:$M$11),ROW()+ROWS($M$2:$M$11))),ROW()-ROW($N$2:$N$11)+1),COLUMN($M$2:$M$11),4)))</f>
        <v>#REF!</v>
      </c>
    </row>
    <row r="4" spans="1:25" ht="30" customHeight="1" x14ac:dyDescent="0.25">
      <c r="A4" s="314" t="str">
        <f>IF('Indicator Sheet_(IS)'!R23=0,"",'Indicator Sheet_(IS)'!R23)</f>
        <v>Incomplete</v>
      </c>
      <c r="C4" s="314" t="str">
        <f>IF($A4="I.O.","",'Indicator Sheet_(IS)'!B23)</f>
        <v xml:space="preserve">
3
</v>
      </c>
      <c r="D4" s="315" t="str">
        <f>IF($A4="I.O.","",'Indicator Sheet_(IS)'!E23)</f>
        <v>Psycho-oncological distress screening</v>
      </c>
      <c r="E4" s="316" t="str">
        <f>IF(AND('Indicator Sheet_(IS)'!L23="",$A4&lt;&gt;"I.O."),"-----",IF($A4="I.O.","",'Indicator Sheet_(IS)'!L23))</f>
        <v>-----</v>
      </c>
      <c r="F4" s="317" t="str">
        <f>IF($A4="I.O.","",'Indicator Sheet_(IS)'!M23)</f>
        <v>≥ 65%</v>
      </c>
      <c r="G4" s="316" t="str">
        <f>IF(AND('Indicator Sheet_(IS)'!O23="",$A4&lt;&gt;"I.O."),"-----",IF($A4="I.O.","",'Indicator Sheet_(IS)'!O23))</f>
        <v>-----</v>
      </c>
      <c r="H4" s="306" t="str">
        <f>IF($A4="I.O.","",IF('Indicator Sheet_(IS)'!Q23="","-----",'Indicator Sheet_(IS)'!Q23))</f>
        <v>-----</v>
      </c>
      <c r="I4" s="306">
        <f>IF($A4="I.O.","",IF('Indicator Sheet_(IS)'!Q24="","-----",'Indicator Sheet_(IS)'!Q24))</f>
        <v>0</v>
      </c>
      <c r="J4" s="307" t="str">
        <f>IF($A4="I.O.","",IF('Indicator Sheet_(IS)'!Q25="",0,'Indicator Sheet_(IS)'!Q25))</f>
        <v>n.d.</v>
      </c>
      <c r="K4" s="314" t="str">
        <f>IF($A4="I.O.","",'Indicator Sheet_(IS)'!R23)</f>
        <v>Incomplete</v>
      </c>
      <c r="L4" s="315" t="str">
        <f>IF(AND('Indicator Sheet_(IS)'!S23="",$A4&lt;&gt;"I.O."),"-----",IF($A4="I.O.","",'Indicator Sheet_(IS)'!S23))</f>
        <v>-----</v>
      </c>
      <c r="M4" s="315" t="str">
        <f>IF(AND('Indicator Sheet_(IS)'!T23="",$A4&lt;&gt;"I.O."),"-----",IF($A4="I.O.","",'Indicator Sheet_(IS)'!T23))</f>
        <v>-----</v>
      </c>
      <c r="O4" s="314" t="e">
        <f t="array" aca="1" ref="O4" ca="1">IF(ROW()-ROW($D$2:$D$11)+1&gt;ROWS($C$2:$C$11)-COUNTBLANK($C$2:$C$11),"",INDIRECT(ADDRESS(SMALL((IF($C$2:$C$11&lt;&gt;"",ROW($C$2:$C$11),ROW()+ROWS($C$2:$C$11))),ROW()-ROW($D$2:$D$11)+1),COLUMN($C$2:$C$11),4)))</f>
        <v>#REF!</v>
      </c>
      <c r="P4" s="315" t="e">
        <f t="array" aca="1" ref="P4" ca="1">IF(ROW()-ROW($E$2:$E$11)+1&gt;ROWS($D$2:$D$11)-COUNTBLANK($D$2:$D$11),"",INDIRECT(ADDRESS(SMALL((IF($D$2:$D$11&gt;"",ROW($D$2:$D$11),ROW()+ROWS($D$2:$D$11))),ROW()-ROW($E$2:$E$11)+1),COLUMN($D$2:$D$11),4)))</f>
        <v>#REF!</v>
      </c>
      <c r="Q4" s="316" t="e">
        <f t="array" aca="1" ref="Q4" ca="1">IF(ROW()-ROW($F$2:$F$11)+1&gt;ROWS($E$2:$E$11)-COUNTBLANK($E$2:$E$11),"",INDIRECT(ADDRESS(SMALL((IF($E$2:$E$11&gt;"",ROW($E$2:$E$11),ROW()+ROWS($E$2:$E$11))),ROW()-ROW($F$2:$F$11)+1),COLUMN($E$2:$E$11),4)))</f>
        <v>#REF!</v>
      </c>
      <c r="R4" s="317" t="e">
        <f t="array" aca="1" ref="R4" ca="1">IF(ROW()-ROW($G$2:$G$11)+1&gt;ROWS($F$2:$F$11)-COUNTBLANK($F$2:$F$11),"",INDIRECT(ADDRESS(SMALL((IF($F$2:$F$11&gt;"",ROW($F$2:$F$11),ROW()+ROWS($F$2:$F$11))),ROW()-ROW($G$2:$G$11)+1),COLUMN($F$2:$F$11),4)))</f>
        <v>#REF!</v>
      </c>
      <c r="S4" s="316" t="e">
        <f t="array" aca="1" ref="S4" ca="1">IF(ROW()-ROW($H$2:$H$11)+1&gt;ROWS($G$2:$G$11)-COUNTBLANK($G$2:$G$11),"",INDIRECT(ADDRESS(SMALL((IF($G$2:$G$11&lt;&gt;"",ROW($G$2:$G$11),ROW()+ROWS($G$2:$G$11))),ROW()-ROW($H$2:$H$11)+1),COLUMN($G$2:$G$11),4)))</f>
        <v>#REF!</v>
      </c>
      <c r="T4" s="306" t="e">
        <f t="array" aca="1" ref="T4" ca="1">IF(ROW()-ROW($I$2:$I$11)+1&gt;ROWS($H$2:$H$11)-COUNTBLANK($H$2:$H$11),"",INDIRECT(ADDRESS(SMALL((IF($H$2:$H$11&lt;&gt;"",ROW($H$2:$H$11),ROW()+ROWS($H$2:$H$11))),ROW()-ROW($I$2:$I$11)+1),COLUMN($H$2:$H$11),4)))</f>
        <v>#REF!</v>
      </c>
      <c r="U4" s="306" t="e">
        <f t="array" aca="1" ref="U4" ca="1">IF(ROW()-ROW($J$2:$J$11)+1&gt;ROWS($I$2:$I$11)-COUNTBLANK($I$2:$I$11),"",INDIRECT(ADDRESS(SMALL((IF($I$2:$I$11&lt;&gt;"",ROW($I$2:$I$11),ROW()+ROWS($I$2:$I$11))),ROW()-ROW($J$2:$J$11)+1),COLUMN($I$2:$I$11),4)))</f>
        <v>#REF!</v>
      </c>
      <c r="V4" s="307" t="e">
        <f t="array" aca="1" ref="V4" ca="1">IF(ROW()-ROW($K$2:$K$11)+1&gt;ROWS($J$2:$J$11)-COUNTBLANK($J$2:$J$11),"",INDIRECT(ADDRESS(SMALL((IF($J$2:$J$11&lt;&gt;"",ROW($J$2:$J$11),ROW()+ROWS($J$2:$J$11))),ROW()-ROW($K$2:$K$11)+1),COLUMN($J$2:$J$11),4)))</f>
        <v>#REF!</v>
      </c>
      <c r="W4" s="314" t="e">
        <f t="array" aca="1" ref="W4" ca="1">IF(ROW()-ROW($L$2:$L$11)+1&gt;ROWS($K$2:$K$11)-COUNTBLANK($K$2:$K$11),"",INDIRECT(ADDRESS(SMALL((IF($K$2:$K$11&lt;&gt;"",ROW($K$2:$K$11),ROW()+ROWS($K$2:$K$11))),ROW()-ROW($L$2:$L$11)+1),COLUMN($K$2:$K$11),4)))</f>
        <v>#REF!</v>
      </c>
      <c r="X4" s="315" t="e">
        <f t="array" aca="1" ref="X4" ca="1">IF(ROW()-ROW($M$2:$M$11)+1&gt;ROWS($L$2:$L$11)-COUNTBLANK($L$2:$L$11),"",INDIRECT(ADDRESS(SMALL((IF($L$2:$L$11&lt;&gt;"",ROW($L$2:$L$11),ROW()+ROWS($L$2:$L$11))),ROW()-ROW($M$2:$M$11)+1),COLUMN($L$2:$L$11),4)))</f>
        <v>#REF!</v>
      </c>
      <c r="Y4" s="315" t="e">
        <f t="array" aca="1" ref="Y4" ca="1">IF(ROW()-ROW($N$2:$N$11)+1&gt;ROWS($M$2:$M$11)-COUNTBLANK($M$2:$M$11),"",INDIRECT(ADDRESS(SMALL((IF($M$2:$M$11&lt;&gt;"",ROW($M$2:$M$11),ROW()+ROWS($M$2:$M$11))),ROW()-ROW($N$2:$N$11)+1),COLUMN($M$2:$M$11),4)))</f>
        <v>#REF!</v>
      </c>
    </row>
    <row r="5" spans="1:25" ht="30" customHeight="1" x14ac:dyDescent="0.25">
      <c r="A5" s="314" t="str">
        <f>IF('Indicator Sheet_(IS)'!R26=0,"",'Indicator Sheet_(IS)'!R26)</f>
        <v>Incomplete</v>
      </c>
      <c r="C5" s="314" t="str">
        <f>IF($A5="I.O.","",'Indicator Sheet_(IS)'!B26)</f>
        <v>4</v>
      </c>
      <c r="D5" s="315" t="str">
        <f>IF($A5="I.O.","",'Indicator Sheet_(IS)'!E26)</f>
        <v xml:space="preserve">Social service counselling </v>
      </c>
      <c r="E5" s="316" t="str">
        <f>IF(AND('Indicator Sheet_(IS)'!L26="",$A5&lt;&gt;"I.O."),"-----",IF($A5="I.O.","",'Indicator Sheet_(IS)'!L26))</f>
        <v>&lt; 50%</v>
      </c>
      <c r="F5" s="317" t="str">
        <f>IF($A5="I.O.","",'Indicator Sheet_(IS)'!M26)</f>
        <v>No target value</v>
      </c>
      <c r="G5" s="316" t="str">
        <f>IF(AND('Indicator Sheet_(IS)'!O26="",$A5&lt;&gt;"I.O."),"-----",IF($A5="I.O.","",'Indicator Sheet_(IS)'!O26))</f>
        <v>-----</v>
      </c>
      <c r="H5" s="306" t="str">
        <f>IF($A5="I.O.","",IF('Indicator Sheet_(IS)'!Q26="","-----",'Indicator Sheet_(IS)'!Q26))</f>
        <v>-----</v>
      </c>
      <c r="I5" s="306">
        <f>IF($A5="I.O.","",IF('Indicator Sheet_(IS)'!Q27="","-----",'Indicator Sheet_(IS)'!Q27))</f>
        <v>0</v>
      </c>
      <c r="J5" s="307" t="str">
        <f>IF($A5="I.O.","",IF('Indicator Sheet_(IS)'!Q28="",0,'Indicator Sheet_(IS)'!Q28))</f>
        <v>n.d.</v>
      </c>
      <c r="K5" s="314" t="str">
        <f>IF($A5="I.O.","",'Indicator Sheet_(IS)'!R26)</f>
        <v>Incomplete</v>
      </c>
      <c r="L5" s="315" t="str">
        <f>IF(AND('Indicator Sheet_(IS)'!S26="",$A5&lt;&gt;"I.O."),"-----",IF($A5="I.O.","",'Indicator Sheet_(IS)'!S26))</f>
        <v>-----</v>
      </c>
      <c r="M5" s="315" t="str">
        <f>IF(AND('Indicator Sheet_(IS)'!T26="",$A5&lt;&gt;"I.O."),"-----",IF($A5="I.O.","",'Indicator Sheet_(IS)'!T26))</f>
        <v>-----</v>
      </c>
      <c r="O5" s="314" t="e">
        <f t="array" aca="1" ref="O5" ca="1">IF(ROW()-ROW($D$2:$D$11)+1&gt;ROWS($C$2:$C$11)-COUNTBLANK($C$2:$C$11),"",INDIRECT(ADDRESS(SMALL((IF($C$2:$C$11&lt;&gt;"",ROW($C$2:$C$11),ROW()+ROWS($C$2:$C$11))),ROW()-ROW($D$2:$D$11)+1),COLUMN($C$2:$C$11),4)))</f>
        <v>#REF!</v>
      </c>
      <c r="P5" s="315" t="e">
        <f t="array" aca="1" ref="P5" ca="1">IF(ROW()-ROW($E$2:$E$11)+1&gt;ROWS($D$2:$D$11)-COUNTBLANK($D$2:$D$11),"",INDIRECT(ADDRESS(SMALL((IF($D$2:$D$11&gt;"",ROW($D$2:$D$11),ROW()+ROWS($D$2:$D$11))),ROW()-ROW($E$2:$E$11)+1),COLUMN($D$2:$D$11),4)))</f>
        <v>#REF!</v>
      </c>
      <c r="Q5" s="316" t="e">
        <f t="array" aca="1" ref="Q5" ca="1">IF(ROW()-ROW($F$2:$F$11)+1&gt;ROWS($E$2:$E$11)-COUNTBLANK($E$2:$E$11),"",INDIRECT(ADDRESS(SMALL((IF($E$2:$E$11&gt;"",ROW($E$2:$E$11),ROW()+ROWS($E$2:$E$11))),ROW()-ROW($F$2:$F$11)+1),COLUMN($E$2:$E$11),4)))</f>
        <v>#REF!</v>
      </c>
      <c r="R5" s="317" t="e">
        <f t="array" aca="1" ref="R5" ca="1">IF(ROW()-ROW($G$2:$G$11)+1&gt;ROWS($F$2:$F$11)-COUNTBLANK($F$2:$F$11),"",INDIRECT(ADDRESS(SMALL((IF($F$2:$F$11&gt;"",ROW($F$2:$F$11),ROW()+ROWS($F$2:$F$11))),ROW()-ROW($G$2:$G$11)+1),COLUMN($F$2:$F$11),4)))</f>
        <v>#REF!</v>
      </c>
      <c r="S5" s="316" t="e">
        <f t="array" aca="1" ref="S5" ca="1">IF(ROW()-ROW($H$2:$H$11)+1&gt;ROWS($G$2:$G$11)-COUNTBLANK($G$2:$G$11),"",INDIRECT(ADDRESS(SMALL((IF($G$2:$G$11&lt;&gt;"",ROW($G$2:$G$11),ROW()+ROWS($G$2:$G$11))),ROW()-ROW($H$2:$H$11)+1),COLUMN($G$2:$G$11),4)))</f>
        <v>#REF!</v>
      </c>
      <c r="T5" s="306" t="e">
        <f t="array" aca="1" ref="T5" ca="1">IF(ROW()-ROW($I$2:$I$11)+1&gt;ROWS($H$2:$H$11)-COUNTBLANK($H$2:$H$11),"",INDIRECT(ADDRESS(SMALL((IF($H$2:$H$11&lt;&gt;"",ROW($H$2:$H$11),ROW()+ROWS($H$2:$H$11))),ROW()-ROW($I$2:$I$11)+1),COLUMN($H$2:$H$11),4)))</f>
        <v>#REF!</v>
      </c>
      <c r="U5" s="306" t="e">
        <f t="array" aca="1" ref="U5" ca="1">IF(ROW()-ROW($J$2:$J$11)+1&gt;ROWS($I$2:$I$11)-COUNTBLANK($I$2:$I$11),"",INDIRECT(ADDRESS(SMALL((IF($I$2:$I$11&lt;&gt;"",ROW($I$2:$I$11),ROW()+ROWS($I$2:$I$11))),ROW()-ROW($J$2:$J$11)+1),COLUMN($I$2:$I$11),4)))</f>
        <v>#REF!</v>
      </c>
      <c r="V5" s="307" t="e">
        <f t="array" aca="1" ref="V5" ca="1">IF(ROW()-ROW($K$2:$K$11)+1&gt;ROWS($J$2:$J$11)-COUNTBLANK($J$2:$J$11),"",INDIRECT(ADDRESS(SMALL((IF($J$2:$J$11&lt;&gt;"",ROW($J$2:$J$11),ROW()+ROWS($J$2:$J$11))),ROW()-ROW($K$2:$K$11)+1),COLUMN($J$2:$J$11),4)))</f>
        <v>#REF!</v>
      </c>
      <c r="W5" s="314" t="e">
        <f t="array" aca="1" ref="W5" ca="1">IF(ROW()-ROW($L$2:$L$11)+1&gt;ROWS($K$2:$K$11)-COUNTBLANK($K$2:$K$11),"",INDIRECT(ADDRESS(SMALL((IF($K$2:$K$11&lt;&gt;"",ROW($K$2:$K$11),ROW()+ROWS($K$2:$K$11))),ROW()-ROW($L$2:$L$11)+1),COLUMN($K$2:$K$11),4)))</f>
        <v>#REF!</v>
      </c>
      <c r="X5" s="315" t="e">
        <f t="array" aca="1" ref="X5" ca="1">IF(ROW()-ROW($M$2:$M$11)+1&gt;ROWS($L$2:$L$11)-COUNTBLANK($L$2:$L$11),"",INDIRECT(ADDRESS(SMALL((IF($L$2:$L$11&lt;&gt;"",ROW($L$2:$L$11),ROW()+ROWS($L$2:$L$11))),ROW()-ROW($M$2:$M$11)+1),COLUMN($L$2:$L$11),4)))</f>
        <v>#REF!</v>
      </c>
      <c r="Y5" s="315" t="e">
        <f t="array" aca="1" ref="Y5" ca="1">IF(ROW()-ROW($N$2:$N$11)+1&gt;ROWS($M$2:$M$11)-COUNTBLANK($M$2:$M$11),"",INDIRECT(ADDRESS(SMALL((IF($M$2:$M$11&lt;&gt;"",ROW($M$2:$M$11),ROW()+ROWS($M$2:$M$11))),ROW()-ROW($N$2:$N$11)+1),COLUMN($M$2:$M$11),4)))</f>
        <v>#REF!</v>
      </c>
    </row>
    <row r="6" spans="1:25" ht="50.25" customHeight="1" x14ac:dyDescent="0.25">
      <c r="A6" s="314" t="str">
        <f>IF('Indicator Sheet_(IS)'!R29=0,"",'Indicator Sheet_(IS)'!R29)</f>
        <v>Incomplete</v>
      </c>
      <c r="C6" s="314" t="str">
        <f>IF($A6="I.O.","",'Indicator Sheet_(IS)'!B29)</f>
        <v>5</v>
      </c>
      <c r="D6" s="315" t="str">
        <f>IF($A6="I.O.","",'Indicator Sheet_(IS)'!E29)</f>
        <v>Patients enrolled in a study</v>
      </c>
      <c r="E6" s="316" t="str">
        <f>IF(AND('Indicator Sheet_(IS)'!L29="",$A6&lt;&gt;"I.O."),"-----",IF($A6="I.O.","",'Indicator Sheet_(IS)'!L29))</f>
        <v>-----</v>
      </c>
      <c r="F6" s="317" t="str">
        <f>IF($A6="I.O.","",'Indicator Sheet_(IS)'!M29)</f>
        <v>≥ 5%</v>
      </c>
      <c r="G6" s="316" t="str">
        <f>IF(AND('Indicator Sheet_(IS)'!O29="",$A6&lt;&gt;"I.O."),"-----",IF($A6="I.O.","",'Indicator Sheet_(IS)'!O29))</f>
        <v>-----</v>
      </c>
      <c r="H6" s="306">
        <f>IF($A6="I.O.","",IF('Indicator Sheet_(IS)'!Q29="","-----",'Indicator Sheet_(IS)'!Q29))</f>
        <v>0</v>
      </c>
      <c r="I6" s="306">
        <f>IF($A6="I.O.","",IF('Indicator Sheet_(IS)'!Q30="","-----",'Indicator Sheet_(IS)'!Q30))</f>
        <v>0</v>
      </c>
      <c r="J6" s="307" t="str">
        <f>IF($A6="I.O.","",IF('Indicator Sheet_(IS)'!Q31="",0,'Indicator Sheet_(IS)'!Q31))</f>
        <v>n.d.</v>
      </c>
      <c r="K6" s="314" t="str">
        <f>IF($A6="I.O.","",'Indicator Sheet_(IS)'!R29)</f>
        <v>Incomplete</v>
      </c>
      <c r="L6" s="315" t="str">
        <f>IF(AND('Indicator Sheet_(IS)'!S29="",$A6&lt;&gt;"I.O."),"-----",IF($A6="I.O.","",'Indicator Sheet_(IS)'!S29))</f>
        <v>-----</v>
      </c>
      <c r="M6" s="315" t="str">
        <f>IF(AND('Indicator Sheet_(IS)'!T29="",$A6&lt;&gt;"I.O."),"-----",IF($A6="I.O.","",'Indicator Sheet_(IS)'!T29))</f>
        <v>-----</v>
      </c>
      <c r="O6" s="314" t="e">
        <f t="array" aca="1" ref="O6" ca="1">IF(ROW()-ROW($D$2:$D$11)+1&gt;ROWS($C$2:$C$11)-COUNTBLANK($C$2:$C$11),"",INDIRECT(ADDRESS(SMALL((IF($C$2:$C$11&lt;&gt;"",ROW($C$2:$C$11),ROW()+ROWS($C$2:$C$11))),ROW()-ROW($D$2:$D$11)+1),COLUMN($C$2:$C$11),4)))</f>
        <v>#REF!</v>
      </c>
      <c r="P6" s="315" t="e">
        <f t="array" aca="1" ref="P6" ca="1">IF(ROW()-ROW($E$2:$E$11)+1&gt;ROWS($D$2:$D$11)-COUNTBLANK($D$2:$D$11),"",INDIRECT(ADDRESS(SMALL((IF($D$2:$D$11&gt;"",ROW($D$2:$D$11),ROW()+ROWS($D$2:$D$11))),ROW()-ROW($E$2:$E$11)+1),COLUMN($D$2:$D$11),4)))</f>
        <v>#REF!</v>
      </c>
      <c r="Q6" s="316" t="e">
        <f t="array" aca="1" ref="Q6" ca="1">IF(ROW()-ROW($F$2:$F$11)+1&gt;ROWS($E$2:$E$11)-COUNTBLANK($E$2:$E$11),"",INDIRECT(ADDRESS(SMALL((IF($E$2:$E$11&gt;"",ROW($E$2:$E$11),ROW()+ROWS($E$2:$E$11))),ROW()-ROW($F$2:$F$11)+1),COLUMN($E$2:$E$11),4)))</f>
        <v>#REF!</v>
      </c>
      <c r="R6" s="317" t="e">
        <f t="array" aca="1" ref="R6" ca="1">IF(ROW()-ROW($G$2:$G$11)+1&gt;ROWS($F$2:$F$11)-COUNTBLANK($F$2:$F$11),"",INDIRECT(ADDRESS(SMALL((IF($F$2:$F$11&gt;"",ROW($F$2:$F$11),ROW()+ROWS($F$2:$F$11))),ROW()-ROW($G$2:$G$11)+1),COLUMN($F$2:$F$11),4)))</f>
        <v>#REF!</v>
      </c>
      <c r="S6" s="316" t="e">
        <f t="array" aca="1" ref="S6" ca="1">IF(ROW()-ROW($H$2:$H$11)+1&gt;ROWS($G$2:$G$11)-COUNTBLANK($G$2:$G$11),"",INDIRECT(ADDRESS(SMALL((IF($G$2:$G$11&lt;&gt;"",ROW($G$2:$G$11),ROW()+ROWS($G$2:$G$11))),ROW()-ROW($H$2:$H$11)+1),COLUMN($G$2:$G$11),4)))</f>
        <v>#REF!</v>
      </c>
      <c r="T6" s="306" t="e">
        <f t="array" aca="1" ref="T6" ca="1">IF(ROW()-ROW($I$2:$I$11)+1&gt;ROWS($H$2:$H$11)-COUNTBLANK($H$2:$H$11),"",INDIRECT(ADDRESS(SMALL((IF($H$2:$H$11&lt;&gt;"",ROW($H$2:$H$11),ROW()+ROWS($H$2:$H$11))),ROW()-ROW($I$2:$I$11)+1),COLUMN($H$2:$H$11),4)))</f>
        <v>#REF!</v>
      </c>
      <c r="U6" s="306" t="e">
        <f t="array" aca="1" ref="U6" ca="1">IF(ROW()-ROW($J$2:$J$11)+1&gt;ROWS($I$2:$I$11)-COUNTBLANK($I$2:$I$11),"",INDIRECT(ADDRESS(SMALL((IF($I$2:$I$11&lt;&gt;"",ROW($I$2:$I$11),ROW()+ROWS($I$2:$I$11))),ROW()-ROW($J$2:$J$11)+1),COLUMN($I$2:$I$11),4)))</f>
        <v>#REF!</v>
      </c>
      <c r="V6" s="307" t="e">
        <f t="array" aca="1" ref="V6" ca="1">IF(ROW()-ROW($K$2:$K$11)+1&gt;ROWS($J$2:$J$11)-COUNTBLANK($J$2:$J$11),"",INDIRECT(ADDRESS(SMALL((IF($J$2:$J$11&lt;&gt;"",ROW($J$2:$J$11),ROW()+ROWS($J$2:$J$11))),ROW()-ROW($K$2:$K$11)+1),COLUMN($J$2:$J$11),4)))</f>
        <v>#REF!</v>
      </c>
      <c r="W6" s="314" t="e">
        <f t="array" aca="1" ref="W6" ca="1">IF(ROW()-ROW($L$2:$L$11)+1&gt;ROWS($K$2:$K$11)-COUNTBLANK($K$2:$K$11),"",INDIRECT(ADDRESS(SMALL((IF($K$2:$K$11&lt;&gt;"",ROW($K$2:$K$11),ROW()+ROWS($K$2:$K$11))),ROW()-ROW($L$2:$L$11)+1),COLUMN($K$2:$K$11),4)))</f>
        <v>#REF!</v>
      </c>
      <c r="X6" s="315" t="e">
        <f t="array" aca="1" ref="X6" ca="1">IF(ROW()-ROW($M$2:$M$11)+1&gt;ROWS($L$2:$L$11)-COUNTBLANK($L$2:$L$11),"",INDIRECT(ADDRESS(SMALL((IF($L$2:$L$11&lt;&gt;"",ROW($L$2:$L$11),ROW()+ROWS($L$2:$L$11))),ROW()-ROW($M$2:$M$11)+1),COLUMN($L$2:$L$11),4)))</f>
        <v>#REF!</v>
      </c>
      <c r="Y6" s="315" t="e">
        <f t="array" aca="1" ref="Y6" ca="1">IF(ROW()-ROW($N$2:$N$11)+1&gt;ROWS($M$2:$M$11)-COUNTBLANK($M$2:$M$11),"",INDIRECT(ADDRESS(SMALL((IF($M$2:$M$11&lt;&gt;"",ROW($M$2:$M$11),ROW()+ROWS($M$2:$M$11))),ROW()-ROW($N$2:$N$11)+1),COLUMN($M$2:$M$11),4)))</f>
        <v>#REF!</v>
      </c>
    </row>
    <row r="7" spans="1:25" ht="30" customHeight="1" x14ac:dyDescent="0.25">
      <c r="A7" s="314" t="str">
        <f>IF('Indicator Sheet_(IS)'!R32=0,"",'Indicator Sheet_(IS)'!R32)</f>
        <v>Incomplete</v>
      </c>
      <c r="C7" s="314" t="str">
        <f>IF($A7="I.O.","",'Indicator Sheet_(IS)'!B32)</f>
        <v>6a</v>
      </c>
      <c r="D7" s="315" t="str">
        <f>IF($A7="I.O.","",'Indicator Sheet_(IS)'!E32)</f>
        <v>Surgical primary cases</v>
      </c>
      <c r="E7" s="316" t="str">
        <f>IF(AND('Indicator Sheet_(IS)'!L32="",$A7&lt;&gt;"I.O."),"-----",IF($A7="I.O.","",'Indicator Sheet_(IS)'!L32))</f>
        <v>-----</v>
      </c>
      <c r="F7" s="317" t="str">
        <f>IF($A7="I.O.","",'Indicator Sheet_(IS)'!M32)</f>
        <v>≥ 60</v>
      </c>
      <c r="G7" s="316" t="str">
        <f>IF(AND('Indicator Sheet_(IS)'!O32="",$A7&lt;&gt;"I.O."),"-----",IF($A7="I.O.","",'Indicator Sheet_(IS)'!O32))</f>
        <v>-----</v>
      </c>
      <c r="H7" s="306">
        <f>IF($A7="I.O.","",IF('Indicator Sheet_(IS)'!Q32="","-----",'Indicator Sheet_(IS)'!Q32))</f>
        <v>0</v>
      </c>
      <c r="I7" s="306" t="str">
        <f>IF($A7="I.O.","","-----")</f>
        <v>-----</v>
      </c>
      <c r="J7" s="307" t="str">
        <f>IF($A7="I.O.","","-----")</f>
        <v>-----</v>
      </c>
      <c r="K7" s="314" t="str">
        <f>IF($A7="I.O.","",'Indicator Sheet_(IS)'!R32)</f>
        <v>Incomplete</v>
      </c>
      <c r="L7" s="315" t="str">
        <f>IF(AND('Indicator Sheet_(IS)'!S32="",$A7&lt;&gt;"I.O."),"-----",IF($A7="I.O.","",'Indicator Sheet_(IS)'!S32))</f>
        <v>-----</v>
      </c>
      <c r="M7" s="315" t="str">
        <f>IF(AND('Indicator Sheet_(IS)'!T32="",$A7&lt;&gt;"I.O."),"-----",IF($A7="I.O.","",'Indicator Sheet_(IS)'!T32))</f>
        <v>-----</v>
      </c>
      <c r="O7" s="314" t="e">
        <f t="array" aca="1" ref="O7" ca="1">IF(ROW()-ROW($D$2:$D$11)+1&gt;ROWS($C$2:$C$11)-COUNTBLANK($C$2:$C$11),"",INDIRECT(ADDRESS(SMALL((IF($C$2:$C$11&lt;&gt;"",ROW($C$2:$C$11),ROW()+ROWS($C$2:$C$11))),ROW()-ROW($D$2:$D$11)+1),COLUMN($C$2:$C$11),4)))</f>
        <v>#REF!</v>
      </c>
      <c r="P7" s="315" t="e">
        <f t="array" aca="1" ref="P7" ca="1">IF(ROW()-ROW($E$2:$E$11)+1&gt;ROWS($D$2:$D$11)-COUNTBLANK($D$2:$D$11),"",INDIRECT(ADDRESS(SMALL((IF($D$2:$D$11&gt;"",ROW($D$2:$D$11),ROW()+ROWS($D$2:$D$11))),ROW()-ROW($E$2:$E$11)+1),COLUMN($D$2:$D$11),4)))</f>
        <v>#REF!</v>
      </c>
      <c r="Q7" s="316" t="e">
        <f t="array" aca="1" ref="Q7" ca="1">IF(ROW()-ROW($F$2:$F$11)+1&gt;ROWS($E$2:$E$11)-COUNTBLANK($E$2:$E$11),"",INDIRECT(ADDRESS(SMALL((IF($E$2:$E$11&gt;"",ROW($E$2:$E$11),ROW()+ROWS($E$2:$E$11))),ROW()-ROW($F$2:$F$11)+1),COLUMN($E$2:$E$11),4)))</f>
        <v>#REF!</v>
      </c>
      <c r="R7" s="317" t="e">
        <f t="array" aca="1" ref="R7" ca="1">IF(ROW()-ROW($G$2:$G$11)+1&gt;ROWS($F$2:$F$11)-COUNTBLANK($F$2:$F$11),"",INDIRECT(ADDRESS(SMALL((IF($F$2:$F$11&gt;"",ROW($F$2:$F$11),ROW()+ROWS($F$2:$F$11))),ROW()-ROW($G$2:$G$11)+1),COLUMN($F$2:$F$11),4)))</f>
        <v>#REF!</v>
      </c>
      <c r="S7" s="316" t="e">
        <f t="array" aca="1" ref="S7" ca="1">IF(ROW()-ROW($H$2:$H$11)+1&gt;ROWS($G$2:$G$11)-COUNTBLANK($G$2:$G$11),"",INDIRECT(ADDRESS(SMALL((IF($G$2:$G$11&lt;&gt;"",ROW($G$2:$G$11),ROW()+ROWS($G$2:$G$11))),ROW()-ROW($H$2:$H$11)+1),COLUMN($G$2:$G$11),4)))</f>
        <v>#REF!</v>
      </c>
      <c r="T7" s="306" t="e">
        <f t="array" aca="1" ref="T7" ca="1">IF(ROW()-ROW($I$2:$I$11)+1&gt;ROWS($H$2:$H$11)-COUNTBLANK($H$2:$H$11),"",INDIRECT(ADDRESS(SMALL((IF($H$2:$H$11&lt;&gt;"",ROW($H$2:$H$11),ROW()+ROWS($H$2:$H$11))),ROW()-ROW($I$2:$I$11)+1),COLUMN($H$2:$H$11),4)))</f>
        <v>#REF!</v>
      </c>
      <c r="U7" s="306" t="e">
        <f t="array" aca="1" ref="U7" ca="1">IF(ROW()-ROW($J$2:$J$11)+1&gt;ROWS($I$2:$I$11)-COUNTBLANK($I$2:$I$11),"",INDIRECT(ADDRESS(SMALL((IF($I$2:$I$11&lt;&gt;"",ROW($I$2:$I$11),ROW()+ROWS($I$2:$I$11))),ROW()-ROW($J$2:$J$11)+1),COLUMN($I$2:$I$11),4)))</f>
        <v>#REF!</v>
      </c>
      <c r="V7" s="307" t="e">
        <f t="array" aca="1" ref="V7" ca="1">IF(ROW()-ROW($K$2:$K$11)+1&gt;ROWS($J$2:$J$11)-COUNTBLANK($J$2:$J$11),"",INDIRECT(ADDRESS(SMALL((IF($J$2:$J$11&lt;&gt;"",ROW($J$2:$J$11),ROW()+ROWS($J$2:$J$11))),ROW()-ROW($K$2:$K$11)+1),COLUMN($J$2:$J$11),4)))</f>
        <v>#REF!</v>
      </c>
      <c r="W7" s="314" t="e">
        <f t="array" aca="1" ref="W7" ca="1">IF(ROW()-ROW($L$2:$L$11)+1&gt;ROWS($K$2:$K$11)-COUNTBLANK($K$2:$K$11),"",INDIRECT(ADDRESS(SMALL((IF($K$2:$K$11&lt;&gt;"",ROW($K$2:$K$11),ROW()+ROWS($K$2:$K$11))),ROW()-ROW($L$2:$L$11)+1),COLUMN($K$2:$K$11),4)))</f>
        <v>#REF!</v>
      </c>
      <c r="X7" s="315" t="e">
        <f t="array" aca="1" ref="X7" ca="1">IF(ROW()-ROW($M$2:$M$11)+1&gt;ROWS($L$2:$L$11)-COUNTBLANK($L$2:$L$11),"",INDIRECT(ADDRESS(SMALL((IF($L$2:$L$11&lt;&gt;"",ROW($L$2:$L$11),ROW()+ROWS($L$2:$L$11))),ROW()-ROW($M$2:$M$11)+1),COLUMN($L$2:$L$11),4)))</f>
        <v>#REF!</v>
      </c>
      <c r="Y7" s="315" t="e">
        <f t="array" aca="1" ref="Y7" ca="1">IF(ROW()-ROW($N$2:$N$11)+1&gt;ROWS($M$2:$M$11)-COUNTBLANK($M$2:$M$11),"",INDIRECT(ADDRESS(SMALL((IF($M$2:$M$11&lt;&gt;"",ROW($M$2:$M$11),ROW()+ROWS($M$2:$M$11))),ROW()-ROW($N$2:$N$11)+1),COLUMN($M$2:$M$11),4)))</f>
        <v>#REF!</v>
      </c>
    </row>
    <row r="8" spans="1:25" ht="30" customHeight="1" x14ac:dyDescent="0.25">
      <c r="A8" s="314" t="str">
        <f>IF('Indicator Sheet_(IS)'!R35=0,"",'Indicator Sheet_(IS)'!R35)</f>
        <v>Incomplete</v>
      </c>
      <c r="C8" s="314" t="str">
        <f>IF($A8="I.O.","",'Indicator Sheet_(IS)'!B35)</f>
        <v>6b</v>
      </c>
      <c r="D8" s="315" t="str">
        <f>IF($A8="I.O.","",'Indicator Sheet_(IS)'!E35)</f>
        <v>Biopsy</v>
      </c>
      <c r="E8" s="316" t="str">
        <f>IF(AND('Indicator Sheet_(IS)'!L35="",$A8&lt;&gt;"I.O."),"-----",IF($A8="I.O.","",'Indicator Sheet_(IS)'!L35))</f>
        <v>-----</v>
      </c>
      <c r="F8" s="317" t="str">
        <f>IF($A8="I.O.","",'Indicator Sheet_(IS)'!M35)</f>
        <v>No target value</v>
      </c>
      <c r="G8" s="316" t="str">
        <f>IF(AND('Indicator Sheet_(IS)'!O35="",$A8&lt;&gt;"I.O."),"-----",IF($A8="I.O.","",'Indicator Sheet_(IS)'!O35))</f>
        <v>-----</v>
      </c>
      <c r="H8" s="306" t="str">
        <f>IF($A8="I.O.","",IF('Indicator Sheet_(IS)'!Q35="","-----",'Indicator Sheet_(IS)'!Q35))</f>
        <v>-----</v>
      </c>
      <c r="I8" s="306" t="str">
        <f>IF($A8="I.O.","","-----")</f>
        <v>-----</v>
      </c>
      <c r="J8" s="307" t="str">
        <f>IF($A8="I.O.","","-----")</f>
        <v>-----</v>
      </c>
      <c r="K8" s="314" t="str">
        <f>IF($A8="I.O.","",'Indicator Sheet_(IS)'!R35)</f>
        <v>Incomplete</v>
      </c>
      <c r="L8" s="315" t="str">
        <f>IF(AND('Indicator Sheet_(IS)'!S35="",$A8&lt;&gt;"I.O."),"-----",IF($A8="I.O.","",'Indicator Sheet_(IS)'!S35))</f>
        <v>-----</v>
      </c>
      <c r="M8" s="315" t="str">
        <f>IF(AND('Indicator Sheet_(IS)'!T35="",$A8&lt;&gt;"I.O."),"-----",IF($A8="I.O.","",'Indicator Sheet_(IS)'!T35))</f>
        <v>-----</v>
      </c>
      <c r="O8" s="314" t="e">
        <f t="array" aca="1" ref="O8" ca="1">IF(ROW()-ROW($D$2:$D$11)+1&gt;ROWS($C$2:$C$11)-COUNTBLANK($C$2:$C$11),"",INDIRECT(ADDRESS(SMALL((IF($C$2:$C$11&lt;&gt;"",ROW($C$2:$C$11),ROW()+ROWS($C$2:$C$11))),ROW()-ROW($D$2:$D$11)+1),COLUMN($C$2:$C$11),4)))</f>
        <v>#REF!</v>
      </c>
      <c r="P8" s="315" t="e">
        <f t="array" aca="1" ref="P8" ca="1">IF(ROW()-ROW($E$2:$E$11)+1&gt;ROWS($D$2:$D$11)-COUNTBLANK($D$2:$D$11),"",INDIRECT(ADDRESS(SMALL((IF($D$2:$D$11&gt;"",ROW($D$2:$D$11),ROW()+ROWS($D$2:$D$11))),ROW()-ROW($E$2:$E$11)+1),COLUMN($D$2:$D$11),4)))</f>
        <v>#REF!</v>
      </c>
      <c r="Q8" s="316" t="e">
        <f t="array" aca="1" ref="Q8" ca="1">IF(ROW()-ROW($F$2:$F$11)+1&gt;ROWS($E$2:$E$11)-COUNTBLANK($E$2:$E$11),"",INDIRECT(ADDRESS(SMALL((IF($E$2:$E$11&gt;"",ROW($E$2:$E$11),ROW()+ROWS($E$2:$E$11))),ROW()-ROW($F$2:$F$11)+1),COLUMN($E$2:$E$11),4)))</f>
        <v>#REF!</v>
      </c>
      <c r="R8" s="317" t="e">
        <f t="array" aca="1" ref="R8" ca="1">IF(ROW()-ROW($G$2:$G$11)+1&gt;ROWS($F$2:$F$11)-COUNTBLANK($F$2:$F$11),"",INDIRECT(ADDRESS(SMALL((IF($F$2:$F$11&gt;"",ROW($F$2:$F$11),ROW()+ROWS($F$2:$F$11))),ROW()-ROW($G$2:$G$11)+1),COLUMN($F$2:$F$11),4)))</f>
        <v>#REF!</v>
      </c>
      <c r="S8" s="316" t="e">
        <f t="array" aca="1" ref="S8" ca="1">IF(ROW()-ROW($H$2:$H$11)+1&gt;ROWS($G$2:$G$11)-COUNTBLANK($G$2:$G$11),"",INDIRECT(ADDRESS(SMALL((IF($G$2:$G$11&lt;&gt;"",ROW($G$2:$G$11),ROW()+ROWS($G$2:$G$11))),ROW()-ROW($H$2:$H$11)+1),COLUMN($G$2:$G$11),4)))</f>
        <v>#REF!</v>
      </c>
      <c r="T8" s="306" t="e">
        <f t="array" aca="1" ref="T8" ca="1">IF(ROW()-ROW($I$2:$I$11)+1&gt;ROWS($H$2:$H$11)-COUNTBLANK($H$2:$H$11),"",INDIRECT(ADDRESS(SMALL((IF($H$2:$H$11&lt;&gt;"",ROW($H$2:$H$11),ROW()+ROWS($H$2:$H$11))),ROW()-ROW($I$2:$I$11)+1),COLUMN($H$2:$H$11),4)))</f>
        <v>#REF!</v>
      </c>
      <c r="U8" s="306" t="e">
        <f t="array" aca="1" ref="U8" ca="1">IF(ROW()-ROW($J$2:$J$11)+1&gt;ROWS($I$2:$I$11)-COUNTBLANK($I$2:$I$11),"",INDIRECT(ADDRESS(SMALL((IF($I$2:$I$11&lt;&gt;"",ROW($I$2:$I$11),ROW()+ROWS($I$2:$I$11))),ROW()-ROW($J$2:$J$11)+1),COLUMN($I$2:$I$11),4)))</f>
        <v>#REF!</v>
      </c>
      <c r="V8" s="307" t="e">
        <f t="array" aca="1" ref="V8" ca="1">IF(ROW()-ROW($K$2:$K$11)+1&gt;ROWS($J$2:$J$11)-COUNTBLANK($J$2:$J$11),"",INDIRECT(ADDRESS(SMALL((IF($J$2:$J$11&lt;&gt;"",ROW($J$2:$J$11),ROW()+ROWS($J$2:$J$11))),ROW()-ROW($K$2:$K$11)+1),COLUMN($J$2:$J$11),4)))</f>
        <v>#REF!</v>
      </c>
      <c r="W8" s="314" t="e">
        <f t="array" aca="1" ref="W8" ca="1">IF(ROW()-ROW($L$2:$L$11)+1&gt;ROWS($K$2:$K$11)-COUNTBLANK($K$2:$K$11),"",INDIRECT(ADDRESS(SMALL((IF($K$2:$K$11&lt;&gt;"",ROW($K$2:$K$11),ROW()+ROWS($K$2:$K$11))),ROW()-ROW($L$2:$L$11)+1),COLUMN($K$2:$K$11),4)))</f>
        <v>#REF!</v>
      </c>
      <c r="X8" s="315" t="e">
        <f t="array" aca="1" ref="X8" ca="1">IF(ROW()-ROW($M$2:$M$11)+1&gt;ROWS($L$2:$L$11)-COUNTBLANK($L$2:$L$11),"",INDIRECT(ADDRESS(SMALL((IF($L$2:$L$11&lt;&gt;"",ROW($L$2:$L$11),ROW()+ROWS($L$2:$L$11))),ROW()-ROW($M$2:$M$11)+1),COLUMN($L$2:$L$11),4)))</f>
        <v>#REF!</v>
      </c>
      <c r="Y8" s="315" t="e">
        <f t="array" aca="1" ref="Y8" ca="1">IF(ROW()-ROW($N$2:$N$11)+1&gt;ROWS($M$2:$M$11)-COUNTBLANK($M$2:$M$11),"",INDIRECT(ADDRESS(SMALL((IF($M$2:$M$11&lt;&gt;"",ROW($M$2:$M$11),ROW()+ROWS($M$2:$M$11))),ROW()-ROW($N$2:$N$11)+1),COLUMN($M$2:$M$11),4)))</f>
        <v>#REF!</v>
      </c>
    </row>
    <row r="9" spans="1:25" ht="30" customHeight="1" x14ac:dyDescent="0.25">
      <c r="A9" s="314" t="str">
        <f>IF('Indicator Sheet_(IS)'!R41=0,"",'Indicator Sheet_(IS)'!R41)</f>
        <v>Incomplete</v>
      </c>
      <c r="C9" s="314" t="str">
        <f>IF($A9="I.O.","",'Indicator Sheet_(IS)'!B41)</f>
        <v>7</v>
      </c>
      <c r="D9" s="315" t="str">
        <f>IF($A9="I.O.","",'Indicator Sheet_(IS)'!E41)</f>
        <v>Revision surgeries</v>
      </c>
      <c r="E9" s="316" t="str">
        <f>IF(AND('Indicator Sheet_(IS)'!L41="",$A9&lt;&gt;"I.O."),"-----",IF($A9="I.O.","",'Indicator Sheet_(IS)'!L41))</f>
        <v>-----</v>
      </c>
      <c r="F9" s="317" t="str">
        <f>IF($A9="I.O.","",'Indicator Sheet_(IS)'!M41)</f>
        <v>≤ 10%</v>
      </c>
      <c r="G9" s="316" t="str">
        <f>IF(AND('Indicator Sheet_(IS)'!O41="",$A9&lt;&gt;"I.O."),"-----",IF($A9="I.O.","",'Indicator Sheet_(IS)'!O41))</f>
        <v>-----</v>
      </c>
      <c r="H9" s="306" t="str">
        <f>IF($A9="I.O.","",IF('Indicator Sheet_(IS)'!Q41="","-----",'Indicator Sheet_(IS)'!Q41))</f>
        <v>-----</v>
      </c>
      <c r="I9" s="306">
        <f>IF($A9="I.O.","",IF('Indicator Sheet_(IS)'!Q42="","-----",'Indicator Sheet_(IS)'!Q42))</f>
        <v>0</v>
      </c>
      <c r="J9" s="307" t="str">
        <f>IF($A9="I.O.","",IF('Indicator Sheet_(IS)'!Q43="",0,'Indicator Sheet_(IS)'!Q43))</f>
        <v>n.d.</v>
      </c>
      <c r="K9" s="314" t="str">
        <f>IF($A9="I.O.","",'Indicator Sheet_(IS)'!R41)</f>
        <v>Incomplete</v>
      </c>
      <c r="L9" s="315" t="str">
        <f>IF(AND('Indicator Sheet_(IS)'!S41="",$A9&lt;&gt;"I.O."),"-----",IF($A9="I.O.","",'Indicator Sheet_(IS)'!S41))</f>
        <v>-----</v>
      </c>
      <c r="M9" s="315" t="str">
        <f>IF(AND('Indicator Sheet_(IS)'!T41="",$A9&lt;&gt;"I.O."),"-----",IF($A9="I.O.","",'Indicator Sheet_(IS)'!T41))</f>
        <v>-----</v>
      </c>
      <c r="O9" s="314" t="e">
        <f t="array" aca="1" ref="O9" ca="1">IF(ROW()-ROW($D$2:$D$11)+1&gt;ROWS($C$2:$C$11)-COUNTBLANK($C$2:$C$11),"",INDIRECT(ADDRESS(SMALL((IF($C$2:$C$11&lt;&gt;"",ROW($C$2:$C$11),ROW()+ROWS($C$2:$C$11))),ROW()-ROW($D$2:$D$11)+1),COLUMN($C$2:$C$11),4)))</f>
        <v>#REF!</v>
      </c>
      <c r="P9" s="315" t="e">
        <f t="array" aca="1" ref="P9" ca="1">IF(ROW()-ROW($E$2:$E$11)+1&gt;ROWS($D$2:$D$11)-COUNTBLANK($D$2:$D$11),"",INDIRECT(ADDRESS(SMALL((IF($D$2:$D$11&gt;"",ROW($D$2:$D$11),ROW()+ROWS($D$2:$D$11))),ROW()-ROW($E$2:$E$11)+1),COLUMN($D$2:$D$11),4)))</f>
        <v>#REF!</v>
      </c>
      <c r="Q9" s="316" t="e">
        <f t="array" aca="1" ref="Q9" ca="1">IF(ROW()-ROW($F$2:$F$11)+1&gt;ROWS($E$2:$E$11)-COUNTBLANK($E$2:$E$11),"",INDIRECT(ADDRESS(SMALL((IF($E$2:$E$11&gt;"",ROW($E$2:$E$11),ROW()+ROWS($E$2:$E$11))),ROW()-ROW($F$2:$F$11)+1),COLUMN($E$2:$E$11),4)))</f>
        <v>#REF!</v>
      </c>
      <c r="R9" s="317" t="e">
        <f t="array" aca="1" ref="R9" ca="1">IF(ROW()-ROW($G$2:$G$11)+1&gt;ROWS($F$2:$F$11)-COUNTBLANK($F$2:$F$11),"",INDIRECT(ADDRESS(SMALL((IF($F$2:$F$11&gt;"",ROW($F$2:$F$11),ROW()+ROWS($F$2:$F$11))),ROW()-ROW($G$2:$G$11)+1),COLUMN($F$2:$F$11),4)))</f>
        <v>#REF!</v>
      </c>
      <c r="S9" s="316" t="e">
        <f t="array" aca="1" ref="S9" ca="1">IF(ROW()-ROW($H$2:$H$11)+1&gt;ROWS($G$2:$G$11)-COUNTBLANK($G$2:$G$11),"",INDIRECT(ADDRESS(SMALL((IF($G$2:$G$11&lt;&gt;"",ROW($G$2:$G$11),ROW()+ROWS($G$2:$G$11))),ROW()-ROW($H$2:$H$11)+1),COLUMN($G$2:$G$11),4)))</f>
        <v>#REF!</v>
      </c>
      <c r="T9" s="306" t="e">
        <f t="array" aca="1" ref="T9" ca="1">IF(ROW()-ROW($I$2:$I$11)+1&gt;ROWS($H$2:$H$11)-COUNTBLANK($H$2:$H$11),"",INDIRECT(ADDRESS(SMALL((IF($H$2:$H$11&lt;&gt;"",ROW($H$2:$H$11),ROW()+ROWS($H$2:$H$11))),ROW()-ROW($I$2:$I$11)+1),COLUMN($H$2:$H$11),4)))</f>
        <v>#REF!</v>
      </c>
      <c r="U9" s="306" t="e">
        <f t="array" aca="1" ref="U9" ca="1">IF(ROW()-ROW($J$2:$J$11)+1&gt;ROWS($I$2:$I$11)-COUNTBLANK($I$2:$I$11),"",INDIRECT(ADDRESS(SMALL((IF($I$2:$I$11&lt;&gt;"",ROW($I$2:$I$11),ROW()+ROWS($I$2:$I$11))),ROW()-ROW($J$2:$J$11)+1),COLUMN($I$2:$I$11),4)))</f>
        <v>#REF!</v>
      </c>
      <c r="V9" s="307" t="e">
        <f t="array" aca="1" ref="V9" ca="1">IF(ROW()-ROW($K$2:$K$11)+1&gt;ROWS($J$2:$J$11)-COUNTBLANK($J$2:$J$11),"",INDIRECT(ADDRESS(SMALL((IF($J$2:$J$11&lt;&gt;"",ROW($J$2:$J$11),ROW()+ROWS($J$2:$J$11))),ROW()-ROW($K$2:$K$11)+1),COLUMN($J$2:$J$11),4)))</f>
        <v>#REF!</v>
      </c>
      <c r="W9" s="314" t="e">
        <f t="array" aca="1" ref="W9" ca="1">IF(ROW()-ROW($L$2:$L$11)+1&gt;ROWS($K$2:$K$11)-COUNTBLANK($K$2:$K$11),"",INDIRECT(ADDRESS(SMALL((IF($K$2:$K$11&lt;&gt;"",ROW($K$2:$K$11),ROW()+ROWS($K$2:$K$11))),ROW()-ROW($L$2:$L$11)+1),COLUMN($K$2:$K$11),4)))</f>
        <v>#REF!</v>
      </c>
      <c r="X9" s="315" t="e">
        <f t="array" aca="1" ref="X9" ca="1">IF(ROW()-ROW($M$2:$M$11)+1&gt;ROWS($L$2:$L$11)-COUNTBLANK($L$2:$L$11),"",INDIRECT(ADDRESS(SMALL((IF($L$2:$L$11&lt;&gt;"",ROW($L$2:$L$11),ROW()+ROWS($L$2:$L$11))),ROW()-ROW($M$2:$M$11)+1),COLUMN($L$2:$L$11),4)))</f>
        <v>#REF!</v>
      </c>
      <c r="Y9" s="315" t="e">
        <f t="array" aca="1" ref="Y9" ca="1">IF(ROW()-ROW($N$2:$N$11)+1&gt;ROWS($M$2:$M$11)-COUNTBLANK($M$2:$M$11),"",INDIRECT(ADDRESS(SMALL((IF($M$2:$M$11&lt;&gt;"",ROW($M$2:$M$11),ROW()+ROWS($M$2:$M$11))),ROW()-ROW($N$2:$N$11)+1),COLUMN($M$2:$M$11),4)))</f>
        <v>#REF!</v>
      </c>
    </row>
    <row r="10" spans="1:25" ht="30" customHeight="1" x14ac:dyDescent="0.25">
      <c r="A10" s="314" t="e">
        <f>IF('Indicator Sheet_(IS)'!#REF!=0,"",'Indicator Sheet_(IS)'!#REF!)</f>
        <v>#REF!</v>
      </c>
      <c r="C10" s="314" t="e">
        <f>IF($A10="I.O.","",'Indicator Sheet_(IS)'!#REF!)</f>
        <v>#REF!</v>
      </c>
      <c r="D10" s="315" t="e">
        <f>IF($A10="I.O.","",'Indicator Sheet_(IS)'!#REF!)</f>
        <v>#REF!</v>
      </c>
      <c r="E10" s="316" t="e">
        <f>IF(AND('Indicator Sheet_(IS)'!#REF!="",$A10&lt;&gt;"I.O."),"-----",IF($A10="I.O.","",'Indicator Sheet_(IS)'!#REF!))</f>
        <v>#REF!</v>
      </c>
      <c r="F10" s="317" t="e">
        <f>IF($A10="I.O.","",'Indicator Sheet_(IS)'!#REF!)</f>
        <v>#REF!</v>
      </c>
      <c r="G10" s="316" t="e">
        <f>IF(AND('Indicator Sheet_(IS)'!#REF!="",$A10&lt;&gt;"I.O."),"-----",IF($A10="I.O.","",'Indicator Sheet_(IS)'!#REF!))</f>
        <v>#REF!</v>
      </c>
      <c r="H10" s="306" t="e">
        <f>IF($A10="I.O.","",IF('Indicator Sheet_(IS)'!#REF!="","-----",'Indicator Sheet_(IS)'!#REF!))</f>
        <v>#REF!</v>
      </c>
      <c r="I10" s="306" t="e">
        <f>IF($A10="I.O.","",IF('Indicator Sheet_(IS)'!#REF!="","-----",'Indicator Sheet_(IS)'!#REF!))</f>
        <v>#REF!</v>
      </c>
      <c r="J10" s="307" t="e">
        <f>IF($A10="I.O.","",IF('Indicator Sheet_(IS)'!#REF!="",0,'Indicator Sheet_(IS)'!#REF!))</f>
        <v>#REF!</v>
      </c>
      <c r="K10" s="314" t="e">
        <f>IF($A10="I.O.","",'Indicator Sheet_(IS)'!#REF!)</f>
        <v>#REF!</v>
      </c>
      <c r="L10" s="315" t="e">
        <f>IF(AND('Indicator Sheet_(IS)'!#REF!="",$A10&lt;&gt;"I.O."),"-----",IF($A10="I.O.","",'Indicator Sheet_(IS)'!#REF!))</f>
        <v>#REF!</v>
      </c>
      <c r="M10" s="315" t="e">
        <f>IF(AND('Indicator Sheet_(IS)'!#REF!="",$A10&lt;&gt;"I.O."),"-----",IF($A10="I.O.","",'Indicator Sheet_(IS)'!#REF!))</f>
        <v>#REF!</v>
      </c>
      <c r="O10" s="314" t="e">
        <f t="array" aca="1" ref="O10" ca="1">IF(ROW()-ROW($D$2:$D$11)+1&gt;ROWS($C$2:$C$11)-COUNTBLANK($C$2:$C$11),"",INDIRECT(ADDRESS(SMALL((IF($C$2:$C$11&lt;&gt;"",ROW($C$2:$C$11),ROW()+ROWS($C$2:$C$11))),ROW()-ROW($D$2:$D$11)+1),COLUMN($C$2:$C$11),4)))</f>
        <v>#REF!</v>
      </c>
      <c r="P10" s="315" t="e">
        <f t="array" aca="1" ref="P10" ca="1">IF(ROW()-ROW($E$2:$E$11)+1&gt;ROWS($D$2:$D$11)-COUNTBLANK($D$2:$D$11),"",INDIRECT(ADDRESS(SMALL((IF($D$2:$D$11&gt;"",ROW($D$2:$D$11),ROW()+ROWS($D$2:$D$11))),ROW()-ROW($E$2:$E$11)+1),COLUMN($D$2:$D$11),4)))</f>
        <v>#REF!</v>
      </c>
      <c r="Q10" s="316" t="e">
        <f t="array" aca="1" ref="Q10" ca="1">IF(ROW()-ROW($F$2:$F$11)+1&gt;ROWS($E$2:$E$11)-COUNTBLANK($E$2:$E$11),"",INDIRECT(ADDRESS(SMALL((IF($E$2:$E$11&gt;"",ROW($E$2:$E$11),ROW()+ROWS($E$2:$E$11))),ROW()-ROW($F$2:$F$11)+1),COLUMN($E$2:$E$11),4)))</f>
        <v>#REF!</v>
      </c>
      <c r="R10" s="317" t="e">
        <f t="array" aca="1" ref="R10" ca="1">IF(ROW()-ROW($G$2:$G$11)+1&gt;ROWS($F$2:$F$11)-COUNTBLANK($F$2:$F$11),"",INDIRECT(ADDRESS(SMALL((IF($F$2:$F$11&gt;"",ROW($F$2:$F$11),ROW()+ROWS($F$2:$F$11))),ROW()-ROW($G$2:$G$11)+1),COLUMN($F$2:$F$11),4)))</f>
        <v>#REF!</v>
      </c>
      <c r="S10" s="316" t="e">
        <f t="array" aca="1" ref="S10" ca="1">IF(ROW()-ROW($H$2:$H$11)+1&gt;ROWS($G$2:$G$11)-COUNTBLANK($G$2:$G$11),"",INDIRECT(ADDRESS(SMALL((IF($G$2:$G$11&lt;&gt;"",ROW($G$2:$G$11),ROW()+ROWS($G$2:$G$11))),ROW()-ROW($H$2:$H$11)+1),COLUMN($G$2:$G$11),4)))</f>
        <v>#REF!</v>
      </c>
      <c r="T10" s="306" t="e">
        <f t="array" aca="1" ref="T10" ca="1">IF(ROW()-ROW($I$2:$I$11)+1&gt;ROWS($H$2:$H$11)-COUNTBLANK($H$2:$H$11),"",INDIRECT(ADDRESS(SMALL((IF($H$2:$H$11&lt;&gt;"",ROW($H$2:$H$11),ROW()+ROWS($H$2:$H$11))),ROW()-ROW($I$2:$I$11)+1),COLUMN($H$2:$H$11),4)))</f>
        <v>#REF!</v>
      </c>
      <c r="U10" s="306" t="e">
        <f t="array" aca="1" ref="U10" ca="1">IF(ROW()-ROW($J$2:$J$11)+1&gt;ROWS($I$2:$I$11)-COUNTBLANK($I$2:$I$11),"",INDIRECT(ADDRESS(SMALL((IF($I$2:$I$11&lt;&gt;"",ROW($I$2:$I$11),ROW()+ROWS($I$2:$I$11))),ROW()-ROW($J$2:$J$11)+1),COLUMN($I$2:$I$11),4)))</f>
        <v>#REF!</v>
      </c>
      <c r="V10" s="307" t="e">
        <f t="array" aca="1" ref="V10" ca="1">IF(ROW()-ROW($K$2:$K$11)+1&gt;ROWS($J$2:$J$11)-COUNTBLANK($J$2:$J$11),"",INDIRECT(ADDRESS(SMALL((IF($J$2:$J$11&lt;&gt;"",ROW($J$2:$J$11),ROW()+ROWS($J$2:$J$11))),ROW()-ROW($K$2:$K$11)+1),COLUMN($J$2:$J$11),4)))</f>
        <v>#REF!</v>
      </c>
      <c r="W10" s="314" t="e">
        <f t="array" aca="1" ref="W10" ca="1">IF(ROW()-ROW($L$2:$L$11)+1&gt;ROWS($K$2:$K$11)-COUNTBLANK($K$2:$K$11),"",INDIRECT(ADDRESS(SMALL((IF($K$2:$K$11&lt;&gt;"",ROW($K$2:$K$11),ROW()+ROWS($K$2:$K$11))),ROW()-ROW($L$2:$L$11)+1),COLUMN($K$2:$K$11),4)))</f>
        <v>#REF!</v>
      </c>
      <c r="X10" s="315" t="e">
        <f t="array" aca="1" ref="X10" ca="1">IF(ROW()-ROW($M$2:$M$11)+1&gt;ROWS($L$2:$L$11)-COUNTBLANK($L$2:$L$11),"",INDIRECT(ADDRESS(SMALL((IF($L$2:$L$11&lt;&gt;"",ROW($L$2:$L$11),ROW()+ROWS($L$2:$L$11))),ROW()-ROW($M$2:$M$11)+1),COLUMN($L$2:$L$11),4)))</f>
        <v>#REF!</v>
      </c>
      <c r="Y10" s="315" t="e">
        <f t="array" aca="1" ref="Y10" ca="1">IF(ROW()-ROW($N$2:$N$11)+1&gt;ROWS($M$2:$M$11)-COUNTBLANK($M$2:$M$11),"",INDIRECT(ADDRESS(SMALL((IF($M$2:$M$11&lt;&gt;"",ROW($M$2:$M$11),ROW()+ROWS($M$2:$M$11))),ROW()-ROW($N$2:$N$11)+1),COLUMN($M$2:$M$11),4)))</f>
        <v>#REF!</v>
      </c>
    </row>
    <row r="11" spans="1:25" ht="30" customHeight="1" x14ac:dyDescent="0.25">
      <c r="A11" s="314" t="str">
        <f>IF('Indicator Sheet_(IS)'!R44=0,"",'Indicator Sheet_(IS)'!R44)</f>
        <v>optional - incomplete</v>
      </c>
      <c r="C11" s="314" t="str">
        <f>IF($A11="I.O.","",'Indicator Sheet_(IS)'!B44)</f>
        <v>8
Optional indication</v>
      </c>
      <c r="D11" s="315" t="str">
        <f>IF($A11="I.O.","",'Indicator Sheet_(IS)'!E44)</f>
        <v>Gliomas:
Recommendation of combination therapy in tumour board</v>
      </c>
      <c r="E11" s="316" t="str">
        <f>IF(AND('Indicator Sheet_(IS)'!L44="",$A11&lt;&gt;"I.O."),"-----",IF($A11="I.O.","",'Indicator Sheet_(IS)'!L44))</f>
        <v>-----</v>
      </c>
      <c r="F11" s="317" t="str">
        <f>IF($A11="I.O.","",'Indicator Sheet_(IS)'!M44)</f>
        <v>No target value</v>
      </c>
      <c r="G11" s="316" t="str">
        <f>IF(AND('Indicator Sheet_(IS)'!O44="",$A11&lt;&gt;"I.O."),"-----",IF($A11="I.O.","",'Indicator Sheet_(IS)'!O44))</f>
        <v>-----</v>
      </c>
      <c r="H11" s="306" t="str">
        <f>IF($A11="I.O.","",IF('Indicator Sheet_(IS)'!Q44="","-----",'Indicator Sheet_(IS)'!Q44))</f>
        <v>-----</v>
      </c>
      <c r="I11" s="306" t="str">
        <f>IF($A11="I.O.","",IF('Indicator Sheet_(IS)'!Q45="","-----",'Indicator Sheet_(IS)'!Q45))</f>
        <v>-----</v>
      </c>
      <c r="J11" s="307" t="str">
        <f>IF($A11="I.O.","",IF('Indicator Sheet_(IS)'!Q46="",0,'Indicator Sheet_(IS)'!Q46))</f>
        <v>n.d.</v>
      </c>
      <c r="K11" s="314" t="str">
        <f>IF($A11="I.O.","",'Indicator Sheet_(IS)'!R44)</f>
        <v>optional - incomplete</v>
      </c>
      <c r="L11" s="315" t="str">
        <f>IF(AND('Indicator Sheet_(IS)'!S44="",$A11&lt;&gt;"I.O."),"-----",IF($A11="I.O.","",'Indicator Sheet_(IS)'!S44))</f>
        <v>-----</v>
      </c>
      <c r="M11" s="315" t="str">
        <f>IF(AND('Indicator Sheet_(IS)'!T44="",$A11&lt;&gt;"I.O."),"-----",IF($A11="I.O.","",'Indicator Sheet_(IS)'!T44))</f>
        <v>-----</v>
      </c>
      <c r="O11" s="314" t="e">
        <f t="array" aca="1" ref="O11" ca="1">IF(ROW()-ROW($D$2:$D$11)+1&gt;ROWS($C$2:$C$11)-COUNTBLANK($C$2:$C$11),"",INDIRECT(ADDRESS(SMALL((IF($C$2:$C$11&lt;&gt;"",ROW($C$2:$C$11),ROW()+ROWS($C$2:$C$11))),ROW()-ROW($D$2:$D$11)+1),COLUMN($C$2:$C$11),4)))</f>
        <v>#REF!</v>
      </c>
      <c r="P11" s="315" t="e">
        <f t="array" aca="1" ref="P11" ca="1">IF(ROW()-ROW($E$2:$E$11)+1&gt;ROWS($D$2:$D$11)-COUNTBLANK($D$2:$D$11),"",INDIRECT(ADDRESS(SMALL((IF($D$2:$D$11&gt;"",ROW($D$2:$D$11),ROW()+ROWS($D$2:$D$11))),ROW()-ROW($E$2:$E$11)+1),COLUMN($D$2:$D$11),4)))</f>
        <v>#REF!</v>
      </c>
      <c r="Q11" s="316" t="e">
        <f t="array" aca="1" ref="Q11" ca="1">IF(ROW()-ROW($F$2:$F$11)+1&gt;ROWS($E$2:$E$11)-COUNTBLANK($E$2:$E$11),"",INDIRECT(ADDRESS(SMALL((IF($E$2:$E$11&gt;"",ROW($E$2:$E$11),ROW()+ROWS($E$2:$E$11))),ROW()-ROW($F$2:$F$11)+1),COLUMN($E$2:$E$11),4)))</f>
        <v>#REF!</v>
      </c>
      <c r="R11" s="317" t="e">
        <f t="array" aca="1" ref="R11" ca="1">IF(ROW()-ROW($G$2:$G$11)+1&gt;ROWS($F$2:$F$11)-COUNTBLANK($F$2:$F$11),"",INDIRECT(ADDRESS(SMALL((IF($F$2:$F$11&gt;"",ROW($F$2:$F$11),ROW()+ROWS($F$2:$F$11))),ROW()-ROW($G$2:$G$11)+1),COLUMN($F$2:$F$11),4)))</f>
        <v>#REF!</v>
      </c>
      <c r="S11" s="316" t="e">
        <f t="array" aca="1" ref="S11" ca="1">IF(ROW()-ROW($H$2:$H$11)+1&gt;ROWS($G$2:$G$11)-COUNTBLANK($G$2:$G$11),"",INDIRECT(ADDRESS(SMALL((IF($G$2:$G$11&lt;&gt;"",ROW($G$2:$G$11),ROW()+ROWS($G$2:$G$11))),ROW()-ROW($H$2:$H$11)+1),COLUMN($G$2:$G$11),4)))</f>
        <v>#REF!</v>
      </c>
      <c r="T11" s="306" t="e">
        <f t="array" aca="1" ref="T11" ca="1">IF(ROW()-ROW($I$2:$I$11)+1&gt;ROWS($H$2:$H$11)-COUNTBLANK($H$2:$H$11),"",INDIRECT(ADDRESS(SMALL((IF($H$2:$H$11&lt;&gt;"",ROW($H$2:$H$11),ROW()+ROWS($H$2:$H$11))),ROW()-ROW($I$2:$I$11)+1),COLUMN($H$2:$H$11),4)))</f>
        <v>#REF!</v>
      </c>
      <c r="U11" s="306" t="e">
        <f t="array" aca="1" ref="U11" ca="1">IF(ROW()-ROW($J$2:$J$11)+1&gt;ROWS($I$2:$I$11)-COUNTBLANK($I$2:$I$11),"",INDIRECT(ADDRESS(SMALL((IF($I$2:$I$11&lt;&gt;"",ROW($I$2:$I$11),ROW()+ROWS($I$2:$I$11))),ROW()-ROW($J$2:$J$11)+1),COLUMN($I$2:$I$11),4)))</f>
        <v>#REF!</v>
      </c>
      <c r="V11" s="307" t="e">
        <f t="array" aca="1" ref="V11" ca="1">IF(ROW()-ROW($K$2:$K$11)+1&gt;ROWS($J$2:$J$11)-COUNTBLANK($J$2:$J$11),"",INDIRECT(ADDRESS(SMALL((IF($J$2:$J$11&lt;&gt;"",ROW($J$2:$J$11),ROW()+ROWS($J$2:$J$11))),ROW()-ROW($K$2:$K$11)+1),COLUMN($J$2:$J$11),4)))</f>
        <v>#REF!</v>
      </c>
      <c r="W11" s="314" t="e">
        <f t="array" aca="1" ref="W11" ca="1">IF(ROW()-ROW($L$2:$L$11)+1&gt;ROWS($K$2:$K$11)-COUNTBLANK($K$2:$K$11),"",INDIRECT(ADDRESS(SMALL((IF($K$2:$K$11&lt;&gt;"",ROW($K$2:$K$11),ROW()+ROWS($K$2:$K$11))),ROW()-ROW($L$2:$L$11)+1),COLUMN($K$2:$K$11),4)))</f>
        <v>#REF!</v>
      </c>
      <c r="X11" s="315" t="e">
        <f t="array" aca="1" ref="X11" ca="1">IF(ROW()-ROW($M$2:$M$11)+1&gt;ROWS($L$2:$L$11)-COUNTBLANK($L$2:$L$11),"",INDIRECT(ADDRESS(SMALL((IF($L$2:$L$11&lt;&gt;"",ROW($L$2:$L$11),ROW()+ROWS($L$2:$L$11))),ROW()-ROW($M$2:$M$11)+1),COLUMN($L$2:$L$11),4)))</f>
        <v>#REF!</v>
      </c>
      <c r="Y11" s="315" t="e">
        <f t="array" aca="1" ref="Y11" ca="1">IF(ROW()-ROW($N$2:$N$11)+1&gt;ROWS($M$2:$M$11)-COUNTBLANK($M$2:$M$11),"",INDIRECT(ADDRESS(SMALL((IF($M$2:$M$11&lt;&gt;"",ROW($M$2:$M$11),ROW()+ROWS($M$2:$M$11))),ROW()-ROW($N$2:$N$11)+1),COLUMN($M$2:$M$11),4)))</f>
        <v>#REF!</v>
      </c>
    </row>
  </sheetData>
  <phoneticPr fontId="42"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B1:AF39"/>
  <sheetViews>
    <sheetView showGridLines="0" zoomScaleNormal="100" workbookViewId="0">
      <selection activeCell="F28" sqref="F28:G30"/>
    </sheetView>
  </sheetViews>
  <sheetFormatPr defaultColWidth="9" defaultRowHeight="14.25" x14ac:dyDescent="0.2"/>
  <cols>
    <col min="1" max="1" width="0.85546875" style="1" customWidth="1"/>
    <col min="2" max="2" width="8.140625" style="1" customWidth="1"/>
    <col min="3" max="3" width="7.5703125" style="1" customWidth="1"/>
    <col min="4" max="9" width="20.7109375" style="1" customWidth="1"/>
    <col min="10" max="10" width="4.7109375" style="1" customWidth="1"/>
    <col min="11" max="11" width="5.42578125" style="1" customWidth="1"/>
    <col min="12" max="14" width="4.85546875" style="1" customWidth="1"/>
    <col min="15" max="16" width="0.42578125" style="1" customWidth="1"/>
    <col min="17" max="17" width="4.85546875" style="1" customWidth="1"/>
    <col min="18" max="18" width="4.5703125" style="1" customWidth="1"/>
    <col min="19" max="20" width="4.42578125" style="1" customWidth="1"/>
    <col min="21" max="21" width="4.85546875" style="1" customWidth="1"/>
    <col min="22" max="22" width="4.42578125" style="1" customWidth="1"/>
    <col min="23" max="24" width="4.85546875" style="1" customWidth="1"/>
    <col min="25" max="25" width="0.5703125" style="1" customWidth="1"/>
    <col min="26" max="26" width="6" style="1" customWidth="1"/>
    <col min="27" max="27" width="6.42578125" style="13" customWidth="1"/>
    <col min="28" max="221" width="11.42578125" style="1" customWidth="1"/>
    <col min="222" max="16384" width="9" style="1"/>
  </cols>
  <sheetData>
    <row r="1" spans="2:32" ht="9.9499999999999993" customHeight="1" x14ac:dyDescent="0.2">
      <c r="D1" s="25"/>
      <c r="L1" s="16"/>
      <c r="M1" s="16"/>
      <c r="N1" s="16"/>
      <c r="O1" s="16"/>
      <c r="P1" s="16"/>
      <c r="Q1" s="16"/>
      <c r="R1" s="16"/>
      <c r="S1" s="16"/>
    </row>
    <row r="2" spans="2:32" ht="12.95" customHeight="1" x14ac:dyDescent="0.2">
      <c r="B2" s="106" t="s">
        <v>1060</v>
      </c>
      <c r="L2" s="16"/>
      <c r="M2" s="16"/>
      <c r="N2" s="16"/>
      <c r="O2" s="16"/>
      <c r="P2" s="16"/>
      <c r="Q2" s="16"/>
      <c r="R2" s="16"/>
      <c r="S2" s="16"/>
    </row>
    <row r="3" spans="2:32" ht="19.5" customHeight="1" x14ac:dyDescent="0.2">
      <c r="B3" s="45" t="s">
        <v>229</v>
      </c>
      <c r="L3" s="16"/>
      <c r="M3" s="16"/>
      <c r="N3" s="16"/>
      <c r="O3" s="16"/>
      <c r="P3" s="16"/>
      <c r="Q3" s="16"/>
      <c r="S3" s="17"/>
      <c r="T3" s="17"/>
      <c r="U3" s="17"/>
      <c r="V3" s="17"/>
    </row>
    <row r="4" spans="2:32" ht="12" customHeight="1" x14ac:dyDescent="0.2">
      <c r="B4" s="21"/>
      <c r="L4" s="16"/>
      <c r="M4" s="16"/>
      <c r="N4" s="16"/>
      <c r="O4" s="16"/>
      <c r="P4" s="16"/>
      <c r="Q4" s="16"/>
      <c r="S4" s="17"/>
      <c r="T4" s="17"/>
      <c r="U4" s="17"/>
      <c r="V4" s="17"/>
    </row>
    <row r="5" spans="2:32" ht="15" customHeight="1" x14ac:dyDescent="0.2">
      <c r="Q5" s="16"/>
    </row>
    <row r="6" spans="2:32" s="22" customFormat="1" ht="15" customHeight="1" x14ac:dyDescent="0.2">
      <c r="B6" s="38" t="s">
        <v>117</v>
      </c>
      <c r="C6" s="956" t="str">
        <f>IF('Basic Data'!C8=0,"",'Basic Data'!C8)</f>
        <v>Neuro-Oncology Centre Curitiba</v>
      </c>
      <c r="D6" s="957"/>
      <c r="E6" s="957"/>
      <c r="F6" s="957"/>
      <c r="G6" s="957"/>
      <c r="H6" s="958"/>
      <c r="I6" s="189"/>
      <c r="L6" s="12"/>
    </row>
    <row r="7" spans="2:32" s="22" customFormat="1" ht="6.95" customHeight="1" x14ac:dyDescent="0.2">
      <c r="B7" s="39"/>
      <c r="C7" s="4"/>
      <c r="D7" s="9"/>
      <c r="E7" s="9"/>
      <c r="F7" s="9"/>
      <c r="H7" s="9"/>
      <c r="I7" s="9"/>
      <c r="M7" s="12"/>
    </row>
    <row r="8" spans="2:32" s="22" customFormat="1" ht="15" customHeight="1" x14ac:dyDescent="0.2">
      <c r="B8" s="36" t="s">
        <v>72</v>
      </c>
      <c r="C8" s="956" t="str">
        <f>IF('Basic Data'!C6=0,"",'Basic Data'!C6)</f>
        <v>NOZ-I-001</v>
      </c>
      <c r="D8" s="958"/>
      <c r="E8" s="41"/>
      <c r="G8" s="124" t="s">
        <v>70</v>
      </c>
      <c r="H8" s="33" t="str">
        <f>IF('Basic Data'!M12=0,"",'Basic Data'!M12)</f>
        <v/>
      </c>
      <c r="I8" s="190"/>
      <c r="L8" s="12"/>
    </row>
    <row r="9" spans="2:32" s="22" customFormat="1" ht="9.75" customHeight="1" x14ac:dyDescent="0.2">
      <c r="C9" s="6"/>
      <c r="D9" s="23"/>
      <c r="E9" s="1"/>
      <c r="M9" s="12"/>
    </row>
    <row r="10" spans="2:32" ht="18.75" customHeight="1" x14ac:dyDescent="0.2">
      <c r="B10" s="62" t="s">
        <v>83</v>
      </c>
      <c r="C10" s="35"/>
      <c r="D10" s="11"/>
      <c r="E10" s="37"/>
      <c r="F10" s="11"/>
      <c r="G10" s="35"/>
      <c r="H10" s="35"/>
      <c r="I10" s="35"/>
      <c r="J10" s="35"/>
      <c r="K10" s="35"/>
      <c r="L10" s="11"/>
      <c r="M10" s="11"/>
      <c r="N10" s="11"/>
      <c r="O10" s="35"/>
      <c r="P10" s="35"/>
      <c r="Q10" s="11"/>
      <c r="R10" s="11"/>
      <c r="S10" s="11"/>
      <c r="T10" s="11"/>
      <c r="U10" s="11"/>
      <c r="V10" s="35"/>
      <c r="W10" s="11"/>
      <c r="X10" s="11"/>
      <c r="Y10" s="11"/>
      <c r="Z10" s="11"/>
      <c r="AA10" s="11"/>
    </row>
    <row r="11" spans="2:32" ht="18.75" customHeight="1" x14ac:dyDescent="0.2">
      <c r="B11" s="959" t="str">
        <f>IF(OR(B12="",B12="Matrix kann eingereicht werden"),"In Ordnung",IF(B12="die inkorrekten und unvollständigen Einträge beheben","Nicht in Ordnung"))</f>
        <v>In Ordnung</v>
      </c>
      <c r="C11" s="960"/>
      <c r="D11" s="960"/>
      <c r="E11" s="181" t="s">
        <v>71</v>
      </c>
      <c r="F11" s="117" t="s">
        <v>7</v>
      </c>
      <c r="G11" s="121" t="s">
        <v>78</v>
      </c>
      <c r="H11" s="118" t="s">
        <v>310</v>
      </c>
      <c r="J11" s="22"/>
      <c r="K11" s="22"/>
      <c r="L11" s="22"/>
      <c r="M11" s="22"/>
      <c r="N11" s="35"/>
      <c r="O11" s="35"/>
      <c r="P11" s="35"/>
      <c r="Q11" s="35"/>
      <c r="R11" s="35"/>
      <c r="S11" s="35"/>
      <c r="T11" s="35"/>
      <c r="U11" s="35"/>
      <c r="V11" s="35"/>
      <c r="W11" s="35"/>
      <c r="X11" s="35"/>
      <c r="Y11" s="35"/>
      <c r="Z11" s="35"/>
      <c r="AA11" s="35"/>
      <c r="AB11" s="35"/>
      <c r="AC11" s="35"/>
      <c r="AD11" s="35"/>
      <c r="AE11" s="35"/>
      <c r="AF11" s="35"/>
    </row>
    <row r="12" spans="2:32" s="22" customFormat="1" ht="18.75" customHeight="1" x14ac:dyDescent="0.2">
      <c r="B12" s="961" t="str">
        <f>Berechnung2!B6</f>
        <v/>
      </c>
      <c r="C12" s="962"/>
      <c r="D12" s="962"/>
      <c r="E12" s="112">
        <f>Berechnung2!C6</f>
        <v>0</v>
      </c>
      <c r="F12" s="183">
        <f>Berechnung2!D6</f>
        <v>0</v>
      </c>
      <c r="G12" s="184">
        <f>Berechnung2!E6</f>
        <v>0</v>
      </c>
      <c r="H12" s="191">
        <f>Berechnung2!F6</f>
        <v>0</v>
      </c>
      <c r="J12" s="1"/>
      <c r="K12" s="1"/>
      <c r="L12" s="1"/>
      <c r="M12" s="1"/>
      <c r="AF12" s="12"/>
    </row>
    <row r="13" spans="2:32" s="22" customFormat="1" ht="18" customHeight="1" thickBot="1" x14ac:dyDescent="0.25">
      <c r="C13" s="4"/>
      <c r="D13" s="11"/>
      <c r="E13" s="11"/>
      <c r="F13" s="11"/>
      <c r="G13" s="11"/>
      <c r="H13" s="21"/>
      <c r="I13" s="24"/>
      <c r="K13" s="1"/>
      <c r="L13" s="1"/>
      <c r="M13" s="1"/>
      <c r="N13" s="1"/>
      <c r="O13" s="1"/>
      <c r="P13" s="1"/>
      <c r="Q13" s="1"/>
      <c r="R13" s="1"/>
      <c r="AA13" s="12"/>
    </row>
    <row r="14" spans="2:32" ht="27.75" customHeight="1" thickBot="1" x14ac:dyDescent="0.25">
      <c r="B14" s="967" t="s">
        <v>51</v>
      </c>
      <c r="C14" s="968"/>
      <c r="D14" s="963" t="str">
        <f>IF(Berechnung2!$B$30&gt;1,IF(Berechnung2!$B$30=2,"EZ",IF(Berechnung2!$B$30&gt;2,"relevant ","?")),"nicht relevant")</f>
        <v>nicht relevant</v>
      </c>
      <c r="E14" s="964"/>
      <c r="F14" s="965"/>
      <c r="G14" s="963" t="str">
        <f>IF(Berechnung2!$B$30&gt;0,IF(Berechnung2!$B$30=1,"EZ",IF(Berechnung2!$B$30&gt;1,"relevant ","?")),"nicht relevant")</f>
        <v>nicht relevant</v>
      </c>
      <c r="H14" s="964"/>
      <c r="I14" s="965"/>
      <c r="AA14" s="1"/>
    </row>
    <row r="15" spans="2:32" ht="19.5" customHeight="1" thickBot="1" x14ac:dyDescent="0.25">
      <c r="B15" s="967" t="s">
        <v>231</v>
      </c>
      <c r="C15" s="968"/>
      <c r="D15" s="966" t="s">
        <v>617</v>
      </c>
      <c r="E15" s="964"/>
      <c r="F15" s="965"/>
      <c r="G15" s="966" t="s">
        <v>618</v>
      </c>
      <c r="H15" s="964"/>
      <c r="I15" s="965"/>
      <c r="AA15" s="1"/>
    </row>
    <row r="16" spans="2:32" ht="24" customHeight="1" x14ac:dyDescent="0.2">
      <c r="B16" s="159"/>
      <c r="C16" s="163"/>
      <c r="D16" s="160" t="s">
        <v>246</v>
      </c>
      <c r="E16" s="161" t="s">
        <v>247</v>
      </c>
      <c r="F16" s="161" t="s">
        <v>268</v>
      </c>
      <c r="G16" s="160" t="s">
        <v>246</v>
      </c>
      <c r="H16" s="161" t="s">
        <v>247</v>
      </c>
      <c r="I16" s="192" t="s">
        <v>268</v>
      </c>
      <c r="AA16" s="1"/>
    </row>
    <row r="17" spans="2:27" ht="16.5" customHeight="1" thickBot="1" x14ac:dyDescent="0.25">
      <c r="B17" s="969"/>
      <c r="C17" s="970"/>
      <c r="D17" s="167" t="s">
        <v>249</v>
      </c>
      <c r="E17" s="168" t="s">
        <v>248</v>
      </c>
      <c r="F17" s="168" t="s">
        <v>248</v>
      </c>
      <c r="G17" s="167" t="s">
        <v>249</v>
      </c>
      <c r="H17" s="168" t="s">
        <v>248</v>
      </c>
      <c r="I17" s="193" t="s">
        <v>248</v>
      </c>
      <c r="M17" s="2"/>
      <c r="AA17" s="1"/>
    </row>
    <row r="18" spans="2:27" ht="20.100000000000001" customHeight="1" x14ac:dyDescent="0.2">
      <c r="B18" s="973" t="s">
        <v>82</v>
      </c>
      <c r="C18" s="164" t="s">
        <v>1</v>
      </c>
      <c r="D18" s="150"/>
      <c r="E18" s="149"/>
      <c r="F18" s="149"/>
      <c r="G18" s="150"/>
      <c r="H18" s="149"/>
      <c r="I18" s="148"/>
      <c r="AA18" s="1"/>
    </row>
    <row r="19" spans="2:27" s="11" customFormat="1" ht="20.100000000000001" customHeight="1" x14ac:dyDescent="0.25">
      <c r="B19" s="973"/>
      <c r="C19" s="165" t="s">
        <v>3</v>
      </c>
      <c r="D19" s="152"/>
      <c r="E19" s="122"/>
      <c r="F19" s="122"/>
      <c r="G19" s="152"/>
      <c r="H19" s="122"/>
      <c r="I19" s="151"/>
      <c r="K19" s="115"/>
    </row>
    <row r="20" spans="2:27" s="11" customFormat="1" ht="20.100000000000001" customHeight="1" thickBot="1" x14ac:dyDescent="0.3">
      <c r="B20" s="974"/>
      <c r="C20" s="162" t="s">
        <v>4</v>
      </c>
      <c r="D20" s="321" t="str">
        <f t="shared" ref="D20:I20" si="0">IF(OR(D18="",D19="",D19=0),"",D18/D19)</f>
        <v/>
      </c>
      <c r="E20" s="322" t="str">
        <f t="shared" si="0"/>
        <v/>
      </c>
      <c r="F20" s="322" t="str">
        <f t="shared" si="0"/>
        <v/>
      </c>
      <c r="G20" s="323" t="str">
        <f t="shared" si="0"/>
        <v/>
      </c>
      <c r="H20" s="324" t="str">
        <f t="shared" si="0"/>
        <v/>
      </c>
      <c r="I20" s="325" t="str">
        <f t="shared" si="0"/>
        <v/>
      </c>
    </row>
    <row r="21" spans="2:27" s="11" customFormat="1" ht="5.25" customHeight="1" thickBot="1" x14ac:dyDescent="0.3">
      <c r="B21" s="147"/>
      <c r="C21" s="146"/>
      <c r="D21" s="145"/>
      <c r="E21" s="114"/>
      <c r="F21" s="114"/>
      <c r="G21" s="172"/>
      <c r="H21" s="173"/>
      <c r="I21" s="174"/>
    </row>
    <row r="22" spans="2:27" s="11" customFormat="1" ht="20.100000000000001" customHeight="1" x14ac:dyDescent="0.2">
      <c r="B22" s="977" t="s">
        <v>53</v>
      </c>
      <c r="C22" s="166" t="s">
        <v>1</v>
      </c>
      <c r="D22" s="150"/>
      <c r="E22" s="149"/>
      <c r="F22" s="149"/>
      <c r="G22" s="170"/>
      <c r="H22" s="169"/>
      <c r="I22" s="171"/>
      <c r="K22" s="1"/>
      <c r="L22" s="1"/>
      <c r="M22" s="1"/>
      <c r="N22" s="1"/>
      <c r="O22" s="1"/>
      <c r="P22" s="1"/>
      <c r="Q22" s="1"/>
      <c r="R22" s="1"/>
    </row>
    <row r="23" spans="2:27" s="11" customFormat="1" ht="20.100000000000001" customHeight="1" x14ac:dyDescent="0.2">
      <c r="B23" s="973"/>
      <c r="C23" s="165" t="s">
        <v>3</v>
      </c>
      <c r="D23" s="152"/>
      <c r="E23" s="122"/>
      <c r="F23" s="122"/>
      <c r="G23" s="152"/>
      <c r="H23" s="122"/>
      <c r="I23" s="151"/>
      <c r="K23" s="1"/>
      <c r="L23" s="1"/>
      <c r="M23" s="1"/>
      <c r="N23" s="1"/>
      <c r="O23" s="1"/>
      <c r="P23" s="1"/>
      <c r="Q23" s="1"/>
      <c r="R23" s="1"/>
    </row>
    <row r="24" spans="2:27" ht="20.100000000000001" customHeight="1" thickBot="1" x14ac:dyDescent="0.25">
      <c r="B24" s="974"/>
      <c r="C24" s="162" t="s">
        <v>4</v>
      </c>
      <c r="D24" s="321" t="str">
        <f t="shared" ref="D24:I24" si="1">IF(OR(D22="",D23="",D23=0),"",D22/D23)</f>
        <v/>
      </c>
      <c r="E24" s="322" t="str">
        <f t="shared" si="1"/>
        <v/>
      </c>
      <c r="F24" s="322" t="str">
        <f t="shared" si="1"/>
        <v/>
      </c>
      <c r="G24" s="321" t="str">
        <f t="shared" si="1"/>
        <v/>
      </c>
      <c r="H24" s="322" t="str">
        <f t="shared" si="1"/>
        <v/>
      </c>
      <c r="I24" s="326" t="str">
        <f t="shared" si="1"/>
        <v/>
      </c>
      <c r="R24" s="32"/>
    </row>
    <row r="25" spans="2:27" ht="11.25" customHeight="1" x14ac:dyDescent="0.2">
      <c r="B25" s="7"/>
      <c r="F25" s="44"/>
      <c r="I25" s="30"/>
      <c r="R25" s="32"/>
    </row>
    <row r="26" spans="2:27" ht="88.5" customHeight="1" x14ac:dyDescent="0.2">
      <c r="B26" s="648" t="s">
        <v>312</v>
      </c>
      <c r="C26" s="648"/>
      <c r="D26" s="648"/>
      <c r="E26" s="648"/>
      <c r="F26" s="648"/>
      <c r="G26" s="648"/>
      <c r="H26" s="648"/>
      <c r="I26" s="648"/>
      <c r="J26" s="30"/>
      <c r="K26" s="105"/>
      <c r="L26" s="105"/>
      <c r="M26" s="105"/>
      <c r="N26" s="104"/>
      <c r="O26" s="104"/>
      <c r="P26" s="104"/>
      <c r="Q26" s="104"/>
      <c r="R26" s="42"/>
      <c r="S26" s="2"/>
      <c r="T26" s="2"/>
      <c r="U26" s="2"/>
      <c r="V26" s="2"/>
      <c r="W26" s="2"/>
      <c r="X26" s="2"/>
      <c r="Y26" s="2"/>
      <c r="Z26" s="2"/>
      <c r="AA26" s="3"/>
    </row>
    <row r="27" spans="2:27" ht="12" customHeight="1" x14ac:dyDescent="0.2">
      <c r="B27" s="103"/>
      <c r="C27" s="103"/>
      <c r="D27" s="103"/>
      <c r="E27" s="103"/>
      <c r="F27" s="103"/>
      <c r="G27" s="103"/>
      <c r="H27" s="103"/>
      <c r="I27" s="103"/>
      <c r="J27" s="103"/>
      <c r="K27" s="105"/>
      <c r="L27" s="105"/>
      <c r="M27" s="105"/>
      <c r="N27" s="104"/>
      <c r="O27" s="104"/>
      <c r="P27" s="104"/>
      <c r="Q27" s="104"/>
      <c r="R27" s="42"/>
      <c r="S27" s="43"/>
      <c r="T27" s="43"/>
      <c r="U27" s="43"/>
      <c r="V27" s="43"/>
      <c r="W27" s="43"/>
      <c r="X27" s="43"/>
      <c r="Y27" s="43"/>
      <c r="Z27" s="43"/>
      <c r="AA27" s="43"/>
    </row>
    <row r="28" spans="2:27" ht="13.5" customHeight="1" x14ac:dyDescent="0.2">
      <c r="B28" s="975" t="s">
        <v>245</v>
      </c>
      <c r="C28" s="976"/>
      <c r="D28" s="185" t="s">
        <v>239</v>
      </c>
      <c r="E28" s="185" t="s">
        <v>54</v>
      </c>
      <c r="F28" s="978" t="s">
        <v>115</v>
      </c>
      <c r="G28" s="978"/>
      <c r="H28" s="978"/>
      <c r="I28" s="978"/>
      <c r="J28" s="13"/>
      <c r="AA28" s="1"/>
    </row>
    <row r="29" spans="2:27" ht="12.75" customHeight="1" x14ac:dyDescent="0.2">
      <c r="B29" s="971" t="s">
        <v>91</v>
      </c>
      <c r="C29" s="972"/>
      <c r="D29" s="182" t="s">
        <v>240</v>
      </c>
      <c r="E29" s="186"/>
      <c r="F29" s="954" t="s">
        <v>129</v>
      </c>
      <c r="G29" s="955"/>
      <c r="H29" s="955"/>
      <c r="I29" s="955"/>
      <c r="J29" s="13"/>
      <c r="AA29" s="1"/>
    </row>
    <row r="30" spans="2:27" ht="12" customHeight="1" x14ac:dyDescent="0.2">
      <c r="B30" s="971" t="s">
        <v>91</v>
      </c>
      <c r="C30" s="972"/>
      <c r="D30" s="182" t="s">
        <v>116</v>
      </c>
      <c r="E30" s="187"/>
      <c r="F30" s="954" t="s">
        <v>241</v>
      </c>
      <c r="G30" s="955"/>
      <c r="H30" s="955"/>
      <c r="I30" s="955"/>
      <c r="J30" s="13"/>
      <c r="AA30" s="1"/>
    </row>
    <row r="31" spans="2:27" ht="12.75" customHeight="1" x14ac:dyDescent="0.2">
      <c r="B31" s="971" t="s">
        <v>244</v>
      </c>
      <c r="C31" s="972"/>
      <c r="D31" s="182" t="s">
        <v>242</v>
      </c>
      <c r="E31" s="188" t="s">
        <v>310</v>
      </c>
      <c r="F31" s="954" t="s">
        <v>243</v>
      </c>
      <c r="G31" s="955"/>
      <c r="H31" s="955"/>
      <c r="I31" s="955"/>
      <c r="J31" s="13"/>
      <c r="AA31" s="1"/>
    </row>
    <row r="32" spans="2:27" x14ac:dyDescent="0.2">
      <c r="M32" s="13"/>
      <c r="AA32" s="1"/>
    </row>
    <row r="33" spans="2:27" x14ac:dyDescent="0.2">
      <c r="M33" s="13"/>
      <c r="AA33" s="1"/>
    </row>
    <row r="34" spans="2:27" x14ac:dyDescent="0.2">
      <c r="M34" s="13"/>
      <c r="AA34" s="1"/>
    </row>
    <row r="39" spans="2:27" x14ac:dyDescent="0.2">
      <c r="B39" s="52"/>
      <c r="D39" s="52"/>
      <c r="E39" s="52"/>
      <c r="F39" s="52"/>
      <c r="G39" s="52"/>
      <c r="H39" s="52"/>
      <c r="I39" s="52"/>
      <c r="J39" s="52"/>
      <c r="K39" s="52"/>
      <c r="L39" s="52"/>
      <c r="M39" s="52"/>
      <c r="N39" s="52"/>
      <c r="O39" s="52"/>
    </row>
  </sheetData>
  <sheetProtection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22">
    <mergeCell ref="B22:B24"/>
    <mergeCell ref="F28:I28"/>
    <mergeCell ref="F29:I29"/>
    <mergeCell ref="F30:I30"/>
    <mergeCell ref="B29:C29"/>
    <mergeCell ref="B30:C30"/>
    <mergeCell ref="F31:I31"/>
    <mergeCell ref="C6:H6"/>
    <mergeCell ref="C8:D8"/>
    <mergeCell ref="B11:D11"/>
    <mergeCell ref="B12:D12"/>
    <mergeCell ref="D14:F14"/>
    <mergeCell ref="D15:F15"/>
    <mergeCell ref="B14:C14"/>
    <mergeCell ref="B17:C17"/>
    <mergeCell ref="B31:C31"/>
    <mergeCell ref="B18:B20"/>
    <mergeCell ref="B15:C15"/>
    <mergeCell ref="G14:I14"/>
    <mergeCell ref="G15:I15"/>
    <mergeCell ref="B28:C28"/>
    <mergeCell ref="B26:I26"/>
  </mergeCells>
  <phoneticPr fontId="42" type="noConversion"/>
  <conditionalFormatting sqref="B11:D11">
    <cfRule type="expression" dxfId="32" priority="1" stopIfTrue="1">
      <formula>$B$11="Nicht in Ordnung"</formula>
    </cfRule>
  </conditionalFormatting>
  <conditionalFormatting sqref="B12:D12">
    <cfRule type="expression" dxfId="31" priority="2" stopIfTrue="1">
      <formula>$B$12="die inkorrekten und unvollständigen Einträge beheben"</formula>
    </cfRule>
  </conditionalFormatting>
  <conditionalFormatting sqref="D18:D19">
    <cfRule type="expression" dxfId="30" priority="243">
      <formula>LEN(TRIM(D18))=0</formula>
    </cfRule>
  </conditionalFormatting>
  <conditionalFormatting sqref="D22:D23">
    <cfRule type="expression" dxfId="29" priority="273">
      <formula>LEN(TRIM(D22))=0</formula>
    </cfRule>
  </conditionalFormatting>
  <conditionalFormatting sqref="D18:F18">
    <cfRule type="expression" dxfId="28" priority="159">
      <formula>OR($D14="nicht relevant",$D14="EZ")</formula>
    </cfRule>
  </conditionalFormatting>
  <conditionalFormatting sqref="D19:F19">
    <cfRule type="expression" dxfId="27" priority="85">
      <formula>OR($D14="nicht relevant",$D14="EZ")</formula>
    </cfRule>
  </conditionalFormatting>
  <conditionalFormatting sqref="D22:F22">
    <cfRule type="expression" dxfId="26" priority="141">
      <formula>OR($D14="nicht relevant",$D14="EZ")</formula>
    </cfRule>
  </conditionalFormatting>
  <conditionalFormatting sqref="D23:F23">
    <cfRule type="expression" dxfId="25" priority="49">
      <formula>OR($D14="nicht relevant",$D14="EZ")</formula>
    </cfRule>
  </conditionalFormatting>
  <conditionalFormatting sqref="E18:F18">
    <cfRule type="expression" dxfId="24" priority="160">
      <formula>LEN(TRIM(E18))=0</formula>
    </cfRule>
  </conditionalFormatting>
  <conditionalFormatting sqref="E19:F19">
    <cfRule type="expression" dxfId="23" priority="86">
      <formula>LEN(TRIM(E19))=0</formula>
    </cfRule>
  </conditionalFormatting>
  <conditionalFormatting sqref="E22:F22">
    <cfRule type="expression" dxfId="22" priority="142">
      <formula>LEN(TRIM(E22))=0</formula>
    </cfRule>
  </conditionalFormatting>
  <conditionalFormatting sqref="E23:F23">
    <cfRule type="expression" dxfId="21" priority="50">
      <formula>LEN(TRIM(E23))=0</formula>
    </cfRule>
  </conditionalFormatting>
  <conditionalFormatting sqref="G18:G19">
    <cfRule type="expression" dxfId="20" priority="80">
      <formula>LEN(TRIM(G18))=0</formula>
    </cfRule>
  </conditionalFormatting>
  <conditionalFormatting sqref="G22:G23">
    <cfRule type="expression" dxfId="19" priority="44">
      <formula>LEN(TRIM(G22))=0</formula>
    </cfRule>
  </conditionalFormatting>
  <conditionalFormatting sqref="G18:I18">
    <cfRule type="expression" dxfId="18" priority="31">
      <formula>OR($G14="nicht relevant",$G14="EZ")</formula>
    </cfRule>
  </conditionalFormatting>
  <conditionalFormatting sqref="G19:I19">
    <cfRule type="expression" dxfId="17" priority="23">
      <formula>OR($G14="nicht relevant",$G14="EZ")</formula>
    </cfRule>
  </conditionalFormatting>
  <conditionalFormatting sqref="G22:I22">
    <cfRule type="expression" dxfId="16" priority="15">
      <formula>OR($G14="nicht relevant",$G14="EZ")</formula>
    </cfRule>
  </conditionalFormatting>
  <conditionalFormatting sqref="G23:I23">
    <cfRule type="expression" dxfId="15" priority="7">
      <formula>OR($G14="nicht relevant",$G14="EZ")</formula>
    </cfRule>
  </conditionalFormatting>
  <conditionalFormatting sqref="H18:I18">
    <cfRule type="expression" dxfId="14" priority="32">
      <formula>LEN(TRIM(H18))=0</formula>
    </cfRule>
  </conditionalFormatting>
  <conditionalFormatting sqref="H19:I19">
    <cfRule type="expression" dxfId="13" priority="24">
      <formula>LEN(TRIM(H19))=0</formula>
    </cfRule>
  </conditionalFormatting>
  <conditionalFormatting sqref="H22:I22">
    <cfRule type="expression" dxfId="12" priority="16">
      <formula>LEN(TRIM(H22))=0</formula>
    </cfRule>
  </conditionalFormatting>
  <conditionalFormatting sqref="H23:I23">
    <cfRule type="expression" dxfId="11" priority="8">
      <formula>LEN(TRIM(H23))=0</formula>
    </cfRule>
  </conditionalFormatting>
  <dataValidations count="3">
    <dataValidation type="custom" showInputMessage="1" showErrorMessage="1" errorTitle="Eingabefehler" error="1. Nenner muss eine positive ganze Zahl sein. _x000a_2. Nenner kann nicht kleiner als Zähler sein." sqref="D23" xr:uid="{00000000-0002-0000-0B00-000000000000}">
      <formula1>IF(ISNUMBER(D23),IF(D23&gt;=0,IF(AND(D23&gt;=D22,D23&lt;5001),D23,FALSE),FALSE))</formula1>
    </dataValidation>
    <dataValidation type="whole" showInputMessage="1" showErrorMessage="1" errorTitle="Eingabefehler" error="1. Zähler muss eine positive ganze Zahl sein._x000a_2. Zähler kann nicht größer als Nenner sein." sqref="D18:I18 D22:I22" xr:uid="{00000000-0002-0000-0B00-000001000000}">
      <formula1>0</formula1>
      <formula2>IF(D19="",5000,D19)</formula2>
    </dataValidation>
    <dataValidation type="custom" showInputMessage="1" showErrorMessage="1" errorTitle="Eingabefehler" error="1. Nenner muss eine positive ganze Zahl sein. _x000a_2. Nenner kann nicht kleiner als Zähler sein." sqref="D19:I19 E23:I23" xr:uid="{00000000-0002-0000-0B00-000002000000}">
      <formula1>IF(ISNUMBER(D19),IF(D19&gt;0,IF(AND(D19&gt;=D18,D19&lt;5001),D19,FALSE),FALSE))</formula1>
    </dataValidation>
  </dataValidations>
  <pageMargins left="7.8740157480315001E-2" right="3.9370078740157501E-2" top="0.27559055118110198" bottom="0.27559055118110198" header="0.118110236220472" footer="0.11811023622047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Q17"/>
  <sheetViews>
    <sheetView showGridLines="0" zoomScaleNormal="100" zoomScaleSheetLayoutView="120" workbookViewId="0">
      <selection activeCell="F28" sqref="F28:G30"/>
    </sheetView>
  </sheetViews>
  <sheetFormatPr defaultColWidth="9" defaultRowHeight="14.25" x14ac:dyDescent="0.2"/>
  <cols>
    <col min="1" max="1" width="0.85546875" style="1" customWidth="1"/>
    <col min="2" max="2" width="14.140625" style="1" customWidth="1"/>
    <col min="3" max="3" width="20" style="1" customWidth="1"/>
    <col min="4" max="7" width="22.7109375" style="1" customWidth="1"/>
    <col min="8" max="8" width="8.28515625" style="1" customWidth="1"/>
    <col min="9" max="9" width="8.5703125" style="1" customWidth="1"/>
    <col min="10" max="185" width="11.42578125" style="1" customWidth="1"/>
    <col min="186" max="16384" width="9" style="1"/>
  </cols>
  <sheetData>
    <row r="1" spans="2:17" ht="9.9499999999999993" customHeight="1" x14ac:dyDescent="0.2">
      <c r="C1" s="25"/>
      <c r="F1" s="16"/>
    </row>
    <row r="2" spans="2:17" ht="12.95" customHeight="1" x14ac:dyDescent="0.2">
      <c r="B2" s="106" t="s">
        <v>1059</v>
      </c>
      <c r="F2" s="16"/>
    </row>
    <row r="3" spans="2:17" ht="16.5" x14ac:dyDescent="0.25">
      <c r="B3" s="31" t="s">
        <v>230</v>
      </c>
      <c r="F3" s="16"/>
      <c r="G3" s="17"/>
    </row>
    <row r="4" spans="2:17" x14ac:dyDescent="0.2">
      <c r="B4" s="21"/>
      <c r="M4" s="21"/>
    </row>
    <row r="5" spans="2:17" ht="15" customHeight="1" x14ac:dyDescent="0.2">
      <c r="E5" s="9"/>
      <c r="F5" s="9"/>
      <c r="G5" s="9"/>
      <c r="H5" s="9"/>
      <c r="I5" s="9"/>
      <c r="J5" s="9"/>
      <c r="K5" s="9"/>
      <c r="L5" s="9"/>
      <c r="M5" s="21"/>
    </row>
    <row r="6" spans="2:17" s="22" customFormat="1" ht="15" customHeight="1" x14ac:dyDescent="0.2">
      <c r="B6" s="8" t="s">
        <v>117</v>
      </c>
      <c r="C6" s="985" t="str">
        <f>IF('Basic Data'!C8=0,"",'Basic Data'!C8)</f>
        <v>Neuro-Oncology Centre Curitiba</v>
      </c>
      <c r="D6" s="986"/>
      <c r="E6" s="986"/>
      <c r="F6" s="986"/>
      <c r="G6" s="987"/>
      <c r="H6" s="9"/>
      <c r="I6" s="9"/>
      <c r="K6" s="21"/>
      <c r="L6" s="21"/>
      <c r="M6" s="19"/>
      <c r="N6" s="21"/>
      <c r="O6" s="21"/>
    </row>
    <row r="7" spans="2:17" s="22" customFormat="1" ht="6.95" customHeight="1" x14ac:dyDescent="0.2">
      <c r="B7" s="4"/>
      <c r="C7" s="4"/>
      <c r="D7" s="9"/>
      <c r="E7" s="9"/>
      <c r="F7" s="9"/>
      <c r="G7" s="9"/>
      <c r="H7" s="9"/>
      <c r="I7" s="9"/>
      <c r="J7" s="9"/>
      <c r="K7" s="9"/>
      <c r="M7" s="21"/>
      <c r="N7" s="21"/>
      <c r="O7" s="19"/>
      <c r="P7" s="21"/>
      <c r="Q7" s="21"/>
    </row>
    <row r="8" spans="2:17" s="22" customFormat="1" ht="15" customHeight="1" x14ac:dyDescent="0.2">
      <c r="B8" s="8" t="s">
        <v>72</v>
      </c>
      <c r="C8" s="119" t="str">
        <f>IF('Basic Data'!C6=0,"",'Basic Data'!C6)</f>
        <v>NOZ-I-001</v>
      </c>
      <c r="F8" s="124" t="s">
        <v>70</v>
      </c>
      <c r="G8" s="120" t="str">
        <f>IF('Basic Data'!M12=0,"",'Basic Data'!M12)</f>
        <v/>
      </c>
      <c r="I8" s="1"/>
      <c r="K8" s="21"/>
      <c r="L8" s="21"/>
      <c r="M8" s="19"/>
      <c r="N8" s="21"/>
      <c r="O8" s="21"/>
    </row>
    <row r="9" spans="2:17" s="22" customFormat="1" ht="9.75" customHeight="1" x14ac:dyDescent="0.2">
      <c r="C9" s="23"/>
      <c r="D9" s="1"/>
      <c r="F9" s="1"/>
      <c r="L9" s="12"/>
      <c r="M9" s="27"/>
      <c r="N9" s="27"/>
      <c r="O9" s="27"/>
      <c r="P9" s="27"/>
      <c r="Q9" s="27"/>
    </row>
    <row r="10" spans="2:17" ht="6.75" customHeight="1" x14ac:dyDescent="0.2">
      <c r="L10" s="13"/>
      <c r="M10" s="20"/>
      <c r="N10" s="20"/>
      <c r="O10" s="20"/>
      <c r="P10" s="20"/>
      <c r="Q10" s="20"/>
    </row>
    <row r="11" spans="2:17" ht="11.25" customHeight="1" x14ac:dyDescent="0.25">
      <c r="B11" s="26"/>
    </row>
    <row r="12" spans="2:17" ht="13.5" customHeight="1" x14ac:dyDescent="0.2">
      <c r="B12" s="981" t="str">
        <f>IF(OR(B13="",B13="Matrix kann eingereicht werden"),"In Ordnung",IF(B13="die inkorrekten und unvollständigen Einträge beheben","Nicht in Ordnung"))</f>
        <v>In Ordnung</v>
      </c>
      <c r="C12" s="982"/>
      <c r="D12" s="113" t="s">
        <v>71</v>
      </c>
      <c r="E12" s="117" t="s">
        <v>7</v>
      </c>
      <c r="F12" s="121" t="s">
        <v>78</v>
      </c>
      <c r="G12" s="118" t="s">
        <v>310</v>
      </c>
    </row>
    <row r="13" spans="2:17" ht="18.75" customHeight="1" x14ac:dyDescent="0.2">
      <c r="B13" s="983" t="str">
        <f>Berechnung2!B6</f>
        <v/>
      </c>
      <c r="C13" s="984"/>
      <c r="D13" s="112">
        <f>Berechnung2!C6</f>
        <v>0</v>
      </c>
      <c r="E13" s="137">
        <f>Berechnung2!D6</f>
        <v>0</v>
      </c>
      <c r="F13" s="141">
        <f>Berechnung2!E6</f>
        <v>0</v>
      </c>
      <c r="G13" s="139">
        <f>Berechnung2!F6</f>
        <v>0</v>
      </c>
    </row>
    <row r="14" spans="2:17" s="22" customFormat="1" ht="14.25" customHeight="1" x14ac:dyDescent="0.2">
      <c r="C14" s="11"/>
      <c r="D14" s="11"/>
    </row>
    <row r="15" spans="2:17" ht="20.25" customHeight="1" x14ac:dyDescent="0.2">
      <c r="B15" s="939" t="s">
        <v>107</v>
      </c>
      <c r="C15" s="989" t="s">
        <v>54</v>
      </c>
      <c r="D15" s="990" t="s">
        <v>232</v>
      </c>
      <c r="E15" s="991"/>
      <c r="F15" s="991"/>
      <c r="G15" s="991"/>
    </row>
    <row r="16" spans="2:17" ht="15" customHeight="1" x14ac:dyDescent="0.2">
      <c r="B16" s="988"/>
      <c r="C16" s="988"/>
      <c r="D16" s="991"/>
      <c r="E16" s="991"/>
      <c r="F16" s="991"/>
      <c r="G16" s="991"/>
    </row>
    <row r="17" spans="2:7" ht="71.25" customHeight="1" x14ac:dyDescent="0.2">
      <c r="B17" s="153" t="str">
        <f>IF(ISERROR(Berechnung2!G15),"",Berechnung2!G15)</f>
        <v/>
      </c>
      <c r="C17" s="153" t="str">
        <f>IF(ISERROR(Berechnung2!H15),"",Berechnung2!H15)</f>
        <v/>
      </c>
      <c r="D17" s="979"/>
      <c r="E17" s="980"/>
      <c r="F17" s="980"/>
      <c r="G17" s="980"/>
    </row>
  </sheetData>
  <sheetProtection selectLockedCells="1" sort="0"/>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A9:XFD9 A11:XFD11 H12:IV13">
    <cfRule type="cellIs" dxfId="10" priority="176" operator="lessThan">
      <formula>0</formula>
    </cfRule>
  </conditionalFormatting>
  <conditionalFormatting sqref="B12:C12">
    <cfRule type="expression" dxfId="9" priority="2" stopIfTrue="1">
      <formula>$B$12="Nicht in Ordnung"</formula>
    </cfRule>
  </conditionalFormatting>
  <conditionalFormatting sqref="B13:C13">
    <cfRule type="expression" dxfId="8" priority="1" stopIfTrue="1">
      <formula>$B$13="die inkorrekten und unvollständigen Einträge beheben"</formula>
    </cfRule>
  </conditionalFormatting>
  <conditionalFormatting sqref="C17">
    <cfRule type="expression" dxfId="7" priority="2428">
      <formula>SEARCH($D$12,$C17,1)</formula>
    </cfRule>
    <cfRule type="expression" dxfId="6" priority="2429">
      <formula>SEARCH($E$12,$C17,1)</formula>
    </cfRule>
    <cfRule type="expression" dxfId="5" priority="2430">
      <formula>SEARCH("Unvollständig",$C17,1)</formula>
    </cfRule>
  </conditionalFormatting>
  <conditionalFormatting sqref="D12:F13">
    <cfRule type="cellIs" dxfId="4" priority="175" operator="lessThan">
      <formula>0</formula>
    </cfRule>
  </conditionalFormatting>
  <conditionalFormatting sqref="D17:G17">
    <cfRule type="notContainsBlanks" dxfId="3" priority="3" stopIfTrue="1">
      <formula>LEN(TRIM(D17))&gt;0</formula>
    </cfRule>
    <cfRule type="expression" dxfId="2" priority="2431" stopIfTrue="1">
      <formula>B17&lt;&gt;""</formula>
    </cfRule>
  </conditionalFormatting>
  <conditionalFormatting sqref="G12">
    <cfRule type="cellIs" dxfId="1" priority="70" operator="lessThan">
      <formula>0</formula>
    </cfRule>
  </conditionalFormatting>
  <conditionalFormatting sqref="I8">
    <cfRule type="cellIs" dxfId="0" priority="45" operator="lessThan">
      <formula>0</formula>
    </cfRule>
  </conditionalFormatting>
  <dataValidations count="1">
    <dataValidation type="textLength" allowBlank="1" showInputMessage="1" showErrorMessage="1" errorTitle="Zeichenlänge" error="Minimal 30 Zeichen und max. 200 Zeichen." sqref="D17:G17" xr:uid="{00000000-0002-0000-0C00-000000000000}">
      <formula1>30</formula1>
      <formula2>200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14"/>
  <sheetViews>
    <sheetView workbookViewId="0">
      <selection activeCell="F28" sqref="F28:G30"/>
    </sheetView>
  </sheetViews>
  <sheetFormatPr defaultColWidth="11.42578125" defaultRowHeight="14.25" x14ac:dyDescent="0.25"/>
  <cols>
    <col min="1" max="1" width="14.85546875" style="176" customWidth="1"/>
    <col min="2" max="2" width="18" style="176" customWidth="1"/>
    <col min="3" max="8" width="10.7109375" style="176" customWidth="1"/>
    <col min="9" max="9" width="13.7109375" style="176" customWidth="1"/>
    <col min="10" max="11" width="13.7109375" style="198" customWidth="1"/>
    <col min="12" max="14" width="10.7109375" style="198" customWidth="1"/>
    <col min="15" max="17" width="10.7109375" style="176" customWidth="1"/>
    <col min="18" max="20" width="13.7109375" style="176" customWidth="1"/>
    <col min="21" max="21" width="9.140625" style="176" customWidth="1"/>
    <col min="22" max="24" width="8.7109375" style="176" customWidth="1"/>
    <col min="25" max="25" width="16.28515625" style="176" customWidth="1"/>
    <col min="26" max="16384" width="11.42578125" style="176"/>
  </cols>
  <sheetData>
    <row r="1" spans="1:25" ht="15.75" customHeight="1" x14ac:dyDescent="0.25">
      <c r="A1" s="203" t="s">
        <v>63</v>
      </c>
      <c r="B1" s="260">
        <v>30</v>
      </c>
      <c r="C1" s="256"/>
      <c r="D1" s="256"/>
      <c r="E1" s="256"/>
      <c r="F1" s="256"/>
      <c r="G1" s="256"/>
      <c r="H1" s="256"/>
      <c r="I1" s="257"/>
      <c r="J1" s="256"/>
      <c r="K1" s="256"/>
      <c r="L1" s="256"/>
      <c r="M1" s="256"/>
      <c r="N1" s="256"/>
      <c r="O1" s="256"/>
      <c r="P1" s="256"/>
      <c r="Q1" s="256"/>
      <c r="R1" s="256"/>
      <c r="S1" s="256"/>
      <c r="T1" s="256"/>
      <c r="U1" s="256"/>
      <c r="V1" s="256"/>
      <c r="W1" s="256"/>
      <c r="X1" s="256"/>
      <c r="Y1" s="256"/>
    </row>
    <row r="2" spans="1:25" x14ac:dyDescent="0.25">
      <c r="A2" s="203" t="s">
        <v>10</v>
      </c>
      <c r="B2" s="260" t="str">
        <f>IF('Basic Data'!C6=0,"",'Basic Data'!C6)</f>
        <v>NOZ-I-001</v>
      </c>
      <c r="C2" s="156"/>
      <c r="D2" s="156"/>
      <c r="E2" s="156"/>
      <c r="F2" s="156"/>
      <c r="G2" s="156"/>
      <c r="H2" s="156"/>
      <c r="I2" s="156"/>
      <c r="J2" s="154"/>
      <c r="K2" s="154"/>
      <c r="L2" s="154"/>
      <c r="M2" s="154"/>
      <c r="N2" s="254"/>
      <c r="O2" s="156"/>
      <c r="P2" s="156"/>
      <c r="Q2" s="156"/>
      <c r="R2" s="156"/>
      <c r="S2" s="156"/>
      <c r="T2" s="156"/>
      <c r="U2" s="156"/>
      <c r="V2" s="155"/>
      <c r="W2" s="155"/>
      <c r="X2" s="155"/>
      <c r="Y2" s="156"/>
    </row>
    <row r="3" spans="1:25" x14ac:dyDescent="0.25">
      <c r="A3" s="203" t="s">
        <v>70</v>
      </c>
      <c r="B3" s="259" t="str">
        <f>IF('Basic Data'!M12=0,"",'Basic Data'!M12)</f>
        <v/>
      </c>
      <c r="C3" s="156"/>
      <c r="D3" s="156"/>
      <c r="E3" s="156"/>
      <c r="F3" s="156"/>
      <c r="G3" s="156"/>
      <c r="H3" s="156"/>
      <c r="I3" s="156"/>
      <c r="J3" s="154"/>
      <c r="K3" s="154"/>
      <c r="L3" s="154"/>
      <c r="M3" s="154"/>
      <c r="N3" s="254"/>
      <c r="O3" s="156"/>
      <c r="P3" s="156"/>
      <c r="Q3" s="156"/>
      <c r="R3" s="156"/>
      <c r="S3" s="156"/>
      <c r="T3" s="156"/>
      <c r="U3" s="156"/>
      <c r="V3" s="155"/>
      <c r="W3" s="155"/>
      <c r="X3" s="155"/>
      <c r="Y3" s="156"/>
    </row>
    <row r="4" spans="1:25" x14ac:dyDescent="0.25">
      <c r="C4" s="156"/>
      <c r="D4" s="156"/>
      <c r="E4" s="156"/>
      <c r="F4" s="156"/>
      <c r="G4" s="156"/>
      <c r="H4" s="156"/>
      <c r="I4" s="156"/>
      <c r="J4" s="154"/>
      <c r="K4" s="154"/>
      <c r="L4" s="154"/>
      <c r="M4" s="154"/>
      <c r="N4" s="254"/>
      <c r="O4" s="156"/>
      <c r="P4" s="156"/>
      <c r="Q4" s="156"/>
      <c r="R4" s="156"/>
      <c r="S4" s="156"/>
      <c r="T4" s="156"/>
      <c r="U4" s="156"/>
      <c r="V4" s="155"/>
      <c r="W4" s="155"/>
      <c r="X4" s="155"/>
      <c r="Y4" s="156"/>
    </row>
    <row r="5" spans="1:25" x14ac:dyDescent="0.25">
      <c r="A5" s="253"/>
      <c r="B5" s="253"/>
      <c r="C5" s="992" t="str">
        <f>Matrix!B18</f>
        <v>DFS</v>
      </c>
      <c r="D5" s="992"/>
      <c r="E5" s="992"/>
      <c r="F5" s="992"/>
      <c r="G5" s="992"/>
      <c r="H5" s="992"/>
      <c r="I5" s="992"/>
      <c r="J5" s="992"/>
      <c r="K5" s="993"/>
      <c r="L5" s="994" t="str">
        <f>Matrix!B22</f>
        <v>OAS</v>
      </c>
      <c r="M5" s="992"/>
      <c r="N5" s="992"/>
      <c r="O5" s="992"/>
      <c r="P5" s="992"/>
      <c r="Q5" s="992"/>
      <c r="R5" s="992"/>
      <c r="S5" s="992"/>
      <c r="T5" s="992"/>
      <c r="U5" s="156"/>
      <c r="V5" s="155"/>
      <c r="W5" s="155"/>
      <c r="X5" s="155"/>
      <c r="Y5" s="156"/>
    </row>
    <row r="6" spans="1:25" s="199" customFormat="1" ht="15" customHeight="1" x14ac:dyDescent="0.25">
      <c r="A6" s="252"/>
      <c r="B6" s="252"/>
      <c r="C6" s="995" t="str">
        <f>CONCATENATE(Matrix!D16,"",Matrix!D17)</f>
        <v>Glioblastom WHO Grad 4</v>
      </c>
      <c r="D6" s="995"/>
      <c r="E6" s="995"/>
      <c r="F6" s="995" t="str">
        <f>CONCATENATE(Matrix!E16,"",Matrix!E17)</f>
        <v>Astrozytom WHO Grad 3</v>
      </c>
      <c r="G6" s="995"/>
      <c r="H6" s="995"/>
      <c r="I6" s="995" t="str">
        <f>CONCATENATE(Matrix!F16,"",Matrix!F17)</f>
        <v>Oligodendrogliale Tm WHO Grad 3</v>
      </c>
      <c r="J6" s="995"/>
      <c r="K6" s="996"/>
      <c r="L6" s="997" t="str">
        <f>CONCATENATE(Matrix!G16,"",Matrix!G17)</f>
        <v>Glioblastom WHO Grad 4</v>
      </c>
      <c r="M6" s="995"/>
      <c r="N6" s="995"/>
      <c r="O6" s="995" t="str">
        <f>CONCATENATE(Matrix!H16,"",Matrix!H17)</f>
        <v>Astrozytom WHO Grad 3</v>
      </c>
      <c r="P6" s="995"/>
      <c r="Q6" s="995"/>
      <c r="R6" s="995" t="str">
        <f>CONCATENATE(Matrix!I16,"",Matrix!I17)</f>
        <v>Oligodendrogliale Tm WHO Grad 3</v>
      </c>
      <c r="S6" s="995"/>
      <c r="T6" s="995"/>
      <c r="U6" s="201"/>
      <c r="V6" s="200"/>
      <c r="W6" s="200"/>
      <c r="X6" s="200"/>
      <c r="Y6" s="201"/>
    </row>
    <row r="7" spans="1:25" s="156" customFormat="1" ht="36.75" customHeight="1" x14ac:dyDescent="0.25">
      <c r="A7" s="110" t="str">
        <f>Matrix!B14</f>
        <v>Relevante Nachsorgejahre</v>
      </c>
      <c r="B7" s="110" t="str">
        <f>Matrix!B15</f>
        <v>Kalenderjahr</v>
      </c>
      <c r="C7" s="110" t="s">
        <v>278</v>
      </c>
      <c r="D7" s="110" t="s">
        <v>279</v>
      </c>
      <c r="E7" s="110" t="s">
        <v>280</v>
      </c>
      <c r="F7" s="110" t="s">
        <v>281</v>
      </c>
      <c r="G7" s="110" t="s">
        <v>282</v>
      </c>
      <c r="H7" s="110" t="s">
        <v>283</v>
      </c>
      <c r="I7" s="110" t="s">
        <v>284</v>
      </c>
      <c r="J7" s="110" t="s">
        <v>285</v>
      </c>
      <c r="K7" s="197" t="s">
        <v>286</v>
      </c>
      <c r="L7" s="196" t="s">
        <v>287</v>
      </c>
      <c r="M7" s="110" t="s">
        <v>288</v>
      </c>
      <c r="N7" s="251" t="s">
        <v>289</v>
      </c>
      <c r="O7" s="110" t="s">
        <v>290</v>
      </c>
      <c r="P7" s="110" t="s">
        <v>291</v>
      </c>
      <c r="Q7" s="110" t="s">
        <v>292</v>
      </c>
      <c r="R7" s="110" t="s">
        <v>293</v>
      </c>
      <c r="S7" s="110" t="s">
        <v>294</v>
      </c>
      <c r="T7" s="110" t="s">
        <v>295</v>
      </c>
      <c r="V7" s="155"/>
      <c r="W7" s="155"/>
      <c r="X7" s="155"/>
    </row>
    <row r="8" spans="1:25" x14ac:dyDescent="0.25">
      <c r="A8" s="258" t="str">
        <f>Matrix!D14</f>
        <v>nicht relevant</v>
      </c>
      <c r="B8" s="110" t="str">
        <f>RIGHT(Matrix!D15,4)</f>
        <v>2013</v>
      </c>
      <c r="C8" s="110" t="str">
        <f>IF(Matrix!$D18="","",Matrix!$D18)</f>
        <v/>
      </c>
      <c r="D8" s="110" t="str">
        <f>IF(Matrix!$D19="","",Matrix!$D19)</f>
        <v/>
      </c>
      <c r="E8" s="288" t="str">
        <f>IF(Matrix!$D20="","",Matrix!$D20*100)</f>
        <v/>
      </c>
      <c r="F8" s="110" t="str">
        <f>IF(Matrix!$E18="","",Matrix!$E18)</f>
        <v/>
      </c>
      <c r="G8" s="110" t="str">
        <f>IF(Matrix!$E19="","",Matrix!$E19)</f>
        <v/>
      </c>
      <c r="H8" s="288" t="str">
        <f>IF(Matrix!$E20="","",Matrix!$E20*100)</f>
        <v/>
      </c>
      <c r="I8" s="110" t="str">
        <f>IF(Matrix!$F18="","",Matrix!$F18)</f>
        <v/>
      </c>
      <c r="J8" s="110" t="str">
        <f>IF(Matrix!$F19="","",Matrix!$F19)</f>
        <v/>
      </c>
      <c r="K8" s="289" t="str">
        <f>IF(Matrix!$F20="","",Matrix!$F20*100)</f>
        <v/>
      </c>
      <c r="L8" s="196" t="str">
        <f>IF(Matrix!$D22="","",Matrix!$D22)</f>
        <v/>
      </c>
      <c r="M8" s="110" t="str">
        <f>IF(Matrix!$D23="","",Matrix!$D23)</f>
        <v/>
      </c>
      <c r="N8" s="290" t="str">
        <f>IF(Matrix!$D24="","",Matrix!$D24*100)</f>
        <v/>
      </c>
      <c r="O8" s="110" t="str">
        <f>IF(Matrix!$E22="","",Matrix!$E22)</f>
        <v/>
      </c>
      <c r="P8" s="110" t="str">
        <f>IF(Matrix!$E23="","",Matrix!$E23)</f>
        <v/>
      </c>
      <c r="Q8" s="288" t="str">
        <f>IF(Matrix!$E24="","",Matrix!$E24*100)</f>
        <v/>
      </c>
      <c r="R8" s="110" t="str">
        <f>IF(Matrix!$F22="","",Matrix!$F22)</f>
        <v/>
      </c>
      <c r="S8" s="110" t="str">
        <f>IF(Matrix!$F23="","",Matrix!$F23)</f>
        <v/>
      </c>
      <c r="T8" s="288" t="str">
        <f>IF(Matrix!$F24="","",Matrix!$F24*100)</f>
        <v/>
      </c>
      <c r="U8" s="156"/>
      <c r="V8" s="155"/>
      <c r="W8" s="155"/>
      <c r="X8" s="155"/>
      <c r="Y8" s="156"/>
    </row>
    <row r="9" spans="1:25" x14ac:dyDescent="0.25">
      <c r="A9" s="258" t="str">
        <f>Matrix!G14</f>
        <v>nicht relevant</v>
      </c>
      <c r="B9" s="110" t="str">
        <f>RIGHT(Matrix!G15,4)</f>
        <v>2014</v>
      </c>
      <c r="C9" s="110" t="str">
        <f>IF(Matrix!$G18="","",Matrix!$G18)</f>
        <v/>
      </c>
      <c r="D9" s="110" t="str">
        <f>IF(Matrix!$G19="","",Matrix!$G19)</f>
        <v/>
      </c>
      <c r="E9" s="288" t="str">
        <f>IF(Matrix!$G20="","",Matrix!$G20*100)</f>
        <v/>
      </c>
      <c r="F9" s="110" t="str">
        <f>IF(Matrix!$H18="","",Matrix!$H18)</f>
        <v/>
      </c>
      <c r="G9" s="110" t="str">
        <f>IF(Matrix!$H19="","",Matrix!$H19)</f>
        <v/>
      </c>
      <c r="H9" s="288" t="str">
        <f>IF(Matrix!$H20="","",Matrix!$H20*100)</f>
        <v/>
      </c>
      <c r="I9" s="110" t="str">
        <f>IF(Matrix!$I18="","",Matrix!$I18)</f>
        <v/>
      </c>
      <c r="J9" s="110" t="str">
        <f>IF(Matrix!$I19="","",Matrix!$I19)</f>
        <v/>
      </c>
      <c r="K9" s="289" t="str">
        <f>IF(Matrix!$I20="","",Matrix!$I20*100)</f>
        <v/>
      </c>
      <c r="L9" s="196" t="str">
        <f>IF(Matrix!$G22="","",Matrix!$G22)</f>
        <v/>
      </c>
      <c r="M9" s="110" t="str">
        <f>IF(Matrix!$G23="","",Matrix!$G23)</f>
        <v/>
      </c>
      <c r="N9" s="290" t="str">
        <f>IF(Matrix!$G24="","",Matrix!$G24*100)</f>
        <v/>
      </c>
      <c r="O9" s="110" t="str">
        <f>IF(Matrix!$H22="","",Matrix!$H22)</f>
        <v/>
      </c>
      <c r="P9" s="110" t="str">
        <f>IF(Matrix!$H23="","",Matrix!$H23)</f>
        <v/>
      </c>
      <c r="Q9" s="288" t="str">
        <f>IF(Matrix!$H24="","",Matrix!$H24*100)</f>
        <v/>
      </c>
      <c r="R9" s="110" t="str">
        <f>IF(Matrix!$I22="","",Matrix!$I22)</f>
        <v/>
      </c>
      <c r="S9" s="110" t="str">
        <f>IF(Matrix!$I23="","",Matrix!$I23)</f>
        <v/>
      </c>
      <c r="T9" s="288" t="str">
        <f>IF(Matrix!$I24="","",Matrix!$I24*100)</f>
        <v/>
      </c>
      <c r="U9" s="156"/>
      <c r="V9" s="155"/>
      <c r="W9" s="155"/>
      <c r="X9" s="155"/>
      <c r="Y9" s="156"/>
    </row>
    <row r="10" spans="1:25" x14ac:dyDescent="0.25">
      <c r="C10" s="156"/>
      <c r="D10" s="156"/>
      <c r="E10" s="156"/>
      <c r="F10" s="156"/>
      <c r="G10" s="156"/>
      <c r="H10" s="156"/>
      <c r="I10" s="156"/>
      <c r="J10" s="154"/>
      <c r="K10" s="154"/>
      <c r="L10" s="154"/>
      <c r="M10" s="154"/>
      <c r="N10" s="254"/>
      <c r="O10" s="156"/>
      <c r="P10" s="156"/>
      <c r="Q10" s="156"/>
      <c r="R10" s="156"/>
      <c r="S10" s="156"/>
      <c r="T10" s="156"/>
      <c r="U10" s="156"/>
      <c r="V10" s="155"/>
      <c r="W10" s="155"/>
      <c r="X10" s="155"/>
      <c r="Y10" s="156"/>
    </row>
    <row r="11" spans="1:25" x14ac:dyDescent="0.25">
      <c r="C11" s="156"/>
      <c r="D11" s="156"/>
      <c r="E11" s="156"/>
      <c r="F11" s="156"/>
      <c r="G11" s="156"/>
      <c r="H11" s="156"/>
      <c r="I11" s="156"/>
      <c r="J11" s="154"/>
      <c r="K11" s="154"/>
      <c r="L11" s="154"/>
      <c r="M11" s="154"/>
      <c r="N11" s="254"/>
      <c r="O11" s="156"/>
      <c r="P11" s="156"/>
      <c r="Q11" s="156"/>
      <c r="R11" s="156"/>
      <c r="S11" s="156"/>
      <c r="T11" s="156"/>
      <c r="U11" s="156"/>
      <c r="V11" s="155"/>
      <c r="W11" s="155"/>
      <c r="X11" s="155"/>
      <c r="Y11" s="156"/>
    </row>
    <row r="12" spans="1:25" x14ac:dyDescent="0.25">
      <c r="C12" s="156"/>
      <c r="D12" s="156"/>
      <c r="E12" s="156"/>
      <c r="F12" s="156"/>
      <c r="G12" s="156"/>
      <c r="H12" s="156"/>
      <c r="I12" s="156"/>
      <c r="J12" s="154"/>
      <c r="K12" s="154"/>
      <c r="L12" s="154"/>
      <c r="M12" s="154"/>
      <c r="N12" s="254"/>
      <c r="O12" s="156"/>
      <c r="P12" s="156"/>
      <c r="Q12" s="156"/>
      <c r="R12" s="156"/>
      <c r="S12" s="156"/>
      <c r="T12" s="156"/>
      <c r="U12" s="156"/>
      <c r="V12" s="155"/>
      <c r="W12" s="155"/>
      <c r="X12" s="155"/>
      <c r="Y12" s="156"/>
    </row>
    <row r="13" spans="1:25" x14ac:dyDescent="0.25">
      <c r="C13" s="156"/>
      <c r="D13" s="156"/>
      <c r="E13" s="156"/>
      <c r="F13" s="156"/>
      <c r="G13" s="156"/>
      <c r="H13" s="156"/>
      <c r="I13" s="156"/>
      <c r="J13" s="154"/>
      <c r="K13" s="154"/>
      <c r="L13" s="154"/>
      <c r="M13" s="154"/>
      <c r="N13" s="254"/>
      <c r="O13" s="156"/>
      <c r="P13" s="156"/>
      <c r="Q13" s="156"/>
      <c r="R13" s="156"/>
      <c r="S13" s="156"/>
      <c r="T13" s="156"/>
      <c r="U13" s="156"/>
      <c r="V13" s="155"/>
      <c r="W13" s="155"/>
      <c r="X13" s="155"/>
      <c r="Y13" s="156"/>
    </row>
    <row r="14" spans="1:25" x14ac:dyDescent="0.25">
      <c r="C14" s="156"/>
      <c r="D14" s="156"/>
      <c r="E14" s="156"/>
      <c r="F14" s="156"/>
      <c r="G14" s="156"/>
      <c r="H14" s="156"/>
      <c r="I14" s="156"/>
      <c r="J14" s="154"/>
      <c r="K14" s="154"/>
      <c r="L14" s="154"/>
      <c r="M14" s="154"/>
      <c r="N14" s="254"/>
      <c r="O14" s="156"/>
      <c r="P14" s="156"/>
      <c r="Q14" s="156"/>
      <c r="R14" s="156"/>
      <c r="S14" s="156"/>
      <c r="T14" s="156"/>
      <c r="U14" s="156"/>
      <c r="V14" s="155"/>
      <c r="W14" s="155"/>
      <c r="X14" s="155"/>
      <c r="Y14" s="156"/>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8">
    <mergeCell ref="C5:K5"/>
    <mergeCell ref="L5:T5"/>
    <mergeCell ref="C6:E6"/>
    <mergeCell ref="F6:H6"/>
    <mergeCell ref="I6:K6"/>
    <mergeCell ref="L6:N6"/>
    <mergeCell ref="O6:Q6"/>
    <mergeCell ref="R6:T6"/>
  </mergeCells>
  <phoneticPr fontId="42" type="noConversion"/>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D22"/>
  <sheetViews>
    <sheetView workbookViewId="0">
      <selection activeCell="F28" sqref="F28:G30"/>
    </sheetView>
  </sheetViews>
  <sheetFormatPr defaultColWidth="11.42578125" defaultRowHeight="12" x14ac:dyDescent="0.25"/>
  <cols>
    <col min="1" max="1" width="21.28515625" style="275" customWidth="1"/>
    <col min="2" max="2" width="24.5703125" style="275" customWidth="1"/>
    <col min="3" max="3" width="49.5703125" style="275" customWidth="1"/>
    <col min="4" max="4" width="58.7109375" style="275" customWidth="1"/>
    <col min="5" max="16384" width="11.42578125" style="275"/>
  </cols>
  <sheetData>
    <row r="1" spans="1:4" ht="24" x14ac:dyDescent="0.25">
      <c r="A1" s="273" t="s">
        <v>107</v>
      </c>
      <c r="B1" s="271" t="s">
        <v>296</v>
      </c>
      <c r="C1" s="271" t="s">
        <v>54</v>
      </c>
      <c r="D1" s="273" t="s">
        <v>232</v>
      </c>
    </row>
    <row r="2" spans="1:4" x14ac:dyDescent="0.25">
      <c r="A2" s="275" t="str">
        <f ca="1">Berechnung3!L2</f>
        <v/>
      </c>
      <c r="B2" s="275" t="str">
        <f ca="1">Berechnung3!N2</f>
        <v/>
      </c>
      <c r="C2" s="275" t="str">
        <f ca="1">Berechnung3!O2</f>
        <v/>
      </c>
      <c r="D2" s="275" t="str">
        <f ca="1">Berechnung3!P2</f>
        <v/>
      </c>
    </row>
    <row r="3" spans="1:4" x14ac:dyDescent="0.25">
      <c r="A3" s="275" t="str">
        <f ca="1">Berechnung3!L3</f>
        <v/>
      </c>
      <c r="B3" s="275" t="str">
        <f ca="1">Berechnung3!N3</f>
        <v/>
      </c>
      <c r="C3" s="275" t="str">
        <f ca="1">Berechnung3!O3</f>
        <v/>
      </c>
      <c r="D3" s="275" t="str">
        <f ca="1">Berechnung3!P3</f>
        <v/>
      </c>
    </row>
    <row r="4" spans="1:4" x14ac:dyDescent="0.25">
      <c r="C4" s="204"/>
      <c r="D4" s="204"/>
    </row>
    <row r="5" spans="1:4" x14ac:dyDescent="0.25">
      <c r="C5" s="204"/>
      <c r="D5" s="204"/>
    </row>
    <row r="6" spans="1:4" x14ac:dyDescent="0.25">
      <c r="C6" s="204"/>
      <c r="D6" s="204"/>
    </row>
    <row r="7" spans="1:4" x14ac:dyDescent="0.25">
      <c r="C7" s="204"/>
      <c r="D7" s="204"/>
    </row>
    <row r="8" spans="1:4" x14ac:dyDescent="0.25">
      <c r="C8" s="204"/>
      <c r="D8" s="204"/>
    </row>
    <row r="9" spans="1:4" x14ac:dyDescent="0.25">
      <c r="C9" s="204"/>
      <c r="D9" s="204"/>
    </row>
    <row r="10" spans="1:4" x14ac:dyDescent="0.25">
      <c r="C10" s="204"/>
      <c r="D10" s="204"/>
    </row>
    <row r="11" spans="1:4" x14ac:dyDescent="0.25">
      <c r="C11" s="204"/>
      <c r="D11" s="204"/>
    </row>
    <row r="12" spans="1:4" x14ac:dyDescent="0.25">
      <c r="C12" s="204"/>
      <c r="D12" s="204"/>
    </row>
    <row r="13" spans="1:4" x14ac:dyDescent="0.25">
      <c r="C13" s="204"/>
      <c r="D13" s="204"/>
    </row>
    <row r="14" spans="1:4" x14ac:dyDescent="0.25">
      <c r="C14" s="204"/>
      <c r="D14" s="204"/>
    </row>
    <row r="15" spans="1:4" x14ac:dyDescent="0.25">
      <c r="C15" s="204"/>
      <c r="D15" s="204"/>
    </row>
    <row r="16" spans="1:4" x14ac:dyDescent="0.25">
      <c r="C16" s="204"/>
      <c r="D16" s="204"/>
    </row>
    <row r="17" spans="3:4" x14ac:dyDescent="0.25">
      <c r="C17" s="204"/>
      <c r="D17" s="204"/>
    </row>
    <row r="18" spans="3:4" x14ac:dyDescent="0.25">
      <c r="C18" s="204"/>
      <c r="D18" s="204"/>
    </row>
    <row r="19" spans="3:4" x14ac:dyDescent="0.25">
      <c r="C19" s="204"/>
      <c r="D19" s="204"/>
    </row>
    <row r="20" spans="3:4" x14ac:dyDescent="0.25">
      <c r="C20" s="204"/>
      <c r="D20" s="204"/>
    </row>
    <row r="21" spans="3:4" x14ac:dyDescent="0.25">
      <c r="C21" s="204"/>
      <c r="D21" s="204"/>
    </row>
    <row r="22" spans="3:4" x14ac:dyDescent="0.25">
      <c r="C22" s="204"/>
      <c r="D22" s="204"/>
    </row>
  </sheetData>
  <phoneticPr fontId="42"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P13"/>
  <sheetViews>
    <sheetView workbookViewId="0">
      <selection activeCell="F28" sqref="F28:G30"/>
    </sheetView>
  </sheetViews>
  <sheetFormatPr defaultColWidth="11.42578125" defaultRowHeight="15" x14ac:dyDescent="0.25"/>
  <cols>
    <col min="1" max="1" width="11.42578125" customWidth="1"/>
    <col min="2" max="2" width="11.7109375" customWidth="1"/>
    <col min="3" max="3" width="11.42578125" customWidth="1"/>
    <col min="4" max="7" width="22.5703125" customWidth="1"/>
    <col min="8" max="8" width="41.85546875" customWidth="1"/>
    <col min="9" max="9" width="61.28515625" customWidth="1"/>
    <col min="10" max="11" width="11.42578125" customWidth="1"/>
    <col min="12" max="12" width="20.140625" style="94" customWidth="1"/>
    <col min="13" max="13" width="11.42578125" style="94" customWidth="1"/>
    <col min="14" max="14" width="40" style="94" customWidth="1"/>
    <col min="15" max="15" width="35.140625" style="94" customWidth="1"/>
    <col min="16" max="16" width="77.5703125" style="94" customWidth="1"/>
  </cols>
  <sheetData>
    <row r="1" spans="1:16" s="40" customFormat="1" ht="30.75" customHeight="1" x14ac:dyDescent="0.25">
      <c r="L1" s="277" t="s">
        <v>107</v>
      </c>
      <c r="M1" s="53" t="s">
        <v>297</v>
      </c>
      <c r="N1" s="53" t="s">
        <v>296</v>
      </c>
      <c r="O1" s="53" t="s">
        <v>54</v>
      </c>
      <c r="P1" s="277" t="s">
        <v>232</v>
      </c>
    </row>
    <row r="2" spans="1:16" s="40" customFormat="1" ht="50.1" customHeight="1" x14ac:dyDescent="0.25">
      <c r="A2" s="213" t="str">
        <f>IF(Berechnung2!$B$30&gt;1,IF(Berechnung2!$B$30=2,"EZ",IF(Berechnung2!$B$30,"relevant","?")),"nicht relevant")</f>
        <v>nicht relevant</v>
      </c>
      <c r="B2" s="272" t="str">
        <f>CONCATENATE("2013;"," ")</f>
        <v xml:space="preserve">2013; </v>
      </c>
      <c r="C2" s="69"/>
      <c r="D2" s="998" t="s">
        <v>300</v>
      </c>
      <c r="E2" s="153" t="str">
        <f>IF(H2="","","2013")</f>
        <v/>
      </c>
      <c r="F2" s="153" t="str">
        <f>IF(H2="","","a")</f>
        <v/>
      </c>
      <c r="G2" s="153" t="str">
        <f>IF(H2="","","1")</f>
        <v/>
      </c>
      <c r="H2" s="276" t="str">
        <f>IF(A2="relevant",IF(COUNTIF(Matrix!D18:F23,"")&gt;3,Berechnung2!$L$37,""),"")</f>
        <v/>
      </c>
      <c r="I2" s="278" t="str">
        <f>IF(H2="","",VLOOKUP(F2,Berechnung2!$I$15:$J$23,2,FALSE))</f>
        <v/>
      </c>
      <c r="J2" s="213" t="str">
        <f>IF(H2&lt;&gt;"",1,"")</f>
        <v/>
      </c>
      <c r="L2" s="46" t="str">
        <f t="array" aca="1" ref="L2" ca="1">IF(ROW()-ROW($F$2:$F$3)+1&gt;ROWS($E$2:$E$3)-COUNTBLANK($E$2:$E$3),"",INDIRECT(ADDRESS(SMALL((IF($E$2:$E$3&lt;&gt;"",ROW($E$2:$E$3),ROW()+ROWS($E$2:$E$3))),ROW()-ROW($F$2:$F$3)+1),COLUMN($E$2:$E$3),4)))</f>
        <v/>
      </c>
      <c r="M2" s="46" t="str">
        <f t="array" aca="1" ref="M2" ca="1">IF(ROW()-ROW($G$2:$G$3)+1&gt;ROWS($F$2:$F$3)-COUNTBLANK($F$2:$F$3),"",INDIRECT(ADDRESS(SMALL((IF($F$2:$F$3&lt;&gt;"",ROW($F$2:$F$3),ROW()+ROWS($F$2:$F$3))),ROW()-ROW($G$2:$G$3)+1),COLUMN($F$2:$F$3),4)))</f>
        <v/>
      </c>
      <c r="N2" s="46" t="str">
        <f t="array" aca="1" ref="N2" ca="1">IF(ROW()-ROW($H$2:$H$3)+1&gt;ROWS($G$2:$G$3)-COUNTBLANK($G$2:$G$3),"",INDIRECT(ADDRESS(SMALL((IF($G$2:$G$3&lt;&gt;"",ROW($G$2:$G$3),ROW()+ROWS($G$2:$G$3))),ROW()-ROW($H$2:$H$3)+1),COLUMN($G$2:$G$3),4)))</f>
        <v/>
      </c>
      <c r="O2" s="287" t="str">
        <f t="array" aca="1" ref="O2" ca="1">IF(ROW()-ROW($I$2:$I$3)+1&gt;ROWS($H$2:$H$3)-COUNTBLANK($H$2:$H$3),"",INDIRECT(ADDRESS(SMALL((IF($H$2:$H$3&lt;&gt;"",ROW($H$2:$H$3),ROW()+ROWS($H$2:$H$3))),ROW()-ROW($I$2:$I$3)+1),COLUMN($H$2:$H$3),4)))</f>
        <v/>
      </c>
      <c r="P2" s="287" t="str">
        <f t="array" aca="1" ref="P2" ca="1">IF(ROW()-ROW($J$2:$J$3)+1&gt;ROWS($I$2:$I$3)-COUNTBLANK($I$2:$I$3),"",INDIRECT(ADDRESS(SMALL((IF($I$2:$I$3&lt;&gt;"",ROW($I$2:$I$3),ROW()+ROWS($I$2:$I$3))),ROW()-ROW($J$2:$J$3)+1),COLUMN($I$2:$I$3),4)))</f>
        <v/>
      </c>
    </row>
    <row r="3" spans="1:16" s="40" customFormat="1" ht="50.1" customHeight="1" x14ac:dyDescent="0.25">
      <c r="A3" s="213" t="str">
        <f>IF(Berechnung2!$B$30&gt;0,IF(Berechnung2!$B$30=1,"EZ",IF(Berechnung2!$B$30&gt;1,"relevant","?")),"nicht relevant")</f>
        <v>nicht relevant</v>
      </c>
      <c r="B3" s="272" t="str">
        <f>CONCATENATE("2014;"," ")</f>
        <v xml:space="preserve">2014; </v>
      </c>
      <c r="C3" s="69"/>
      <c r="D3" s="998"/>
      <c r="E3" s="153" t="str">
        <f>IF(H3="","","2014")</f>
        <v/>
      </c>
      <c r="F3" s="153" t="str">
        <f>IF(H3="","","a")</f>
        <v/>
      </c>
      <c r="G3" s="153" t="str">
        <f>IF(H3="","","1")</f>
        <v/>
      </c>
      <c r="H3" s="276" t="str">
        <f>IF(A3="relevant",IF(COUNTIF(Matrix!G18:I23,"")&gt;3,Berechnung2!$L$37,""),"")</f>
        <v/>
      </c>
      <c r="I3" s="278" t="str">
        <f>IF(H3="","",VLOOKUP(F3,Berechnung2!$I$15:$J$23,2,FALSE))</f>
        <v/>
      </c>
      <c r="J3" s="213" t="str">
        <f>IF(H3&lt;&gt;"",1,"")</f>
        <v/>
      </c>
      <c r="K3" s="176"/>
      <c r="L3" s="46" t="str">
        <f t="array" aca="1" ref="L3" ca="1">IF(ROW()-ROW($F$2:$F$3)+1&gt;ROWS($E$2:$E$3)-COUNTBLANK($E$2:$E$3),"",INDIRECT(ADDRESS(SMALL((IF($E$2:$E$3&lt;&gt;"",ROW($E$2:$E$3),ROW()+ROWS($E$2:$E$3))),ROW()-ROW($F$2:$F$3)+1),COLUMN($E$2:$E$3),4)))</f>
        <v/>
      </c>
      <c r="M3" s="46" t="str">
        <f t="array" aca="1" ref="M3" ca="1">IF(ROW()-ROW($G$2:$G$3)+1&gt;ROWS($F$2:$F$3)-COUNTBLANK($F$2:$F$3),"",INDIRECT(ADDRESS(SMALL((IF($F$2:$F$3&lt;&gt;"",ROW($F$2:$F$3),ROW()+ROWS($F$2:$F$3))),ROW()-ROW($G$2:$G$3)+1),COLUMN($F$2:$F$3),4)))</f>
        <v/>
      </c>
      <c r="N3" s="46" t="str">
        <f t="array" aca="1" ref="N3" ca="1">IF(ROW()-ROW($H$2:$H$3)+1&gt;ROWS($G$2:$G$3)-COUNTBLANK($G$2:$G$3),"",INDIRECT(ADDRESS(SMALL((IF($G$2:$G$3&lt;&gt;"",ROW($G$2:$G$3),ROW()+ROWS($G$2:$G$3))),ROW()-ROW($H$2:$H$3)+1),COLUMN($G$2:$G$3),4)))</f>
        <v/>
      </c>
      <c r="O3" s="287" t="str">
        <f t="array" aca="1" ref="O3" ca="1">IF(ROW()-ROW($I$2:$I$3)+1&gt;ROWS($H$2:$H$3)-COUNTBLANK($H$2:$H$3),"",INDIRECT(ADDRESS(SMALL((IF($H$2:$H$3&lt;&gt;"",ROW($H$2:$H$3),ROW()+ROWS($H$2:$H$3))),ROW()-ROW($I$2:$I$3)+1),COLUMN($H$2:$H$3),4)))</f>
        <v/>
      </c>
      <c r="P3" s="287" t="str">
        <f t="array" aca="1" ref="P3" ca="1">IF(ROW()-ROW($J$2:$J$3)+1&gt;ROWS($I$2:$I$3)-COUNTBLANK($I$2:$I$3),"",INDIRECT(ADDRESS(SMALL((IF($I$2:$I$3&lt;&gt;"",ROW($I$2:$I$3),ROW()+ROWS($I$2:$I$3))),ROW()-ROW($J$2:$J$3)+1),COLUMN($I$2:$I$3),4)))</f>
        <v/>
      </c>
    </row>
    <row r="4" spans="1:16" s="40" customFormat="1" ht="14.25" x14ac:dyDescent="0.25">
      <c r="I4" s="279" t="s">
        <v>79</v>
      </c>
      <c r="J4" s="280">
        <f>SUM(J2:J3)</f>
        <v>0</v>
      </c>
      <c r="L4" s="7"/>
      <c r="M4" s="7"/>
      <c r="N4" s="7"/>
      <c r="O4" s="7"/>
      <c r="P4" s="7"/>
    </row>
    <row r="5" spans="1:16" s="40" customFormat="1" ht="14.25" x14ac:dyDescent="0.25">
      <c r="I5" s="281" t="s">
        <v>78</v>
      </c>
      <c r="J5" s="282">
        <v>0</v>
      </c>
      <c r="L5" s="7"/>
      <c r="M5" s="7"/>
      <c r="N5" s="7"/>
      <c r="O5" s="7"/>
      <c r="P5" s="7"/>
    </row>
    <row r="6" spans="1:16" s="40" customFormat="1" ht="14.25" x14ac:dyDescent="0.25">
      <c r="I6" s="283" t="s">
        <v>71</v>
      </c>
      <c r="J6" s="284">
        <v>0</v>
      </c>
      <c r="L6" s="7"/>
      <c r="M6" s="7"/>
      <c r="N6" s="7"/>
      <c r="O6" s="7"/>
      <c r="P6" s="7"/>
    </row>
    <row r="7" spans="1:16" s="40" customFormat="1" ht="14.25" x14ac:dyDescent="0.25">
      <c r="I7" s="285" t="s">
        <v>7</v>
      </c>
      <c r="J7" s="286">
        <v>0</v>
      </c>
      <c r="L7" s="7"/>
      <c r="M7" s="7"/>
      <c r="N7" s="7"/>
      <c r="O7" s="7"/>
      <c r="P7" s="7"/>
    </row>
    <row r="8" spans="1:16" s="40" customFormat="1" ht="14.25" x14ac:dyDescent="0.25">
      <c r="L8" s="7"/>
      <c r="M8" s="7"/>
      <c r="N8" s="7"/>
      <c r="O8" s="7"/>
      <c r="P8" s="7"/>
    </row>
    <row r="9" spans="1:16" s="40" customFormat="1" ht="14.25" x14ac:dyDescent="0.25">
      <c r="L9" s="7"/>
      <c r="M9" s="7"/>
      <c r="N9" s="7"/>
      <c r="O9" s="7"/>
      <c r="P9" s="7"/>
    </row>
    <row r="10" spans="1:16" s="40" customFormat="1" ht="14.25" x14ac:dyDescent="0.25">
      <c r="L10" s="7"/>
      <c r="M10" s="7"/>
      <c r="N10" s="7"/>
      <c r="O10" s="7"/>
      <c r="P10" s="7"/>
    </row>
    <row r="11" spans="1:16" s="40" customFormat="1" ht="14.25" x14ac:dyDescent="0.25">
      <c r="L11" s="7"/>
      <c r="M11" s="7"/>
      <c r="N11" s="7"/>
      <c r="O11" s="7"/>
      <c r="P11" s="7"/>
    </row>
    <row r="12" spans="1:16" s="40" customFormat="1" ht="14.25" x14ac:dyDescent="0.25">
      <c r="L12" s="7"/>
      <c r="M12" s="7"/>
      <c r="N12" s="7"/>
      <c r="O12" s="7"/>
      <c r="P12" s="7"/>
    </row>
    <row r="13" spans="1:16" s="40" customFormat="1" x14ac:dyDescent="0.25">
      <c r="A13"/>
      <c r="B13"/>
      <c r="C13"/>
      <c r="D13"/>
      <c r="E13"/>
      <c r="F13"/>
      <c r="G13"/>
      <c r="L13" s="7"/>
      <c r="M13" s="7"/>
      <c r="N13" s="7"/>
      <c r="O13" s="7"/>
      <c r="P13" s="7"/>
    </row>
  </sheetData>
  <mergeCells count="1">
    <mergeCell ref="D2:D3"/>
  </mergeCells>
  <phoneticPr fontId="42"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34</vt:i4>
      </vt:variant>
    </vt:vector>
  </HeadingPairs>
  <TitlesOfParts>
    <vt:vector size="54" baseType="lpstr">
      <vt:lpstr>Basic Data</vt:lpstr>
      <vt:lpstr>List of ICD codes</vt:lpstr>
      <vt:lpstr>HilfstabelleB</vt:lpstr>
      <vt:lpstr>HilfstabelleSD</vt:lpstr>
      <vt:lpstr>Datenquelle</vt:lpstr>
      <vt:lpstr>Primärfalldefinition</vt:lpstr>
      <vt:lpstr>Studies</vt:lpstr>
      <vt:lpstr>HilfstabelleStudien</vt:lpstr>
      <vt:lpstr>Surgeons</vt:lpstr>
      <vt:lpstr>Indicator Sheet_(IS)</vt:lpstr>
      <vt:lpstr>Berechnung1</vt:lpstr>
      <vt:lpstr>Berechnung2</vt:lpstr>
      <vt:lpstr>HilfstabelleKB</vt:lpstr>
      <vt:lpstr>Datendefizite_KB</vt:lpstr>
      <vt:lpstr>Hilfstabelle Datendef_KB</vt:lpstr>
      <vt:lpstr>Matrix</vt:lpstr>
      <vt:lpstr>Datendefizite_Matrix</vt:lpstr>
      <vt:lpstr>HilfstabelleM</vt:lpstr>
      <vt:lpstr>HilfstabelleDM</vt:lpstr>
      <vt:lpstr>Berechnung3</vt:lpstr>
      <vt:lpstr>AngabeKKR</vt:lpstr>
      <vt:lpstr>Primärfalldefinition!C70.0</vt:lpstr>
      <vt:lpstr>Primärfalldefinition!C70.1</vt:lpstr>
      <vt:lpstr>Primärfalldefinition!C70.9</vt:lpstr>
      <vt:lpstr>Primärfalldefinition!C71.0</vt:lpstr>
      <vt:lpstr>Primärfalldefinition!C71.1</vt:lpstr>
      <vt:lpstr>Primärfalldefinition!C71.2</vt:lpstr>
      <vt:lpstr>Primärfalldefinition!C71.3</vt:lpstr>
      <vt:lpstr>Primärfalldefinition!C71.4</vt:lpstr>
      <vt:lpstr>Primärfalldefinition!C71.5</vt:lpstr>
      <vt:lpstr>Primärfalldefinition!C71.6</vt:lpstr>
      <vt:lpstr>Primärfalldefinition!C71.7</vt:lpstr>
      <vt:lpstr>Primärfalldefinition!C71.8</vt:lpstr>
      <vt:lpstr>Primärfalldefinition!C71.9</vt:lpstr>
      <vt:lpstr>Primärfalldefinition!C72.9</vt:lpstr>
      <vt:lpstr>Keine_Zusammenarbeit</vt:lpstr>
      <vt:lpstr>'List of ICD codes'!KrebsregisterZusammenarbeit</vt:lpstr>
      <vt:lpstr>KrebsregisterZusammenarbeit</vt:lpstr>
      <vt:lpstr>myCategory</vt:lpstr>
      <vt:lpstr>'Basic Data'!Print_Area</vt:lpstr>
      <vt:lpstr>Datendefizite_Matrix!Print_Area</vt:lpstr>
      <vt:lpstr>'Indicator Sheet_(IS)'!Print_Area</vt:lpstr>
      <vt:lpstr>'List of ICD codes'!Print_Area</vt:lpstr>
      <vt:lpstr>Matrix!Print_Area</vt:lpstr>
      <vt:lpstr>Primärfalldefinition!Print_Area</vt:lpstr>
      <vt:lpstr>Studies!Print_Area</vt:lpstr>
      <vt:lpstr>Surgeons!Print_Area</vt:lpstr>
      <vt:lpstr>Datendefizite_KB!Print_Titles</vt:lpstr>
      <vt:lpstr>Datendefizite_Matrix!Print_Titles</vt:lpstr>
      <vt:lpstr>'Indicator Sheet_(IS)'!Print_Titles</vt:lpstr>
      <vt:lpstr>'List of ICD codes'!Print_Titles</vt:lpstr>
      <vt:lpstr>Primärfalldefinition!Print_Titles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2025-01-13T14:28:01Z</cp:lastPrinted>
  <dcterms:created xsi:type="dcterms:W3CDTF">2012-04-12T09:13:43Z</dcterms:created>
  <dcterms:modified xsi:type="dcterms:W3CDTF">2025-01-17T11:45:21Z</dcterms:modified>
</cp:coreProperties>
</file>