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oz\"/>
    </mc:Choice>
  </mc:AlternateContent>
  <xr:revisionPtr revIDLastSave="0" documentId="13_ncr:1_{08E3C8FD-86CA-49EA-B7F5-9FFB3D0FD273}" xr6:coauthVersionLast="47" xr6:coauthVersionMax="47" xr10:uidLastSave="{00000000-0000-0000-0000-000000000000}"/>
  <workbookProtection workbookAlgorithmName="SHA-512" workbookHashValue="XG9Br3mKMi0/X9yWm1S0lWUpBUpl7D1hif6oX0XEDAOgrLh/P0e9vxxl1H8aTldXyN/RaoAfwrej5c0g1ex3KA==" workbookSaltValue="TeQztR2XUs3AmvlB7JzupA==" workbookSpinCount="100000" lockStructure="1"/>
  <bookViews>
    <workbookView xWindow="-120" yWindow="-120" windowWidth="29040" windowHeight="15840" tabRatio="776" xr2:uid="{00000000-000D-0000-FFFF-FFFF00000000}"/>
  </bookViews>
  <sheets>
    <sheet name="Certcalculator" sheetId="1" r:id="rId1"/>
    <sheet name="HilfstabelleB" sheetId="17" state="hidden" r:id="rId2"/>
    <sheet name="HilfstabelleSD" sheetId="20" state="hidden" r:id="rId3"/>
    <sheet name="HilfstabelleB3" sheetId="18" state="hidden" r:id="rId4"/>
    <sheet name="Palliative indicators" sheetId="21" r:id="rId5"/>
    <sheet name="Datenquelle" sheetId="16" state="hidden" r:id="rId6"/>
    <sheet name="Berechnung1" sheetId="22" state="hidden" r:id="rId7"/>
    <sheet name="HilfstabelleKB" sheetId="19" state="hidden" r:id="rId8"/>
  </sheets>
  <externalReferences>
    <externalReference r:id="rId9"/>
  </externalReferences>
  <definedNames>
    <definedName name="_xlnm._FilterDatabase" localSheetId="5" hidden="1">Datenquelle!$A$39:$I$40</definedName>
    <definedName name="AngabeKKR">[1]Datenquelle!$B$87:$B$91</definedName>
    <definedName name="myItem">OFFSET(myItemList,0,0,COUNTA(myItemList),1)</definedName>
    <definedName name="myItemList">INDEX([1]Datenquelle!$A$59:$S$79,0,MATCH([1]Datenquelle!$F$95,[1]Datenquelle!$A$58:$S$58,0))</definedName>
    <definedName name="NachweisstufeAlle">Datenquelle!$E$2:$E$7</definedName>
    <definedName name="NachweisstufeMT">Datenquelle!$E$15:$E$18</definedName>
    <definedName name="NachweisstufeMTS">Datenquelle!$E$24:$E$28</definedName>
    <definedName name="NachweisstufeS">Datenquelle!$E$20:$E$22</definedName>
    <definedName name="NachweisstufeZT">Datenquelle!$E$9:$E$12</definedName>
    <definedName name="NachweisstufeZTS">Datenquelle!$E$30:$E$34</definedName>
    <definedName name="neu_ges">Certcalculator!$E$41</definedName>
    <definedName name="_xlnm.Print_Area" localSheetId="0">Certcalculator!$A$1:$O$61</definedName>
    <definedName name="_xlnm.Print_Area" localSheetId="4">'Palliative indicators'!$A$1:$S$45</definedName>
    <definedName name="_xlnm.Print_Area">Certcalculator!$A$1:$O$59</definedName>
    <definedName name="RedZyk">Datenquelle!$B$2:$B$3</definedName>
    <definedName name="Tumordokumentation">[1]Datenquelle!$B$1:$B$44</definedName>
    <definedName name="Z_AD479C9E_06F7_4C03_8179_295428B49475_.wvu.PrintArea" localSheetId="0" hidden="1">Certcalculator!$A$1:$J$18</definedName>
    <definedName name="Z_AD479C9E_06F7_4C03_8179_295428B49475_.wvu.PrintTitles" localSheetId="4" hidden="1">'Palliative indicators'!$14:$15</definedName>
    <definedName name="Z_DAA0C1F4_4D8F_4BD8_91F9_40281B589772_.wvu.PrintArea" localSheetId="0" hidden="1">Certcalculator!$A$1:$J$18</definedName>
    <definedName name="Z_DAA0C1F4_4D8F_4BD8_91F9_40281B589772_.wvu.PrintTitles" localSheetId="4" hidden="1">'Palliative indicators'!$14:$15</definedName>
    <definedName name="ZentrumRegNr" localSheetId="4">[1]Datenquelle!$A$98:$A$194</definedName>
    <definedName name="ZentrumRegNr">Datenquelle!$A$40:$A$40</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0" l="1"/>
  <c r="B7" i="20"/>
  <c r="B1" i="20"/>
  <c r="E27" i="17"/>
  <c r="D18" i="17"/>
  <c r="AA34" i="1" a="1"/>
  <c r="AA34" i="1" s="1"/>
  <c r="C74" i="1" l="1"/>
  <c r="R34" i="1" l="1"/>
  <c r="D19" i="17" l="1"/>
  <c r="A19" i="17"/>
  <c r="B19" i="17"/>
  <c r="C19" i="17"/>
  <c r="A6" i="17"/>
  <c r="B6" i="17"/>
  <c r="C6" i="17"/>
  <c r="D6" i="17"/>
  <c r="AA35" i="1" a="1"/>
  <c r="AA35" i="1" s="1"/>
  <c r="R35" i="1"/>
  <c r="Q35" i="1"/>
  <c r="O22" i="1" a="1"/>
  <c r="O22" i="1" s="1"/>
  <c r="T22" i="1" s="1"/>
  <c r="O21" i="1" a="1"/>
  <c r="O21" i="1" s="1"/>
  <c r="AA22" i="1" a="1"/>
  <c r="AA22" i="1" s="1"/>
  <c r="R22" i="1"/>
  <c r="Q22" i="1"/>
  <c r="N35" i="1" l="1"/>
  <c r="S35" i="1" s="1"/>
  <c r="N22" i="1"/>
  <c r="E6" i="17" s="1"/>
  <c r="S22" i="1"/>
  <c r="F6" i="17"/>
  <c r="O55" i="1"/>
  <c r="AB22" i="1" l="1" a="1"/>
  <c r="AB22" i="1" s="1"/>
  <c r="AB35" i="1" a="1"/>
  <c r="AB35" i="1" s="1"/>
  <c r="E19" i="17"/>
  <c r="AB45" i="1" a="1"/>
  <c r="AB45" i="1" s="1"/>
  <c r="AA43" i="1" a="1"/>
  <c r="AA43" i="1" s="1"/>
  <c r="AA40" i="1" a="1"/>
  <c r="AA40" i="1" s="1"/>
  <c r="AA39" i="1" a="1"/>
  <c r="AA39" i="1" s="1"/>
  <c r="AA38" i="1" a="1"/>
  <c r="AA38" i="1" s="1"/>
  <c r="AA37" i="1" a="1"/>
  <c r="AA37" i="1" s="1"/>
  <c r="AA36" i="1" a="1"/>
  <c r="AA36" i="1" s="1"/>
  <c r="AA33" i="1" a="1"/>
  <c r="AA33" i="1" s="1"/>
  <c r="AA32" i="1" a="1"/>
  <c r="AA32" i="1" s="1"/>
  <c r="AA31" i="1" a="1"/>
  <c r="AA31" i="1" s="1"/>
  <c r="AA30" i="1" a="1"/>
  <c r="AA30" i="1" s="1"/>
  <c r="AB29" i="1" a="1"/>
  <c r="AB29" i="1" s="1"/>
  <c r="AA26" i="1" a="1"/>
  <c r="AA26" i="1" s="1"/>
  <c r="AA25" i="1" a="1"/>
  <c r="AA25" i="1" s="1"/>
  <c r="AA24" i="1" a="1"/>
  <c r="AA24" i="1" s="1"/>
  <c r="AA23" i="1" a="1"/>
  <c r="AA23" i="1" s="1"/>
  <c r="AB21" i="1" a="1"/>
  <c r="AB21" i="1" s="1"/>
  <c r="AA21" i="1" a="1"/>
  <c r="AA21" i="1" s="1"/>
  <c r="C78" i="1" l="1" a="1"/>
  <c r="C78" i="1" s="1"/>
  <c r="C76" i="1" a="1"/>
  <c r="C76" i="1" s="1"/>
  <c r="Q29" i="1" l="1"/>
  <c r="S29" i="1"/>
  <c r="O44" i="1" l="1" a="1"/>
  <c r="O44" i="1" s="1"/>
  <c r="T44" i="1" s="1"/>
  <c r="Q44" i="1"/>
  <c r="O56" i="1"/>
  <c r="B26" i="17" l="1"/>
  <c r="C26" i="17"/>
  <c r="D26" i="17"/>
  <c r="E26" i="17"/>
  <c r="A26" i="17"/>
  <c r="C72" i="1" l="1"/>
  <c r="K9" i="19" l="1"/>
  <c r="K8" i="19"/>
  <c r="K7" i="19"/>
  <c r="F26" i="17" l="1"/>
  <c r="N17" i="22"/>
  <c r="N14" i="22"/>
  <c r="N11" i="22" l="1"/>
  <c r="E5" i="17"/>
  <c r="R43" i="1"/>
  <c r="R40" i="1"/>
  <c r="R39" i="1"/>
  <c r="R38" i="1" l="1"/>
  <c r="R37" i="1"/>
  <c r="R36" i="1"/>
  <c r="R33" i="1" l="1"/>
  <c r="R32" i="1"/>
  <c r="R31" i="1"/>
  <c r="R30" i="1" l="1"/>
  <c r="R26" i="1" l="1"/>
  <c r="R25" i="1"/>
  <c r="R24" i="1"/>
  <c r="S21" i="1"/>
  <c r="R23" i="1"/>
  <c r="R21" i="1" l="1"/>
  <c r="M41" i="1" s="1"/>
  <c r="M46" i="1" s="1"/>
  <c r="Q21" i="1"/>
  <c r="D20" i="17"/>
  <c r="D21" i="17"/>
  <c r="D22" i="17"/>
  <c r="D23" i="17"/>
  <c r="D24" i="17"/>
  <c r="D25" i="17"/>
  <c r="D14" i="17"/>
  <c r="D15" i="17"/>
  <c r="D16" i="17"/>
  <c r="D17" i="17"/>
  <c r="D7" i="17"/>
  <c r="D8" i="17"/>
  <c r="D9" i="17"/>
  <c r="D10" i="17"/>
  <c r="D5" i="17"/>
  <c r="D4" i="17"/>
  <c r="U21" i="1" l="1"/>
  <c r="D29" i="17"/>
  <c r="D28" i="17"/>
  <c r="E13" i="17" l="1"/>
  <c r="O26" i="1" a="1"/>
  <c r="O26" i="1" s="1"/>
  <c r="O29" i="1" a="1"/>
  <c r="O29" i="1" s="1"/>
  <c r="I8" i="19" l="1"/>
  <c r="J9" i="19"/>
  <c r="J8" i="19"/>
  <c r="J7" i="19"/>
  <c r="I9" i="19"/>
  <c r="I7" i="19"/>
  <c r="G9" i="19"/>
  <c r="H9" i="19" s="1"/>
  <c r="G8" i="19"/>
  <c r="H8" i="19" s="1"/>
  <c r="F9" i="19"/>
  <c r="F8" i="19"/>
  <c r="C9" i="19"/>
  <c r="B9" i="19"/>
  <c r="B8" i="19"/>
  <c r="C8" i="19"/>
  <c r="R40" i="21"/>
  <c r="R29" i="21"/>
  <c r="S38" i="21" l="1"/>
  <c r="L17" i="22" s="1"/>
  <c r="M17" i="22" s="1"/>
  <c r="E9" i="19" s="1"/>
  <c r="D9" i="19"/>
  <c r="S27" i="21"/>
  <c r="L14" i="22" s="1"/>
  <c r="M14" i="22" s="1"/>
  <c r="E8" i="19" s="1"/>
  <c r="D8" i="19"/>
  <c r="K17" i="22"/>
  <c r="K14" i="22"/>
  <c r="E41" i="1"/>
  <c r="S45" i="1"/>
  <c r="F35" i="1" l="1"/>
  <c r="O35" i="1" s="1" a="1"/>
  <c r="O35" i="1" s="1"/>
  <c r="F34" i="1"/>
  <c r="E4" i="17"/>
  <c r="O25" i="1" a="1"/>
  <c r="O25" i="1" s="1"/>
  <c r="O24" i="1" a="1"/>
  <c r="O24" i="1" s="1"/>
  <c r="F8" i="17" s="1"/>
  <c r="O23" i="1" a="1"/>
  <c r="O23" i="1" s="1"/>
  <c r="O39" i="1" a="1"/>
  <c r="O39" i="1" s="1"/>
  <c r="O34" i="1" a="1"/>
  <c r="O34" i="1" s="1"/>
  <c r="T34" i="1" s="1"/>
  <c r="F21" i="1"/>
  <c r="F24" i="1"/>
  <c r="F25" i="1"/>
  <c r="F26" i="1"/>
  <c r="F28" i="1"/>
  <c r="O28" i="1" s="1" a="1"/>
  <c r="O28" i="1" s="1"/>
  <c r="F30" i="1"/>
  <c r="O30" i="1" s="1" a="1"/>
  <c r="O30" i="1" s="1"/>
  <c r="F31" i="1"/>
  <c r="F32" i="1"/>
  <c r="O32" i="1" s="1" a="1"/>
  <c r="O32" i="1" s="1"/>
  <c r="F16" i="17" s="1"/>
  <c r="F36" i="1"/>
  <c r="F37" i="1"/>
  <c r="O37" i="1" s="1" a="1"/>
  <c r="O37" i="1" s="1"/>
  <c r="F39" i="1"/>
  <c r="F40" i="1"/>
  <c r="O40" i="1" s="1" a="1"/>
  <c r="O40" i="1" s="1"/>
  <c r="T40" i="1" s="1"/>
  <c r="F23" i="1"/>
  <c r="B2" i="21"/>
  <c r="G7" i="19"/>
  <c r="H7" i="19" s="1"/>
  <c r="F7" i="19"/>
  <c r="C7" i="19"/>
  <c r="B7" i="19"/>
  <c r="Q45" i="1"/>
  <c r="Q43" i="1"/>
  <c r="Q40" i="1"/>
  <c r="N40" i="1" s="1"/>
  <c r="AB40" i="1" s="1" a="1"/>
  <c r="AB40" i="1" s="1"/>
  <c r="Q39" i="1"/>
  <c r="N39" i="1" s="1"/>
  <c r="Q38" i="1"/>
  <c r="N38" i="1" s="1"/>
  <c r="Q37" i="1"/>
  <c r="N37" i="1" s="1"/>
  <c r="AB37" i="1" s="1" a="1"/>
  <c r="AB37" i="1" s="1"/>
  <c r="Q36" i="1"/>
  <c r="N36" i="1" s="1"/>
  <c r="Q34" i="1"/>
  <c r="N34" i="1" s="1"/>
  <c r="Q33" i="1"/>
  <c r="N33" i="1" s="1"/>
  <c r="Q32" i="1"/>
  <c r="N32" i="1" s="1"/>
  <c r="Q31" i="1"/>
  <c r="N31" i="1" s="1"/>
  <c r="Q30" i="1"/>
  <c r="N30" i="1" s="1"/>
  <c r="AB30" i="1" s="1" a="1"/>
  <c r="AB30" i="1" s="1"/>
  <c r="Q28" i="1"/>
  <c r="Q27" i="1"/>
  <c r="Q26" i="1"/>
  <c r="N26" i="1" s="1"/>
  <c r="AB26" i="1" s="1" a="1"/>
  <c r="AB26" i="1" s="1"/>
  <c r="Q25" i="1"/>
  <c r="Q24" i="1"/>
  <c r="N24" i="1" s="1"/>
  <c r="Q23" i="1"/>
  <c r="N23" i="1" s="1"/>
  <c r="AB23" i="1" s="1" a="1"/>
  <c r="AB23" i="1" s="1"/>
  <c r="C7" i="17"/>
  <c r="C8" i="17"/>
  <c r="C9" i="17"/>
  <c r="C10" i="17"/>
  <c r="C11" i="17"/>
  <c r="C12" i="17"/>
  <c r="C13" i="17"/>
  <c r="C14" i="17"/>
  <c r="C15" i="17"/>
  <c r="C16" i="17"/>
  <c r="C17" i="17"/>
  <c r="C18" i="17"/>
  <c r="C20" i="17"/>
  <c r="C21" i="17"/>
  <c r="C22" i="17"/>
  <c r="C23" i="17"/>
  <c r="C24" i="17"/>
  <c r="C25" i="17"/>
  <c r="C27" i="17"/>
  <c r="B7" i="17"/>
  <c r="B8" i="17"/>
  <c r="B9" i="17"/>
  <c r="B10" i="17"/>
  <c r="B11" i="17"/>
  <c r="B12" i="17"/>
  <c r="B13" i="17"/>
  <c r="B14" i="17"/>
  <c r="B15" i="17"/>
  <c r="B16" i="17"/>
  <c r="B17" i="17"/>
  <c r="B18" i="17"/>
  <c r="B20" i="17"/>
  <c r="B21" i="17"/>
  <c r="B22" i="17"/>
  <c r="B23" i="17"/>
  <c r="B24" i="17"/>
  <c r="B25" i="17"/>
  <c r="B27" i="17"/>
  <c r="A7" i="17"/>
  <c r="A8" i="17"/>
  <c r="A9" i="17"/>
  <c r="A10" i="17"/>
  <c r="A11" i="17"/>
  <c r="A12" i="17"/>
  <c r="A13" i="17"/>
  <c r="A14" i="17"/>
  <c r="A15" i="17"/>
  <c r="A16" i="17"/>
  <c r="A17" i="17"/>
  <c r="A18" i="17"/>
  <c r="A20" i="17"/>
  <c r="A21" i="17"/>
  <c r="A22" i="17"/>
  <c r="A23" i="17"/>
  <c r="A24" i="17"/>
  <c r="A25" i="17"/>
  <c r="A27" i="17"/>
  <c r="L8" i="21"/>
  <c r="F8" i="21"/>
  <c r="R18" i="21"/>
  <c r="B2" i="19"/>
  <c r="B1" i="17"/>
  <c r="A5" i="17"/>
  <c r="B2" i="20"/>
  <c r="B3" i="19"/>
  <c r="A6" i="18"/>
  <c r="A5" i="18"/>
  <c r="A4" i="18"/>
  <c r="A3" i="18"/>
  <c r="A2" i="18"/>
  <c r="C5" i="17"/>
  <c r="B5" i="17"/>
  <c r="A4" i="17"/>
  <c r="B4" i="17"/>
  <c r="C4" i="17"/>
  <c r="F4" i="17"/>
  <c r="A37" i="16"/>
  <c r="F43" i="1"/>
  <c r="O43" i="1" s="1" a="1"/>
  <c r="O43" i="1" s="1"/>
  <c r="T43" i="1" s="1" a="1"/>
  <c r="T43" i="1" s="1"/>
  <c r="F45" i="1"/>
  <c r="O45" i="1" s="1" a="1"/>
  <c r="O45" i="1" s="1"/>
  <c r="T45" i="1" s="1"/>
  <c r="S34" i="1" l="1"/>
  <c r="E18" i="17"/>
  <c r="AB34" i="1" a="1"/>
  <c r="AB34" i="1" s="1"/>
  <c r="T35" i="1"/>
  <c r="F19" i="17"/>
  <c r="N25" i="1"/>
  <c r="AB25" i="1" s="1" a="1"/>
  <c r="AB25" i="1" s="1"/>
  <c r="S16" i="21"/>
  <c r="L11" i="22" s="1"/>
  <c r="M11" i="22" s="1"/>
  <c r="E7" i="19" s="1"/>
  <c r="D7" i="19"/>
  <c r="E20" i="17"/>
  <c r="AB36" i="1" a="1"/>
  <c r="AB36" i="1" s="1"/>
  <c r="S33" i="1"/>
  <c r="AB33" i="1" a="1"/>
  <c r="AB33" i="1" s="1"/>
  <c r="S32" i="1"/>
  <c r="AB32" i="1" a="1"/>
  <c r="AB32" i="1" s="1"/>
  <c r="O31" i="1" a="1"/>
  <c r="O31" i="1" s="1"/>
  <c r="F15" i="17" s="1"/>
  <c r="AB31" i="1" a="1"/>
  <c r="AB31" i="1" s="1"/>
  <c r="S38" i="1"/>
  <c r="AB38" i="1" a="1"/>
  <c r="AB38" i="1" s="1"/>
  <c r="S39" i="1"/>
  <c r="AB39" i="1" a="1"/>
  <c r="AB39" i="1" s="1"/>
  <c r="S24" i="1"/>
  <c r="AB24" i="1" a="1"/>
  <c r="AB24" i="1" s="1"/>
  <c r="T21" i="1"/>
  <c r="F37" i="16"/>
  <c r="A7" i="20" s="1"/>
  <c r="E37" i="16"/>
  <c r="D37" i="16"/>
  <c r="C37" i="16"/>
  <c r="H37" i="16"/>
  <c r="B37" i="16"/>
  <c r="F6" i="21" s="1"/>
  <c r="G37" i="16"/>
  <c r="B6" i="18"/>
  <c r="B5" i="18"/>
  <c r="N43" i="1"/>
  <c r="AB43" i="1" s="1" a="1"/>
  <c r="AB43" i="1" s="1"/>
  <c r="S40" i="1"/>
  <c r="E24" i="17"/>
  <c r="E23" i="17"/>
  <c r="E22" i="17"/>
  <c r="O38" i="1" a="1"/>
  <c r="O38" i="1" s="1"/>
  <c r="S37" i="1"/>
  <c r="E21" i="17"/>
  <c r="O36" i="1" a="1"/>
  <c r="O36" i="1" s="1"/>
  <c r="T36" i="1" s="1"/>
  <c r="S36" i="1"/>
  <c r="E17" i="17"/>
  <c r="E16" i="17"/>
  <c r="S31" i="1"/>
  <c r="E15" i="17"/>
  <c r="S30" i="1"/>
  <c r="E14" i="17"/>
  <c r="E10" i="17"/>
  <c r="S26" i="1"/>
  <c r="S25" i="1"/>
  <c r="E9" i="17"/>
  <c r="E8" i="17"/>
  <c r="E7" i="17"/>
  <c r="S23" i="1"/>
  <c r="K11" i="22"/>
  <c r="T30" i="1"/>
  <c r="F14" i="17"/>
  <c r="T28" i="1"/>
  <c r="F12" i="17"/>
  <c r="F24" i="17"/>
  <c r="T39" i="1"/>
  <c r="F23" i="17"/>
  <c r="F25" i="17"/>
  <c r="T29" i="1"/>
  <c r="F13" i="17"/>
  <c r="T25" i="1"/>
  <c r="F9" i="17"/>
  <c r="T23" i="1"/>
  <c r="F7" i="17"/>
  <c r="F21" i="17"/>
  <c r="T37" i="1"/>
  <c r="F5" i="17"/>
  <c r="F27" i="17"/>
  <c r="T32" i="1"/>
  <c r="T24" i="1"/>
  <c r="F38" i="1"/>
  <c r="F33" i="1"/>
  <c r="O33" i="1" s="1" a="1"/>
  <c r="O33" i="1" s="1"/>
  <c r="F17" i="17" s="1"/>
  <c r="F29" i="1"/>
  <c r="F27" i="1"/>
  <c r="O27" i="1" s="1" a="1"/>
  <c r="O27" i="1" s="1"/>
  <c r="T27" i="1" s="1"/>
  <c r="L41" i="1"/>
  <c r="L46" i="1" s="1"/>
  <c r="F18" i="17"/>
  <c r="T26" i="1"/>
  <c r="F10" i="17"/>
  <c r="C80" i="1" l="1"/>
  <c r="T33" i="1"/>
  <c r="T31" i="1"/>
  <c r="O51" i="1"/>
  <c r="O52" i="1" s="1"/>
  <c r="O53" i="1" s="1"/>
  <c r="M14" i="1"/>
  <c r="C66" i="1" s="1"/>
  <c r="C70" i="1" s="1"/>
  <c r="S43" i="1"/>
  <c r="E25" i="17"/>
  <c r="F20" i="17"/>
  <c r="N41" i="1"/>
  <c r="F22" i="17"/>
  <c r="C29" i="17"/>
  <c r="C28" i="17"/>
  <c r="F41" i="1"/>
  <c r="F11" i="17"/>
  <c r="T38" i="1"/>
  <c r="C68" i="1" l="1"/>
  <c r="O58" i="1" s="1"/>
  <c r="O41" i="1"/>
  <c r="F28" i="17" s="1"/>
  <c r="B3" i="20"/>
  <c r="N46" i="1"/>
  <c r="E29" i="17" s="1"/>
  <c r="E28" i="17"/>
  <c r="B3" i="18"/>
  <c r="B2" i="18"/>
  <c r="O46" i="1" l="1"/>
  <c r="F29" i="17" s="1"/>
  <c r="B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OnkoZert - Orsolya Penzes</author>
    <author>OnkoZert - Roxana Rentea</author>
    <author>OnkoZert - Florina Dudu</author>
  </authors>
  <commentList>
    <comment ref="D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
To receive a registration number, please contact OnkoZert under: info@onkozert.de</t>
        </r>
      </text>
    </comment>
    <comment ref="D12" authorId="0" shapeId="0" xr:uid="{00000000-0006-0000-0000-000003000000}">
      <text>
        <r>
          <rPr>
            <sz val="9"/>
            <color indexed="81"/>
            <rFont val="Arial"/>
            <family val="2"/>
          </rPr>
          <t>Institute code for settlement with the social insurance institutions (9-digit number sequence: 26XXXXXXX).</t>
        </r>
      </text>
    </comment>
    <comment ref="M12" authorId="1" shapeId="0" xr:uid="{8AC27F45-C04A-4FB0-B9AD-5C6B0BAB3059}">
      <text>
        <r>
          <rPr>
            <sz val="9"/>
            <color indexed="81"/>
            <rFont val="Arial"/>
            <family val="2"/>
          </rPr>
          <t>dd.mm.yyyy
Data are automatically transfered to other spreadsheets</t>
        </r>
      </text>
    </comment>
    <comment ref="D14" authorId="0" shapeId="0" xr:uid="{927E12B1-6A30-4B9B-A9B6-EC3C604C69C2}">
      <text>
        <r>
          <rPr>
            <sz val="9"/>
            <color indexed="81"/>
            <rFont val="Arial"/>
            <family val="2"/>
          </rPr>
          <t>Identifier assigned by the Institute for the Hospital Remuneration System (InEK) 
(9-digit number sequence: 77XXXXXXX).</t>
        </r>
      </text>
    </comment>
    <comment ref="M14" authorId="0" shapeId="0" xr:uid="{00000000-0006-0000-0000-000004000000}">
      <text>
        <r>
          <rPr>
            <sz val="9"/>
            <color indexed="81"/>
            <rFont val="Arial"/>
            <family val="2"/>
          </rPr>
          <t>Selection by Reg. No.</t>
        </r>
      </text>
    </comment>
    <comment ref="D16" authorId="0" shapeId="0" xr:uid="{BADA5422-3ECF-4FD0-BE76-29EB38EF18CE}">
      <text>
        <r>
          <rPr>
            <sz val="9"/>
            <color indexed="81"/>
            <rFont val="Arial"/>
            <family val="2"/>
          </rPr>
          <t>Name, First name</t>
        </r>
      </text>
    </comment>
    <comment ref="K20" authorId="0" shapeId="0" xr:uid="{859E570E-29F5-4A16-B200-CD2AEFD8E106}">
      <text>
        <r>
          <rPr>
            <b/>
            <sz val="9"/>
            <color indexed="81"/>
            <rFont val="Arial"/>
            <family val="2"/>
          </rPr>
          <t xml:space="preserve">C - </t>
        </r>
        <r>
          <rPr>
            <sz val="9"/>
            <color indexed="81"/>
            <rFont val="Arial"/>
            <family val="2"/>
          </rPr>
          <t>Organ Cancer Centre</t>
        </r>
        <r>
          <rPr>
            <b/>
            <sz val="9"/>
            <color indexed="81"/>
            <rFont val="Arial"/>
            <family val="2"/>
          </rPr>
          <t xml:space="preserve">
M - </t>
        </r>
        <r>
          <rPr>
            <sz val="9"/>
            <color indexed="81"/>
            <rFont val="Arial"/>
            <family val="2"/>
          </rPr>
          <t>Module</t>
        </r>
        <r>
          <rPr>
            <b/>
            <sz val="9"/>
            <color indexed="81"/>
            <rFont val="Arial"/>
            <family val="2"/>
          </rPr>
          <t xml:space="preserve">
F - </t>
        </r>
        <r>
          <rPr>
            <sz val="9"/>
            <color indexed="81"/>
            <rFont val="Arial"/>
            <family val="2"/>
          </rPr>
          <t>Focus</t>
        </r>
        <r>
          <rPr>
            <b/>
            <sz val="9"/>
            <color indexed="81"/>
            <rFont val="Arial"/>
            <family val="2"/>
          </rPr>
          <t xml:space="preserve">
T - </t>
        </r>
        <r>
          <rPr>
            <sz val="9"/>
            <color indexed="81"/>
            <rFont val="Arial"/>
            <family val="2"/>
          </rPr>
          <t xml:space="preserve">Transit Centre
</t>
        </r>
        <r>
          <rPr>
            <b/>
            <sz val="9"/>
            <color indexed="81"/>
            <rFont val="Arial"/>
            <family val="2"/>
          </rPr>
          <t>A</t>
        </r>
        <r>
          <rPr>
            <sz val="9"/>
            <color indexed="81"/>
            <rFont val="Arial"/>
            <family val="2"/>
          </rPr>
          <t xml:space="preserve"> - Addendum</t>
        </r>
        <r>
          <rPr>
            <b/>
            <sz val="9"/>
            <color indexed="81"/>
            <rFont val="Arial"/>
            <family val="2"/>
          </rPr>
          <t xml:space="preserve">
V - </t>
        </r>
        <r>
          <rPr>
            <sz val="9"/>
            <color indexed="81"/>
            <rFont val="Arial"/>
            <family val="2"/>
          </rPr>
          <t>Active treatment, but not in the scope of certification and not taken into account</t>
        </r>
        <r>
          <rPr>
            <b/>
            <sz val="9"/>
            <color indexed="81"/>
            <rFont val="Arial"/>
            <family val="2"/>
          </rPr>
          <t xml:space="preserve">
n</t>
        </r>
        <r>
          <rPr>
            <sz val="9"/>
            <color indexed="81"/>
            <rFont val="Arial"/>
            <family val="2"/>
          </rPr>
          <t xml:space="preserve"> - No treatment of the tumour entity</t>
        </r>
      </text>
    </comment>
    <comment ref="L21" authorId="2" shapeId="0" xr:uid="{00000000-0006-0000-0000-000006000000}">
      <text>
        <r>
          <rPr>
            <sz val="9"/>
            <color indexed="81"/>
            <rFont val="Arial"/>
            <family val="2"/>
          </rPr>
          <t>Surgical primary cases 
Data sheet colorectal
Basic data B29+D29+B30+C30+D30</t>
        </r>
      </text>
    </comment>
    <comment ref="M21" authorId="2" shapeId="0" xr:uid="{00000000-0006-0000-0000-000007000000}">
      <text>
        <r>
          <rPr>
            <sz val="9"/>
            <color indexed="81"/>
            <rFont val="Arial"/>
            <family val="2"/>
          </rPr>
          <t>Patients with new recurrence and/or distant metastases
Data sheet colorectal IN 1</t>
        </r>
      </text>
    </comment>
    <comment ref="N21" authorId="2" shapeId="0" xr:uid="{00000000-0006-0000-0000-000008000000}">
      <text>
        <r>
          <rPr>
            <sz val="9"/>
            <color indexed="81"/>
            <rFont val="Arial"/>
            <family val="2"/>
          </rPr>
          <t>Total cases and patients with new recurrence and/or distant metastases
Data sheet Colorectal
Basic data H28 + IN 1</t>
        </r>
      </text>
    </comment>
    <comment ref="L22" authorId="1" shapeId="0" xr:uid="{F98DE021-90C1-4324-B943-83D0C6108F60}">
      <text>
        <r>
          <rPr>
            <sz val="9"/>
            <color indexed="81"/>
            <rFont val="Arial"/>
            <family val="2"/>
          </rPr>
          <t>Primary cases total
Data sheet anal cancer Basic data K28</t>
        </r>
      </text>
    </comment>
    <comment ref="M22" authorId="1" shapeId="0" xr:uid="{C1AB4496-5437-4DA1-8AC5-580CF3565024}">
      <text>
        <r>
          <rPr>
            <sz val="9"/>
            <color indexed="81"/>
            <rFont val="Arial"/>
            <family val="2"/>
          </rPr>
          <t>Patients with new recurrence and/or distant metastases
Data sheet anal cancer IN 1b</t>
        </r>
      </text>
    </comment>
    <comment ref="N22" authorId="1" shapeId="0" xr:uid="{E3A9FDAE-6D14-4328-A6EC-9FD35E89FD9D}">
      <text>
        <r>
          <rPr>
            <sz val="9"/>
            <color indexed="81"/>
            <rFont val="Arial"/>
            <family val="2"/>
          </rPr>
          <t>Total primary cases + recurrences/remote metastases</t>
        </r>
      </text>
    </comment>
    <comment ref="L23" authorId="2" shapeId="0" xr:uid="{00000000-0006-0000-0000-000009000000}">
      <text>
        <r>
          <rPr>
            <sz val="9"/>
            <color indexed="81"/>
            <rFont val="Arial"/>
            <family val="2"/>
          </rPr>
          <t>Primary cases total
Data sheet pancreas  
Basic data J37</t>
        </r>
      </text>
    </comment>
    <comment ref="M23" authorId="2" shapeId="0" xr:uid="{00000000-0006-0000-0000-00000A000000}">
      <text>
        <r>
          <rPr>
            <sz val="9"/>
            <color indexed="81"/>
            <rFont val="Arial"/>
            <family val="2"/>
          </rPr>
          <t>Patients with new recurrence and/or distant metastases
Data sheet Pancreas IN 1b</t>
        </r>
      </text>
    </comment>
    <comment ref="N23" authorId="2" shapeId="0" xr:uid="{00000000-0006-0000-0000-00000B000000}">
      <text>
        <r>
          <rPr>
            <sz val="9"/>
            <color indexed="81"/>
            <rFont val="Arial"/>
            <family val="2"/>
          </rPr>
          <t>Total primary cases + recurrences/remote metastases</t>
        </r>
      </text>
    </comment>
    <comment ref="L24" authorId="2" shapeId="0" xr:uid="{00000000-0006-0000-0000-00000C000000}">
      <text>
        <r>
          <rPr>
            <sz val="9"/>
            <color indexed="81"/>
            <rFont val="Arial"/>
            <family val="2"/>
          </rPr>
          <t>Primary cases stomach + primary cases oesophagus
Data sheet stomach 
Basic data A31+A39</t>
        </r>
      </text>
    </comment>
    <comment ref="M24" authorId="2" shapeId="0" xr:uid="{00000000-0006-0000-0000-00000D000000}">
      <text>
        <r>
          <rPr>
            <sz val="9"/>
            <color indexed="81"/>
            <rFont val="Arial"/>
            <family val="2"/>
          </rPr>
          <t>Patients with new recurrence and/or distant metastases
Data sheet stomach IN 1b</t>
        </r>
      </text>
    </comment>
    <comment ref="N24" authorId="2" shapeId="0" xr:uid="{00000000-0006-0000-0000-00000E000000}">
      <text>
        <r>
          <rPr>
            <sz val="9"/>
            <color indexed="81"/>
            <rFont val="Arial"/>
            <family val="2"/>
          </rPr>
          <t>Total primary cases + recurrences/remote metastases</t>
        </r>
      </text>
    </comment>
    <comment ref="L25" authorId="2" shapeId="0" xr:uid="{00000000-0006-0000-0000-00000F000000}">
      <text>
        <r>
          <rPr>
            <sz val="9"/>
            <color indexed="81"/>
            <rFont val="Arial"/>
            <family val="2"/>
          </rPr>
          <t>Primary cases of HCC + primary cases of biliary carcinoma 
Data sheet liver Basic data C30+C34</t>
        </r>
      </text>
    </comment>
    <comment ref="M25" authorId="2" shapeId="0" xr:uid="{00000000-0006-0000-0000-000010000000}">
      <text>
        <r>
          <rPr>
            <sz val="9"/>
            <color indexed="81"/>
            <rFont val="Arial"/>
            <family val="2"/>
          </rPr>
          <t>Patients with new recurrence and/or distant metastases
Data sheet liver IN 1b</t>
        </r>
      </text>
    </comment>
    <comment ref="N25" authorId="2" shapeId="0" xr:uid="{00000000-0006-0000-0000-000011000000}">
      <text>
        <r>
          <rPr>
            <sz val="9"/>
            <color indexed="81"/>
            <rFont val="Arial"/>
            <family val="2"/>
          </rPr>
          <t>Total primary cases + recurrences/remote metastases</t>
        </r>
      </text>
    </comment>
    <comment ref="L26" authorId="2" shapeId="0" xr:uid="{00000000-0006-0000-0000-000012000000}">
      <text>
        <r>
          <rPr>
            <sz val="9"/>
            <color indexed="81"/>
            <rFont val="Arial"/>
            <family val="2"/>
          </rPr>
          <t>Primary cases
Data sheet oesophagus 
Basic data K27</t>
        </r>
      </text>
    </comment>
    <comment ref="M26" authorId="2" shapeId="0" xr:uid="{00000000-0006-0000-0000-000013000000}">
      <text>
        <r>
          <rPr>
            <sz val="9"/>
            <color indexed="81"/>
            <rFont val="Arial"/>
            <family val="2"/>
          </rPr>
          <t>Recurrences/metastases
Data sheet oesophagus
Basic data K33</t>
        </r>
      </text>
    </comment>
    <comment ref="N26" authorId="2" shapeId="0" xr:uid="{00000000-0006-0000-0000-000014000000}">
      <text>
        <r>
          <rPr>
            <sz val="9"/>
            <color indexed="81"/>
            <rFont val="Arial"/>
            <family val="2"/>
          </rPr>
          <t>Total primary cases + recurrences/remote metastases</t>
        </r>
      </text>
    </comment>
    <comment ref="L29" authorId="2" shapeId="0" xr:uid="{00000000-0006-0000-0000-000015000000}">
      <text>
        <r>
          <rPr>
            <sz val="9"/>
            <color indexed="81"/>
            <rFont val="Arial"/>
            <family val="2"/>
          </rPr>
          <t>Primary cases Data sheet haematological neoplasms
Basic data D41</t>
        </r>
      </text>
    </comment>
    <comment ref="N29" authorId="1" shapeId="0" xr:uid="{00000000-0006-0000-0000-000016000000}">
      <text>
        <r>
          <rPr>
            <sz val="9"/>
            <color indexed="81"/>
            <rFont val="Arial"/>
            <family val="2"/>
          </rPr>
          <t>Patient cases Data sheet Haematological Neoplasms
Basic data F41</t>
        </r>
      </text>
    </comment>
    <comment ref="L30" authorId="2" shapeId="0" xr:uid="{00000000-0006-0000-0000-000017000000}">
      <text>
        <r>
          <rPr>
            <sz val="9"/>
            <color indexed="81"/>
            <rFont val="Arial"/>
            <family val="2"/>
          </rPr>
          <t>Primary cases
Indicator sheet breast
Basic data L30</t>
        </r>
      </text>
    </comment>
    <comment ref="M30" authorId="2" shapeId="0" xr:uid="{00000000-0006-0000-0000-000018000000}">
      <text>
        <r>
          <rPr>
            <sz val="9"/>
            <color indexed="81"/>
            <rFont val="Arial"/>
            <family val="2"/>
          </rPr>
          <t>Patients with new (local) recurrence and/or distant metastases (without primary M1 patients)
Data sheet breast IN 14b</t>
        </r>
      </text>
    </comment>
    <comment ref="N30" authorId="2" shapeId="0" xr:uid="{00000000-0006-0000-0000-000019000000}">
      <text>
        <r>
          <rPr>
            <sz val="9"/>
            <color indexed="81"/>
            <rFont val="Arial"/>
            <family val="2"/>
          </rPr>
          <t>Total primary cases + recurrences/remote metastases</t>
        </r>
      </text>
    </comment>
    <comment ref="L31" authorId="2" shapeId="0" xr:uid="{00000000-0006-0000-0000-00001A000000}">
      <text>
        <r>
          <rPr>
            <sz val="9"/>
            <color indexed="81"/>
            <rFont val="Arial"/>
            <family val="2"/>
          </rPr>
          <t>Primary cases
Data sheet gynaecology
Basic data D55</t>
        </r>
      </text>
    </comment>
    <comment ref="M31" authorId="2" shapeId="0" xr:uid="{00000000-0006-0000-0000-00001B000000}">
      <text>
        <r>
          <rPr>
            <sz val="9"/>
            <color indexed="81"/>
            <rFont val="Arial"/>
            <family val="2"/>
          </rPr>
          <t>Non-primary cases
Data sheet gynaecology
Basic data K55</t>
        </r>
      </text>
    </comment>
    <comment ref="N31" authorId="2" shapeId="0" xr:uid="{00000000-0006-0000-0000-00001C000000}">
      <text>
        <r>
          <rPr>
            <sz val="9"/>
            <color indexed="81"/>
            <rFont val="Arial"/>
            <family val="2"/>
          </rPr>
          <t>Total primary cases + non-primary cases</t>
        </r>
      </text>
    </comment>
    <comment ref="L32" authorId="2" shapeId="0" xr:uid="{00000000-0006-0000-0000-00001D000000}">
      <text>
        <r>
          <rPr>
            <sz val="9"/>
            <color indexed="81"/>
            <rFont val="Arial"/>
            <family val="2"/>
          </rPr>
          <t>Primary case patients MM
Data sheet skin
Basic data R37</t>
        </r>
      </text>
    </comment>
    <comment ref="M32" authorId="2" shapeId="0" xr:uid="{00000000-0006-0000-0000-00001E000000}">
      <text>
        <r>
          <rPr>
            <sz val="9"/>
            <color indexed="81"/>
            <rFont val="Arial"/>
            <family val="2"/>
          </rPr>
          <t>Patients with stage shift/recurrence
Data Sheet Skin Basic Data R34</t>
        </r>
      </text>
    </comment>
    <comment ref="N32" authorId="2" shapeId="0" xr:uid="{00000000-0006-0000-0000-00001F000000}">
      <text>
        <r>
          <rPr>
            <sz val="9"/>
            <color indexed="81"/>
            <rFont val="Arial"/>
            <family val="2"/>
          </rPr>
          <t>Total primary cases + stage shift/recurrence</t>
        </r>
      </text>
    </comment>
    <comment ref="L33" authorId="2" shapeId="0" xr:uid="{00000000-0006-0000-0000-000020000000}">
      <text>
        <r>
          <rPr>
            <sz val="9"/>
            <color indexed="81"/>
            <rFont val="Arial"/>
            <family val="2"/>
          </rPr>
          <t>Total primary case patients
Data sheet prostate
Basic data O40</t>
        </r>
      </text>
    </comment>
    <comment ref="M33" authorId="2" shapeId="0" xr:uid="{00000000-0006-0000-0000-000021000000}">
      <text>
        <r>
          <rPr>
            <sz val="9"/>
            <color indexed="81"/>
            <rFont val="Arial"/>
            <family val="2"/>
          </rPr>
          <t>Patients with new recurrence and/or distant metastases
Data sheet prostate
Basic data O45+O46</t>
        </r>
      </text>
    </comment>
    <comment ref="N33" authorId="2" shapeId="0" xr:uid="{00000000-0006-0000-0000-000022000000}">
      <text>
        <r>
          <rPr>
            <sz val="9"/>
            <color indexed="81"/>
            <rFont val="Arial"/>
            <family val="2"/>
          </rPr>
          <t>Total primary cases + recurrences/remote metastases</t>
        </r>
      </text>
    </comment>
    <comment ref="L34" authorId="3" shapeId="0" xr:uid="{F3842612-2E88-4826-811C-275C2BF13DB5}">
      <text>
        <r>
          <rPr>
            <sz val="9"/>
            <color indexed="81"/>
            <rFont val="Arial"/>
            <family val="2"/>
          </rPr>
          <t>Total primary case patients
Data sheet prostate
Basic data K28</t>
        </r>
      </text>
    </comment>
    <comment ref="M34" authorId="3" shapeId="0" xr:uid="{F01981A0-73E4-4A73-B623-1B523702B7C2}">
      <text>
        <r>
          <rPr>
            <sz val="9"/>
            <color indexed="81"/>
            <rFont val="Arial"/>
            <family val="2"/>
          </rPr>
          <t>Patients with new recurrence and/or distant metastases
Data sheet prostate
Basic data K29</t>
        </r>
        <r>
          <rPr>
            <sz val="9"/>
            <color indexed="81"/>
            <rFont val="Tahoma"/>
            <family val="2"/>
          </rPr>
          <t xml:space="preserve">
</t>
        </r>
      </text>
    </comment>
    <comment ref="N34" authorId="3" shapeId="0" xr:uid="{A67607A6-9977-4771-A531-7D94B887D299}">
      <text>
        <r>
          <rPr>
            <sz val="9"/>
            <color indexed="81"/>
            <rFont val="Tahoma"/>
            <charset val="1"/>
          </rPr>
          <t xml:space="preserve">Total primary cases + recurrences/remote metastases
</t>
        </r>
      </text>
    </comment>
    <comment ref="L35" authorId="1" shapeId="0" xr:uid="{B3619790-CD01-450E-96D8-858969608CAA}">
      <text>
        <r>
          <rPr>
            <sz val="9"/>
            <color indexed="81"/>
            <rFont val="Arial"/>
            <family val="2"/>
          </rPr>
          <t>Total primary cases (germ cell tumours, germline/ stromal tumours)
Data sheet testicles Basic data M46</t>
        </r>
      </text>
    </comment>
    <comment ref="M35" authorId="1" shapeId="0" xr:uid="{EF746D90-EF9D-4C03-AAFB-D8D4D7251FFB}">
      <text>
        <r>
          <rPr>
            <sz val="9"/>
            <color indexed="81"/>
            <rFont val="Arial"/>
            <family val="2"/>
          </rPr>
          <t>(Local) recurrence and/or secondary 
distant metastases of germ cell tumours
Data sheet testicles Basic data M48</t>
        </r>
      </text>
    </comment>
    <comment ref="N35" authorId="1" shapeId="0" xr:uid="{4FF5F0FA-9B2E-40F8-954F-0E7C594DDF12}">
      <text>
        <r>
          <rPr>
            <sz val="9"/>
            <color indexed="81"/>
            <rFont val="Arial"/>
            <family val="2"/>
          </rPr>
          <t>Total primary cases + recurrences/remote metastases</t>
        </r>
      </text>
    </comment>
    <comment ref="L36" authorId="2" shapeId="0" xr:uid="{00000000-0006-0000-0000-000023000000}">
      <text>
        <r>
          <rPr>
            <sz val="9"/>
            <color indexed="81"/>
            <rFont val="Arial"/>
            <family val="2"/>
          </rPr>
          <t>Total primary case patients
Data sheet kidney
Basic data J35</t>
        </r>
      </text>
    </comment>
    <comment ref="M36" authorId="2" shapeId="0" xr:uid="{00000000-0006-0000-0000-000024000000}">
      <text>
        <r>
          <rPr>
            <sz val="9"/>
            <color indexed="81"/>
            <rFont val="Arial"/>
            <family val="2"/>
          </rPr>
          <t>Patients with new recurrence and/or distant metastases
Data sheet kidney
Basic data J37</t>
        </r>
      </text>
    </comment>
    <comment ref="N36" authorId="2" shapeId="0" xr:uid="{00000000-0006-0000-0000-000025000000}">
      <text>
        <r>
          <rPr>
            <sz val="9"/>
            <color indexed="81"/>
            <rFont val="Arial"/>
            <family val="2"/>
          </rPr>
          <t>Total primary cases + recurrences/remote metastases</t>
        </r>
      </text>
    </comment>
    <comment ref="L37" authorId="2" shapeId="0" xr:uid="{00000000-0006-0000-0000-000026000000}">
      <text>
        <r>
          <rPr>
            <sz val="9"/>
            <color indexed="81"/>
            <rFont val="Arial"/>
            <family val="2"/>
          </rPr>
          <t>Total primary case patients
Data sheet urinary bladder
Basic data I34</t>
        </r>
      </text>
    </comment>
    <comment ref="M37" authorId="2" shapeId="0" xr:uid="{00000000-0006-0000-0000-000027000000}">
      <text>
        <r>
          <rPr>
            <sz val="9"/>
            <color indexed="81"/>
            <rFont val="Arial"/>
            <family val="2"/>
          </rPr>
          <t>Patients with new recurrence and/or distant metastases
Data sheet urinary bladder
Basic data I36</t>
        </r>
      </text>
    </comment>
    <comment ref="N37" authorId="2" shapeId="0" xr:uid="{00000000-0006-0000-0000-000028000000}">
      <text>
        <r>
          <rPr>
            <sz val="9"/>
            <color indexed="81"/>
            <rFont val="Arial"/>
            <family val="2"/>
          </rPr>
          <t>Total primary cases + recurrences/remote metastases</t>
        </r>
      </text>
    </comment>
    <comment ref="L38" authorId="2" shapeId="0" xr:uid="{00000000-0006-0000-0000-000029000000}">
      <text>
        <r>
          <rPr>
            <sz val="9"/>
            <color indexed="81"/>
            <rFont val="Arial"/>
            <family val="2"/>
          </rPr>
          <t>Total primary cases WGT and GIST and bone tumours
Data sheet Sarcoma
Basic data K43+K49</t>
        </r>
      </text>
    </comment>
    <comment ref="M38" authorId="2" shapeId="0" xr:uid="{00000000-0006-0000-0000-00002A000000}">
      <text>
        <r>
          <rPr>
            <sz val="9"/>
            <color indexed="81"/>
            <rFont val="Arial"/>
            <family val="2"/>
          </rPr>
          <t>Centre patients with new (local) recurrence and/or distant metastases
Data sheet Sarcoma
Basic data K53+K54+K55+K56+K57+K58</t>
        </r>
      </text>
    </comment>
    <comment ref="N38" authorId="2" shapeId="0" xr:uid="{00000000-0006-0000-0000-00002B000000}">
      <text>
        <r>
          <rPr>
            <sz val="9"/>
            <color indexed="81"/>
            <rFont val="Arial"/>
            <family val="2"/>
          </rPr>
          <t>Total primary cases + recurrences/remote metastases</t>
        </r>
      </text>
    </comment>
    <comment ref="L39" authorId="2" shapeId="0" xr:uid="{00000000-0006-0000-0000-00002C000000}">
      <text>
        <r>
          <rPr>
            <sz val="9"/>
            <color indexed="81"/>
            <rFont val="Arial"/>
            <family val="2"/>
          </rPr>
          <t>Total primary cases
Data sheet head and neck
Basic data L43</t>
        </r>
      </text>
    </comment>
    <comment ref="M39" authorId="2" shapeId="0" xr:uid="{00000000-0006-0000-0000-00002D000000}">
      <text>
        <r>
          <rPr>
            <sz val="9"/>
            <color indexed="81"/>
            <rFont val="Arial"/>
            <family val="2"/>
          </rPr>
          <t>Patients with new recurrence (local, regional LK metastases) and/or distant metastases
Data sheet head and neck 
Basic data IN 1b</t>
        </r>
      </text>
    </comment>
    <comment ref="N39" authorId="2" shapeId="0" xr:uid="{00000000-0006-0000-0000-00002E000000}">
      <text>
        <r>
          <rPr>
            <sz val="9"/>
            <color indexed="81"/>
            <rFont val="Arial"/>
            <family val="2"/>
          </rPr>
          <t>Total primary cases + recurrences/remote metastases</t>
        </r>
      </text>
    </comment>
    <comment ref="L40" authorId="2" shapeId="0" xr:uid="{00000000-0006-0000-0000-00002F000000}">
      <text>
        <r>
          <rPr>
            <sz val="9"/>
            <color indexed="81"/>
            <rFont val="Arial"/>
            <family val="2"/>
          </rPr>
          <t>Primary cases total
Data sheet Neuro
Basic data L32</t>
        </r>
      </text>
    </comment>
    <comment ref="M40" authorId="2" shapeId="0" xr:uid="{00000000-0006-0000-0000-000030000000}">
      <text>
        <r>
          <rPr>
            <sz val="9"/>
            <color indexed="81"/>
            <rFont val="Arial"/>
            <family val="2"/>
          </rPr>
          <t>Patients with relapse/progress
Data sheet Neuro 
Basic data IN 1b</t>
        </r>
      </text>
    </comment>
    <comment ref="N40" authorId="2" shapeId="0" xr:uid="{00000000-0006-0000-0000-000031000000}">
      <text>
        <r>
          <rPr>
            <sz val="9"/>
            <color indexed="81"/>
            <rFont val="Arial"/>
            <family val="2"/>
          </rPr>
          <t>Total primary cases + recurrence/progression</t>
        </r>
      </text>
    </comment>
    <comment ref="L43" authorId="2" shapeId="0" xr:uid="{00000000-0006-0000-0000-000032000000}">
      <text>
        <r>
          <rPr>
            <sz val="9"/>
            <color indexed="81"/>
            <rFont val="Arial"/>
            <family val="2"/>
          </rPr>
          <t>Primary cases total
Data sheet lung
Basic data K33</t>
        </r>
      </text>
    </comment>
    <comment ref="M43" authorId="2" shapeId="0" xr:uid="{00000000-0006-0000-0000-000033000000}">
      <text>
        <r>
          <rPr>
            <sz val="9"/>
            <color indexed="81"/>
            <rFont val="Arial"/>
            <family val="2"/>
          </rPr>
          <t>Patients with new recurrence and/or distant metastases
Data sheet lung 
Basic data IN 1b</t>
        </r>
      </text>
    </comment>
    <comment ref="N43" authorId="2" shapeId="0" xr:uid="{00000000-0006-0000-0000-000034000000}">
      <text>
        <r>
          <rPr>
            <sz val="9"/>
            <color indexed="81"/>
            <rFont val="Arial"/>
            <family val="2"/>
          </rPr>
          <t>Total primary cases + recurrences/remote metastases</t>
        </r>
      </text>
    </comment>
    <comment ref="L44" authorId="4" shapeId="0" xr:uid="{00000000-0006-0000-0000-000035000000}">
      <text>
        <r>
          <rPr>
            <sz val="9"/>
            <color indexed="81"/>
            <rFont val="Arial"/>
            <family val="2"/>
          </rPr>
          <t>Primary cases 
Data sheet (DS)_Mesothelioma
Number IN 1c</t>
        </r>
      </text>
    </comment>
    <comment ref="L45" authorId="2" shapeId="0" xr:uid="{00000000-0006-0000-0000-000036000000}">
      <text>
        <r>
          <rPr>
            <sz val="9"/>
            <color indexed="81"/>
            <rFont val="Arial"/>
            <family val="2"/>
          </rPr>
          <t>Primary cases Data sheet 
paediatric oncology
Basic data D34</t>
        </r>
      </text>
    </comment>
    <comment ref="N45" authorId="2" shapeId="0" xr:uid="{00000000-0006-0000-0000-000037000000}">
      <text>
        <r>
          <rPr>
            <sz val="9"/>
            <color indexed="81"/>
            <rFont val="Arial"/>
            <family val="2"/>
          </rPr>
          <t>Centre cases
Data sheet paediatric oncology
Basic data D38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F6" authorId="0" shapeId="0" xr:uid="{00000000-0006-0000-0400-000001000000}">
      <text>
        <r>
          <rPr>
            <sz val="9"/>
            <color indexed="81"/>
            <rFont val="Arial"/>
            <family val="2"/>
          </rPr>
          <t>Carry-over from spreadsheet Certcalculator</t>
        </r>
      </text>
    </comment>
    <comment ref="F8" authorId="0" shapeId="0" xr:uid="{00000000-0006-0000-0400-000002000000}">
      <text>
        <r>
          <rPr>
            <sz val="9"/>
            <color indexed="81"/>
            <rFont val="Arial"/>
            <family val="2"/>
          </rPr>
          <t>Carry-over from spreadsheet Certcalculator</t>
        </r>
      </text>
    </comment>
    <comment ref="L8" authorId="0" shapeId="0" xr:uid="{00000000-0006-0000-0400-000003000000}">
      <text>
        <r>
          <rPr>
            <sz val="9"/>
            <color indexed="81"/>
            <rFont val="Arial"/>
            <family val="2"/>
          </rPr>
          <t>Carry-over from spreadsheet Certcalculator</t>
        </r>
      </text>
    </comment>
    <comment ref="B14" authorId="0" shapeId="0" xr:uid="{ECA474BF-C258-4ACA-9ACC-CE7DF9B4E376}">
      <text>
        <r>
          <rPr>
            <sz val="9"/>
            <color indexed="81"/>
            <rFont val="Arial"/>
            <family val="2"/>
          </rPr>
          <t>IN = Indicator</t>
        </r>
      </text>
    </comment>
    <comment ref="D14" authorId="0" shapeId="0" xr:uid="{CF634514-87E3-432C-8CCE-4A30A99820FB}">
      <text>
        <r>
          <rPr>
            <sz val="9"/>
            <color indexed="81"/>
            <rFont val="Arial"/>
            <family val="2"/>
          </rPr>
          <t>CR = Catalogue of Requirements
GL QI = Guideline derived quality indicator</t>
        </r>
      </text>
    </comment>
    <comment ref="E14" authorId="1" shapeId="0" xr:uid="{20ED8E26-C303-42B5-BBA5-BDD4C79DB1F1}">
      <text>
        <r>
          <rPr>
            <sz val="9"/>
            <color indexed="81"/>
            <rFont val="Arial"/>
            <family val="2"/>
          </rPr>
          <t>For further explanations see FAQ.</t>
        </r>
      </text>
    </comment>
    <comment ref="T15" authorId="0" shapeId="0" xr:uid="{0B5C4C08-B4EF-4993-9EF6-3636F35E4722}">
      <text>
        <r>
          <rPr>
            <sz val="9"/>
            <color indexed="81"/>
            <rFont val="Arial"/>
            <family val="2"/>
          </rPr>
          <t>If cell is grey, please give reasons.</t>
        </r>
      </text>
    </comment>
    <comment ref="B25" authorId="0" shapeId="0" xr:uid="{6962A4A4-50E1-46CA-9994-E903CF6736F0}">
      <text>
        <r>
          <rPr>
            <sz val="9"/>
            <color indexed="81"/>
            <rFont val="Arial"/>
            <family val="2"/>
          </rPr>
          <t>IN = Indicator</t>
        </r>
      </text>
    </comment>
    <comment ref="D25" authorId="0" shapeId="0" xr:uid="{6A28B734-8A5B-48B1-BF3E-4B7E85DEBD78}">
      <text>
        <r>
          <rPr>
            <sz val="9"/>
            <color indexed="81"/>
            <rFont val="Arial"/>
            <family val="2"/>
          </rPr>
          <t>CR = Catalogue of Requirements
GL QI = Guideline derived quality indicator</t>
        </r>
      </text>
    </comment>
    <comment ref="E25" authorId="1" shapeId="0" xr:uid="{316F913C-2EF7-4F56-9796-6A19259FC1B0}">
      <text>
        <r>
          <rPr>
            <sz val="9"/>
            <color indexed="81"/>
            <rFont val="Arial"/>
            <family val="2"/>
          </rPr>
          <t>For further explanations see FAQ.</t>
        </r>
      </text>
    </comment>
    <comment ref="T26" authorId="0" shapeId="0" xr:uid="{2B567B5A-648B-427B-9CAA-F07D323682CC}">
      <text>
        <r>
          <rPr>
            <sz val="9"/>
            <color indexed="81"/>
            <rFont val="Arial"/>
            <family val="2"/>
          </rPr>
          <t>If cell is grey, please give reasons.</t>
        </r>
      </text>
    </comment>
    <comment ref="B36" authorId="0" shapeId="0" xr:uid="{A6FEF495-EFEC-4A29-91DB-DA3023E346EE}">
      <text>
        <r>
          <rPr>
            <sz val="9"/>
            <color indexed="81"/>
            <rFont val="Arial"/>
            <family val="2"/>
          </rPr>
          <t>IN = Indicator</t>
        </r>
      </text>
    </comment>
    <comment ref="D36" authorId="0" shapeId="0" xr:uid="{E7B32F6A-F473-4874-A0C5-FC122C4CC5C5}">
      <text>
        <r>
          <rPr>
            <sz val="9"/>
            <color indexed="81"/>
            <rFont val="Arial"/>
            <family val="2"/>
          </rPr>
          <t>CR = Catalogue of Requirements
GL QI = Guideline derived quality indicator</t>
        </r>
      </text>
    </comment>
    <comment ref="E36" authorId="1" shapeId="0" xr:uid="{6A4B2D2E-83F0-4AFD-B184-A9426A49B6E2}">
      <text>
        <r>
          <rPr>
            <sz val="9"/>
            <color indexed="81"/>
            <rFont val="Arial"/>
            <family val="2"/>
          </rPr>
          <t>For further explanations see FAQ.</t>
        </r>
      </text>
    </comment>
    <comment ref="T37" authorId="0" shapeId="0" xr:uid="{9A57A14E-5C22-436D-AE38-31A52414BA7E}">
      <text>
        <r>
          <rPr>
            <sz val="9"/>
            <color indexed="81"/>
            <rFont val="Arial"/>
            <family val="2"/>
          </rPr>
          <t>If cell is grey, please give reasons.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<sst xmlns="http://schemas.openxmlformats.org/spreadsheetml/2006/main" count="409" uniqueCount="195">
  <si>
    <t>Reg.-Nr.</t>
  </si>
  <si>
    <t>Bundesland</t>
  </si>
  <si>
    <t>Gesamtergebnis</t>
  </si>
  <si>
    <t>Erstzertifizierung</t>
  </si>
  <si>
    <t>Datum Erstzertifizierung</t>
  </si>
  <si>
    <t>Zentrum</t>
  </si>
  <si>
    <t>Einrichtung 1</t>
  </si>
  <si>
    <t>Status</t>
  </si>
  <si>
    <t>Land</t>
  </si>
  <si>
    <t>Nebenstandort</t>
  </si>
  <si>
    <t>Ja</t>
  </si>
  <si>
    <t>Nein</t>
  </si>
  <si>
    <t>-----</t>
  </si>
  <si>
    <t>RedZyk</t>
  </si>
  <si>
    <t>in %</t>
  </si>
  <si>
    <t>M</t>
  </si>
  <si>
    <t>S</t>
  </si>
  <si>
    <t>T</t>
  </si>
  <si>
    <t>X</t>
  </si>
  <si>
    <t>V</t>
  </si>
  <si>
    <t>n</t>
  </si>
  <si>
    <t>Nachweisstufe</t>
  </si>
  <si>
    <t>NachweisstufeZT</t>
  </si>
  <si>
    <t>NachweisstufeMT</t>
  </si>
  <si>
    <t>Nachweisstufe2</t>
  </si>
  <si>
    <t xml:space="preserve">Anzahl Organkrebszentren (Z) und/oder Module (M): Erstzertifizierung =2; Rezertifizierung (nach 3 Jahren) =3
</t>
  </si>
  <si>
    <t>Anzahl leere Zellen Tumorentitäten</t>
  </si>
  <si>
    <r>
      <t xml:space="preserve">
</t>
    </r>
    <r>
      <rPr>
        <vertAlign val="superscript"/>
        <sz val="8"/>
        <rFont val="Arial"/>
        <family val="2"/>
      </rPr>
      <t/>
    </r>
  </si>
  <si>
    <t>Anerkennung Nachweisstufe „T“: Max. 2 Organe pro Zentrum bis zur Rezertifizierung; Max. 1 Organ pro Zentrum für weitere 3 Jahre nach Rezertifizierung</t>
  </si>
  <si>
    <t>Alle Primärfallzahlen ausgefüllt: Darm - NOZ</t>
  </si>
  <si>
    <t>Nr</t>
  </si>
  <si>
    <t>ID</t>
  </si>
  <si>
    <t>Reg.Nr.</t>
  </si>
  <si>
    <t>FormularID</t>
  </si>
  <si>
    <t>Erstelldatum</t>
  </si>
  <si>
    <t>Zaehler</t>
  </si>
  <si>
    <t>Nenner</t>
  </si>
  <si>
    <t>Quote</t>
  </si>
  <si>
    <t>vID</t>
  </si>
  <si>
    <t>Ansprechpartner</t>
  </si>
  <si>
    <r>
      <t xml:space="preserve">--- </t>
    </r>
    <r>
      <rPr>
        <vertAlign val="superscript"/>
        <sz val="8"/>
        <rFont val="Arial"/>
        <family val="2"/>
      </rPr>
      <t>3)</t>
    </r>
  </si>
  <si>
    <t>1</t>
  </si>
  <si>
    <t>%</t>
  </si>
  <si>
    <t>Alle Primärfallzahlen ausgefüllt: Lunge, KIO</t>
  </si>
  <si>
    <t>ErlaeuterungDatendefizit</t>
  </si>
  <si>
    <t>EingeleiteteAktionen</t>
  </si>
  <si>
    <t>Aktionen</t>
  </si>
  <si>
    <t>Feststellung</t>
  </si>
  <si>
    <t>Hinweis</t>
  </si>
  <si>
    <t>Abweichung</t>
  </si>
  <si>
    <r>
      <t xml:space="preserve">75 </t>
    </r>
    <r>
      <rPr>
        <vertAlign val="superscript"/>
        <sz val="8"/>
        <rFont val="Arial"/>
        <family val="2"/>
      </rPr>
      <t>5)</t>
    </r>
  </si>
  <si>
    <r>
      <t xml:space="preserve">38 </t>
    </r>
    <r>
      <rPr>
        <vertAlign val="superscript"/>
        <sz val="8"/>
        <rFont val="Arial"/>
        <family val="2"/>
      </rPr>
      <t>5)</t>
    </r>
  </si>
  <si>
    <t>Z - Organkrebszentrum
M - Module
S - Schwerpunkte
T-  Transitzentren
V - Aktive Versorgung, jedoch in   Geltungsbereich Zertifizierung nicht betrachtet
K-  Keine Versorgung dieses Organs im Sinne des Zentrumsgedankens</t>
  </si>
  <si>
    <t>NachweisstufeS</t>
  </si>
  <si>
    <t>NachweisstufeMTS</t>
  </si>
  <si>
    <t>NachweisstufeZTS</t>
  </si>
  <si>
    <t>EMAC Filter: Liste Reg.Nr DS; Achtung Datum bei Gültigkeit!</t>
  </si>
  <si>
    <r>
      <t xml:space="preserve">35 </t>
    </r>
    <r>
      <rPr>
        <vertAlign val="superscript"/>
        <sz val="8"/>
        <rFont val="Arial"/>
        <family val="2"/>
      </rPr>
      <t>4)</t>
    </r>
  </si>
  <si>
    <r>
      <t xml:space="preserve">18 </t>
    </r>
    <r>
      <rPr>
        <vertAlign val="superscript"/>
        <sz val="8"/>
        <rFont val="Arial"/>
        <family val="2"/>
      </rPr>
      <t>4)</t>
    </r>
  </si>
  <si>
    <r>
      <t xml:space="preserve">25 </t>
    </r>
    <r>
      <rPr>
        <vertAlign val="superscript"/>
        <sz val="8"/>
        <rFont val="Arial"/>
        <family val="2"/>
      </rPr>
      <t>4)</t>
    </r>
  </si>
  <si>
    <r>
      <t xml:space="preserve">50 </t>
    </r>
    <r>
      <rPr>
        <vertAlign val="superscript"/>
        <sz val="8"/>
        <rFont val="Arial"/>
        <family val="2"/>
      </rPr>
      <t>4)</t>
    </r>
  </si>
  <si>
    <r>
      <t xml:space="preserve">30 </t>
    </r>
    <r>
      <rPr>
        <vertAlign val="superscript"/>
        <sz val="8"/>
        <rFont val="Arial"/>
        <family val="2"/>
      </rPr>
      <t>4)</t>
    </r>
  </si>
  <si>
    <r>
      <rPr>
        <sz val="8"/>
        <rFont val="Arial"/>
        <family val="2"/>
      </rPr>
      <t xml:space="preserve">15 </t>
    </r>
    <r>
      <rPr>
        <vertAlign val="superscript"/>
        <sz val="8"/>
        <rFont val="Arial"/>
        <family val="2"/>
      </rPr>
      <t>4)</t>
    </r>
  </si>
  <si>
    <t>Zentrumsfälle ausgefüllt</t>
  </si>
  <si>
    <t>Rez/Met ausgefüllt</t>
  </si>
  <si>
    <t>AlleRez/Met und zentrumsfälle ausgefüllt: Darm - KIO</t>
  </si>
  <si>
    <t>&lt; 60%</t>
  </si>
  <si>
    <t>I.O.</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</si>
  <si>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</si>
  <si>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</si>
  <si>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</si>
  <si>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</si>
  <si>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</si>
  <si>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</si>
  <si>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</si>
  <si>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</si>
  <si>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</si>
  <si>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</si>
  <si>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</si>
  <si>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Aktion</t>
  </si>
  <si>
    <t>n.d.</t>
  </si>
  <si>
    <r>
      <t xml:space="preserve">12 </t>
    </r>
    <r>
      <rPr>
        <vertAlign val="superscript"/>
        <sz val="8"/>
        <rFont val="Arial"/>
        <family val="2"/>
      </rPr>
      <t>6)</t>
    </r>
  </si>
  <si>
    <t>NachweisstufeA</t>
  </si>
  <si>
    <t>A</t>
  </si>
  <si>
    <t>Certcalculator Oncology Centre</t>
  </si>
  <si>
    <t>The status as planned at the time of the initial certification of the Oncology Centre shall be presented.</t>
  </si>
  <si>
    <r>
      <t xml:space="preserve">Reg.-No. </t>
    </r>
    <r>
      <rPr>
        <vertAlign val="superscript"/>
        <sz val="9"/>
        <rFont val="Arial"/>
        <family val="2"/>
      </rPr>
      <t>1)</t>
    </r>
  </si>
  <si>
    <t>Centre</t>
  </si>
  <si>
    <t>Location</t>
  </si>
  <si>
    <r>
      <t xml:space="preserve">Contact person </t>
    </r>
    <r>
      <rPr>
        <vertAlign val="superscript"/>
        <sz val="9"/>
        <color indexed="8"/>
        <rFont val="Arial"/>
        <family val="2"/>
      </rPr>
      <t>1)</t>
    </r>
  </si>
  <si>
    <r>
      <t xml:space="preserve">Date recorded (dd.mm.yyyy) </t>
    </r>
    <r>
      <rPr>
        <vertAlign val="superscript"/>
        <sz val="9"/>
        <rFont val="Arial"/>
        <family val="2"/>
      </rPr>
      <t>1)</t>
    </r>
  </si>
  <si>
    <t>Date of initial certification</t>
  </si>
  <si>
    <t>Indicator year</t>
  </si>
  <si>
    <t>Tumour entities</t>
  </si>
  <si>
    <r>
      <t xml:space="preserve">Newly diagnosed cancers </t>
    </r>
    <r>
      <rPr>
        <b/>
        <vertAlign val="superscript"/>
        <sz val="8"/>
        <rFont val="Arial"/>
        <family val="2"/>
      </rPr>
      <t>2)</t>
    </r>
  </si>
  <si>
    <t>Propor-tion</t>
  </si>
  <si>
    <t>C</t>
  </si>
  <si>
    <t>Primary cases</t>
  </si>
  <si>
    <t>Recurrences/ 
Distant Metastasis/ 
Non-primary cases</t>
  </si>
  <si>
    <t>Centre cases/
Patients cases/
Total cases</t>
  </si>
  <si>
    <t>Scope OC without V</t>
  </si>
  <si>
    <t>Colorectal</t>
  </si>
  <si>
    <t>Pancreas</t>
  </si>
  <si>
    <t>Gastric</t>
  </si>
  <si>
    <t>Oesophagus</t>
  </si>
  <si>
    <t>Haematological neoplasia</t>
  </si>
  <si>
    <t>Breast</t>
  </si>
  <si>
    <r>
      <rPr>
        <b/>
        <sz val="8"/>
        <color indexed="8"/>
        <rFont val="Arial"/>
        <family val="2"/>
      </rPr>
      <t xml:space="preserve">Skin
</t>
    </r>
    <r>
      <rPr>
        <sz val="8"/>
        <color indexed="8"/>
        <rFont val="Arial"/>
        <family val="2"/>
      </rPr>
      <t>(invasive malignant melanoma)</t>
    </r>
  </si>
  <si>
    <t>Prostate</t>
  </si>
  <si>
    <t>Kidney</t>
  </si>
  <si>
    <t>Urinary bladder</t>
  </si>
  <si>
    <r>
      <t xml:space="preserve">Soft tissue sarcoma </t>
    </r>
    <r>
      <rPr>
        <sz val="8"/>
        <color indexed="8"/>
        <rFont val="Arial"/>
        <family val="2"/>
      </rPr>
      <t>(incl. GIST)</t>
    </r>
  </si>
  <si>
    <t>Neuro-oncological tumours</t>
  </si>
  <si>
    <t>Total</t>
  </si>
  <si>
    <t>Lung</t>
  </si>
  <si>
    <t>Mesothelioma</t>
  </si>
  <si>
    <t>Paediatric oncology</t>
  </si>
  <si>
    <t>Total with lung / Mesothelioma / paediatric oncology</t>
  </si>
  <si>
    <t>Total 
(without "V")</t>
  </si>
  <si>
    <t>Total with lung / Mesothelioma / paediatric oncology
(without "V")</t>
  </si>
  <si>
    <t>Overall outcome</t>
  </si>
  <si>
    <t>Area of application (at least 50%)</t>
  </si>
  <si>
    <t>Scale of care in % (no min. requirements)</t>
  </si>
  <si>
    <t>Area of application within the scale of care (at least 70%)</t>
  </si>
  <si>
    <t>Number of Organ Cancer Centres / modules (sum C+M)</t>
  </si>
  <si>
    <t>Number of transit centres (sum T)</t>
  </si>
  <si>
    <t>Preconditions met, processing complete</t>
  </si>
  <si>
    <t>Total (without "V")</t>
  </si>
  <si>
    <t>Total with lung / Mesothelioma / paediatric oncology (without "V")</t>
  </si>
  <si>
    <t>Not listed</t>
  </si>
  <si>
    <t>Palliative indicators</t>
  </si>
  <si>
    <t>Reg.-No.</t>
  </si>
  <si>
    <t xml:space="preserve">             Creation date</t>
  </si>
  <si>
    <t>IN</t>
  </si>
  <si>
    <t>Indicator
definition</t>
  </si>
  <si>
    <t>Indicator target</t>
  </si>
  <si>
    <t>Numerator</t>
  </si>
  <si>
    <t>Population 
(= denominator)</t>
  </si>
  <si>
    <t>Plausi unclear</t>
  </si>
  <si>
    <t>Target value</t>
  </si>
  <si>
    <t>Current value</t>
  </si>
  <si>
    <t>Data quality</t>
  </si>
  <si>
    <t>No target value</t>
  </si>
  <si>
    <t>Verification Centre</t>
  </si>
  <si>
    <r>
      <t xml:space="preserve">Reasons / Cause
</t>
    </r>
    <r>
      <rPr>
        <sz val="8"/>
        <color indexed="8"/>
        <rFont val="Arial"/>
        <family val="2"/>
      </rPr>
      <t>(min. 30 characters / max. 500 characters)</t>
    </r>
  </si>
  <si>
    <r>
      <t xml:space="preserve">Action taken/planned
</t>
    </r>
    <r>
      <rPr>
        <sz val="8"/>
        <color indexed="8"/>
        <rFont val="Arial"/>
        <family val="2"/>
      </rPr>
      <t>(if reasons are plausible, no action is required)</t>
    </r>
  </si>
  <si>
    <t>I.O. (Plausibility unclear)</t>
  </si>
  <si>
    <t>Incomplete</t>
  </si>
  <si>
    <t>Incorrect</t>
  </si>
  <si>
    <t>Exeption (Plausibility unclear)</t>
  </si>
  <si>
    <t>Target value not met</t>
  </si>
  <si>
    <t>CR/ GL</t>
  </si>
  <si>
    <t>GL Ql</t>
  </si>
  <si>
    <t>Name of palliative care unit 1</t>
  </si>
  <si>
    <t xml:space="preserve"> Street</t>
  </si>
  <si>
    <t>Head of palliative care unit 1</t>
  </si>
  <si>
    <t xml:space="preserve"> Postcode/City</t>
  </si>
  <si>
    <r>
      <rPr>
        <sz val="8"/>
        <color indexed="8"/>
        <rFont val="Arial"/>
        <family val="2"/>
      </rPr>
      <t xml:space="preserve">Pain reduction on the palliative ward </t>
    </r>
  </si>
  <si>
    <r>
      <rPr>
        <sz val="8"/>
        <color indexed="8"/>
        <rFont val="Arial"/>
        <family val="2"/>
      </rPr>
      <t xml:space="preserve">If possible, frequent pain reduction on the palliative ward (recording for instance using MIDOS or IPOS, further tools see Palliative Guidelines) </t>
    </r>
  </si>
  <si>
    <r>
      <rPr>
        <sz val="8"/>
        <rFont val="Arial"/>
        <family val="2"/>
      </rPr>
      <t xml:space="preserve">Number of tumour patients with reduction of pain within 48 h </t>
    </r>
  </si>
  <si>
    <r>
      <rPr>
        <sz val="8"/>
        <rFont val="Arial"/>
        <family val="2"/>
      </rPr>
      <t xml:space="preserve">All tumour patients on the palliative ward and with moderate or severe pain (recording for instance using MIDOS or IPOS) </t>
    </r>
  </si>
  <si>
    <r>
      <rPr>
        <sz val="8"/>
        <color indexed="8"/>
        <rFont val="Arial"/>
        <family val="2"/>
      </rPr>
      <t>Numerator</t>
    </r>
  </si>
  <si>
    <r>
      <rPr>
        <sz val="8"/>
        <rFont val="Arial"/>
        <family val="2"/>
      </rPr>
      <t>Denominator</t>
    </r>
  </si>
  <si>
    <t>Name of palliative care unit 2</t>
  </si>
  <si>
    <t>Head of palliative care unit 2</t>
  </si>
  <si>
    <t>Name of palliative care unit 3</t>
  </si>
  <si>
    <t>Street</t>
  </si>
  <si>
    <t>Head of palliative care unit 3</t>
  </si>
  <si>
    <t>Incomplete
If any indicators have the status "incomplete", then they are either to be supplied at a later stage or a clear statement is to be made about the possibility of future presentation ("incomplete indicators" always constitute a potential deviation).</t>
  </si>
  <si>
    <t>Level of competence/
Minimum primary cases/
Minimum centre cases/
Minimum patient cases</t>
  </si>
  <si>
    <t>Centre details
(last calendar year)</t>
  </si>
  <si>
    <r>
      <rPr>
        <b/>
        <sz val="8"/>
        <rFont val="Arial"/>
        <family val="2"/>
      </rPr>
      <t xml:space="preserve">Gynaecological tumours
</t>
    </r>
    <r>
      <rPr>
        <sz val="8"/>
        <rFont val="Arial"/>
        <family val="2"/>
      </rPr>
      <t>(cervix, uterus, ovaries incl. BOT, vulva, 
vaginal tumours, STIC)</t>
    </r>
  </si>
  <si>
    <r>
      <rPr>
        <b/>
        <sz val="8"/>
        <rFont val="Arial"/>
        <family val="2"/>
      </rPr>
      <t xml:space="preserve">Head and neck tumours
</t>
    </r>
    <r>
      <rPr>
        <sz val="8"/>
        <rFont val="Arial"/>
        <family val="2"/>
      </rPr>
      <t>(nasal cavity, paranasal sinuses, oral cavity, pharynx, larynx, salivary gland)</t>
    </r>
  </si>
  <si>
    <t xml:space="preserve">For more information/interpretations of the indicators, see the Oncology Centers FAQ document.																	</t>
  </si>
  <si>
    <t>F</t>
  </si>
  <si>
    <t>Verification level
 C, M, F, T, A, V, n</t>
  </si>
  <si>
    <r>
      <t xml:space="preserve">Processing remarks:
</t>
    </r>
    <r>
      <rPr>
        <sz val="8"/>
        <color rgb="FF000000"/>
        <rFont val="Arial"/>
        <family val="2"/>
      </rPr>
      <t>If the data quality is not "okay", the reasons for the indicator value are to be given in column T ("Reasons / Cause") or a short analysis of the cause with max. 500 characters is to be given. If concrete action to improve the indicator value results from the analysis of the causes, then this action is to be described in column U ("Action taken/planned").</t>
    </r>
  </si>
  <si>
    <t>Testicles</t>
  </si>
  <si>
    <r>
      <t xml:space="preserve">--- </t>
    </r>
    <r>
      <rPr>
        <vertAlign val="superscript"/>
        <sz val="8"/>
        <rFont val="Arial"/>
        <family val="2"/>
      </rPr>
      <t>7)</t>
    </r>
  </si>
  <si>
    <t>Ausnahme</t>
  </si>
  <si>
    <t>NachweisstufeM(ohne T)</t>
  </si>
  <si>
    <t>Liver/ Bile</t>
  </si>
  <si>
    <r>
      <t xml:space="preserve">Penis (S6) </t>
    </r>
    <r>
      <rPr>
        <b/>
        <vertAlign val="superscript"/>
        <sz val="8"/>
        <color theme="1"/>
        <rFont val="Arial"/>
        <family val="2"/>
      </rPr>
      <t>8)</t>
    </r>
  </si>
  <si>
    <t>P1_1</t>
  </si>
  <si>
    <t>P2_1</t>
  </si>
  <si>
    <t>P3_1</t>
  </si>
  <si>
    <r>
      <t xml:space="preserve">Anal cancer </t>
    </r>
    <r>
      <rPr>
        <b/>
        <vertAlign val="superscript"/>
        <sz val="8"/>
        <color theme="1"/>
        <rFont val="Arial"/>
        <family val="2"/>
      </rPr>
      <t>7)</t>
    </r>
  </si>
  <si>
    <r>
      <rPr>
        <b/>
        <sz val="8"/>
        <rFont val="Arial"/>
        <family val="2"/>
      </rPr>
      <t xml:space="preserve">Endocrine malignancies (S4)
</t>
    </r>
    <r>
      <rPr>
        <sz val="8"/>
        <rFont val="Arial"/>
        <family val="2"/>
      </rPr>
      <t>(incl. thyroid, adrenal, paraganglia, pituitary, parathyroid, neuroendocrine tumours)</t>
    </r>
  </si>
  <si>
    <t>Annex CR Version M1.1 (Audit year 2025 / Indicator year 2024)</t>
  </si>
  <si>
    <t>Institution identification (II) number</t>
  </si>
  <si>
    <t>Clinical sites number</t>
  </si>
  <si>
    <r>
      <t xml:space="preserve">Other gastrointestinal tumours (S1)
</t>
    </r>
    <r>
      <rPr>
        <sz val="8"/>
        <color indexed="8"/>
        <rFont val="Arial"/>
        <family val="2"/>
      </rPr>
      <t>(neuroendocrine tumours of the gastro-intestinal tract, tumours of the small intestine)</t>
    </r>
  </si>
  <si>
    <t>Dif. EZ und 31.12.2024 (Jahre)</t>
  </si>
  <si>
    <t>Reg.-Nr. oder Erstelldatum oder Ansprechpartner oder IK-Nummer oder Standort-Nummer ist leer</t>
  </si>
  <si>
    <r>
      <t xml:space="preserve">1) </t>
    </r>
    <r>
      <rPr>
        <sz val="8"/>
        <rFont val="Arial"/>
        <family val="2"/>
      </rPr>
      <t>Reg.No., Date recorded and Contact person have to be filled out.</t>
    </r>
    <r>
      <rPr>
        <vertAlign val="superscript"/>
        <sz val="8"/>
        <rFont val="Arial"/>
        <family val="2"/>
      </rPr>
      <t xml:space="preserve">
2) </t>
    </r>
    <r>
      <rPr>
        <sz val="8"/>
        <rFont val="Arial"/>
        <family val="2"/>
      </rPr>
      <t>Modified according to the incidences reported by the Robert Koch Institute (RKI) 2008</t>
    </r>
    <r>
      <rPr>
        <vertAlign val="superscript"/>
        <sz val="8"/>
        <rFont val="Arial"/>
        <family val="2"/>
      </rPr>
      <t xml:space="preserve">
3) </t>
    </r>
    <r>
      <rPr>
        <sz val="8"/>
        <rFont val="Arial"/>
        <family val="2"/>
      </rPr>
      <t>At the present time, no minimum requirements have been defined for the level of competence “F”.</t>
    </r>
    <r>
      <rPr>
        <vertAlign val="superscript"/>
        <sz val="8"/>
        <rFont val="Arial"/>
        <family val="2"/>
      </rPr>
      <t xml:space="preserve">
4) </t>
    </r>
    <r>
      <rPr>
        <sz val="8"/>
        <rFont val="Arial"/>
        <family val="2"/>
      </rPr>
      <t>Centre cases (the share in % is only credited to the scope if the minimum target of centre cases is reached or exceeded).</t>
    </r>
    <r>
      <rPr>
        <vertAlign val="superscript"/>
        <sz val="8"/>
        <rFont val="Arial"/>
        <family val="2"/>
      </rPr>
      <t xml:space="preserve">
5) </t>
    </r>
    <r>
      <rPr>
        <sz val="8"/>
        <rFont val="Arial"/>
        <family val="2"/>
      </rPr>
      <t>Patient case (the share in % is only credited to the scope if the minimum target of minimum target of patient cases is met or exceeded).</t>
    </r>
    <r>
      <rPr>
        <vertAlign val="superscript"/>
        <sz val="8"/>
        <rFont val="Arial"/>
        <family val="2"/>
      </rPr>
      <t xml:space="preserve">
6) </t>
    </r>
    <r>
      <rPr>
        <sz val="8"/>
        <rFont val="Arial"/>
        <family val="2"/>
      </rPr>
      <t>The mesothelioma unit is an Addendum (A) to the Lung Cancer centre (no module - M). The mesothelioma entity can only be chosen in conjunction with a certified lung cancer centre. A stand-alone certification of the unit without lung or in conjunction with an oncology centre without lung is not possible. The mesothelioma unit is not taken into account in cell O53, as it is neither a centre (C) nor a module (M).</t>
    </r>
    <r>
      <rPr>
        <vertAlign val="superscript"/>
        <sz val="8"/>
        <rFont val="Arial"/>
        <family val="2"/>
      </rPr>
      <t xml:space="preserve">
 7) </t>
    </r>
    <r>
      <rPr>
        <sz val="8"/>
        <rFont val="Arial"/>
        <family val="2"/>
      </rPr>
      <t>In order to be able to certify the Anal Cancer Module, a Colorectal Cancer Centre must be certified or be certified for the first time in parallel. The transit status is not possible for Anal Cancer.</t>
    </r>
    <r>
      <rPr>
        <vertAlign val="superscript"/>
        <sz val="8"/>
        <rFont val="Arial"/>
        <family val="2"/>
      </rPr>
      <t xml:space="preserve">
8) </t>
    </r>
    <r>
      <rPr>
        <sz val="8"/>
        <rFont val="Arial"/>
        <family val="2"/>
      </rPr>
      <t>In order to certify the penis cancer module, a prostate cancer centre must be certified or initially certified at the same time. Transit status is not possible for penis cancer.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</si>
</sst>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5"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sz val="9"/>
      <name val="Arial"/>
      <family val="2"/>
    </font>
    <font>
      <sz val="11"/>
      <color indexed="8"/>
      <name val="Arial"/>
      <family val="2"/>
    </font>
    <font>
      <sz val="9"/>
      <color indexed="8"/>
      <name val="Arial"/>
      <family val="2"/>
    </font>
    <font>
      <b/>
      <sz val="13"/>
      <name val="Arial"/>
      <family val="2"/>
    </font>
    <font>
      <b/>
      <sz val="13"/>
      <color indexed="8"/>
      <name val="Arial"/>
      <family val="2"/>
    </font>
    <font>
      <b/>
      <sz val="8"/>
      <color indexed="8"/>
      <name val="Arial"/>
      <family val="2"/>
    </font>
    <font>
      <sz val="11"/>
      <color indexed="8"/>
      <name val="Calibri"/>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0"/>
      <name val="Arial"/>
      <family val="2"/>
    </font>
    <font>
      <vertAlign val="superscript"/>
      <sz val="8"/>
      <name val="Arial"/>
      <family val="2"/>
    </font>
    <font>
      <sz val="1"/>
      <color indexed="55"/>
      <name val="Arial"/>
      <family val="2"/>
    </font>
    <font>
      <b/>
      <vertAlign val="superscript"/>
      <sz val="8"/>
      <name val="Arial"/>
      <family val="2"/>
    </font>
    <font>
      <sz val="8"/>
      <color indexed="81"/>
      <name val="Arial"/>
      <family val="2"/>
    </font>
    <font>
      <b/>
      <sz val="9"/>
      <color indexed="81"/>
      <name val="Arial"/>
      <family val="2"/>
    </font>
    <font>
      <b/>
      <u/>
      <sz val="9"/>
      <name val="Arial"/>
      <family val="2"/>
    </font>
    <font>
      <vertAlign val="superscript"/>
      <sz val="9"/>
      <name val="Arial"/>
      <family val="2"/>
    </font>
    <font>
      <vertAlign val="superscript"/>
      <sz val="9"/>
      <color indexed="8"/>
      <name val="Arial"/>
      <family val="2"/>
    </font>
    <font>
      <sz val="11"/>
      <color indexed="60"/>
      <name val="Calibri"/>
      <family val="2"/>
    </font>
    <font>
      <sz val="10"/>
      <name val="Times New Roman"/>
      <family val="1"/>
      <charset val="204"/>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sz val="11"/>
      <color rgb="FFFF0000"/>
      <name val="Calibri"/>
      <family val="2"/>
      <scheme val="minor"/>
    </font>
    <font>
      <sz val="8"/>
      <color theme="1"/>
      <name val="Arial"/>
      <family val="2"/>
    </font>
    <font>
      <sz val="1"/>
      <color theme="1" tint="0.499984740745262"/>
      <name val="Arial"/>
      <family val="2"/>
    </font>
    <font>
      <sz val="8"/>
      <color theme="1" tint="0.499984740745262"/>
      <name val="Arial"/>
      <family val="2"/>
    </font>
    <font>
      <b/>
      <sz val="8"/>
      <color theme="1"/>
      <name val="Arial"/>
      <family val="2"/>
    </font>
    <font>
      <sz val="10"/>
      <color theme="1"/>
      <name val="Arial"/>
      <family val="2"/>
    </font>
    <font>
      <sz val="8"/>
      <color theme="1"/>
      <name val="Calibri"/>
      <family val="2"/>
      <scheme val="minor"/>
    </font>
    <font>
      <b/>
      <sz val="8"/>
      <color theme="1"/>
      <name val="Calibri"/>
      <family val="2"/>
      <scheme val="minor"/>
    </font>
    <font>
      <b/>
      <sz val="9"/>
      <color indexed="8"/>
      <name val="Arial"/>
      <family val="2"/>
    </font>
    <font>
      <b/>
      <sz val="10"/>
      <name val="Arial"/>
      <family val="2"/>
    </font>
    <font>
      <b/>
      <sz val="8"/>
      <color theme="1"/>
      <name val="Arial Narrow"/>
      <family val="2"/>
    </font>
    <font>
      <b/>
      <sz val="8"/>
      <color indexed="8"/>
      <name val="Arial Narrow"/>
      <family val="2"/>
    </font>
    <font>
      <sz val="6"/>
      <color indexed="8"/>
      <name val="Arial"/>
      <family val="2"/>
    </font>
    <font>
      <sz val="8"/>
      <color indexed="8"/>
      <name val="Arial Narrow"/>
      <family val="2"/>
    </font>
    <font>
      <sz val="8"/>
      <color theme="1"/>
      <name val="Arial Narrow"/>
      <family val="2"/>
    </font>
    <font>
      <b/>
      <u/>
      <sz val="8"/>
      <color indexed="8"/>
      <name val="Arial"/>
      <family val="2"/>
    </font>
    <font>
      <sz val="8"/>
      <color indexed="55"/>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7"/>
      <color indexed="8"/>
      <name val="Arial"/>
      <family val="2"/>
    </font>
    <font>
      <sz val="7"/>
      <color indexed="8"/>
      <name val="Arial"/>
      <family val="2"/>
    </font>
    <font>
      <b/>
      <sz val="10"/>
      <color theme="1"/>
      <name val="Arial"/>
      <family val="2"/>
    </font>
    <font>
      <sz val="8"/>
      <color indexed="9"/>
      <name val="Arial"/>
      <family val="2"/>
    </font>
    <font>
      <sz val="11"/>
      <name val="Calibri"/>
      <family val="2"/>
    </font>
    <font>
      <sz val="8"/>
      <color rgb="FF000000"/>
      <name val="Arial"/>
      <family val="2"/>
    </font>
    <font>
      <sz val="8"/>
      <name val="Calibri"/>
      <family val="2"/>
      <scheme val="minor"/>
    </font>
    <font>
      <sz val="1"/>
      <name val="Arial"/>
      <family val="2"/>
    </font>
    <font>
      <sz val="9"/>
      <color indexed="81"/>
      <name val="Tahoma"/>
      <family val="2"/>
    </font>
    <font>
      <b/>
      <vertAlign val="superscript"/>
      <sz val="8"/>
      <color theme="1"/>
      <name val="Arial"/>
      <family val="2"/>
    </font>
    <font>
      <sz val="9"/>
      <color indexed="81"/>
      <name val="Tahoma"/>
      <charset val="1"/>
    </font>
  </fonts>
  <fills count="7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7C80"/>
        <bgColor indexed="64"/>
      </patternFill>
    </fill>
    <fill>
      <patternFill patternType="solid">
        <fgColor theme="0"/>
        <bgColor indexed="9"/>
      </patternFill>
    </fill>
    <fill>
      <patternFill patternType="solid">
        <fgColor rgb="FFDCE6F1"/>
        <bgColor indexed="9"/>
      </patternFill>
    </fill>
    <fill>
      <patternFill patternType="solid">
        <fgColor theme="4" tint="0.79998168889431442"/>
        <bgColor indexed="9"/>
      </patternFill>
    </fill>
    <fill>
      <patternFill patternType="gray0625">
        <fgColor indexed="23"/>
        <bgColor indexed="9"/>
      </patternFill>
    </fill>
    <fill>
      <patternFill patternType="solid">
        <fgColor indexed="11"/>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1"/>
      </patternFill>
    </fill>
    <fill>
      <patternFill patternType="solid">
        <fgColor indexed="9"/>
      </patternFill>
    </fill>
    <fill>
      <patternFill patternType="solid">
        <fgColor indexed="54"/>
      </patternFill>
    </fill>
    <fill>
      <patternFill patternType="solid">
        <fgColor indexed="55"/>
        <bgColor indexed="64"/>
      </patternFill>
    </fill>
    <fill>
      <patternFill patternType="solid">
        <fgColor rgb="FF808080"/>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style="thin">
        <color rgb="FFFF0000"/>
      </left>
      <right style="thin">
        <color rgb="FFFF0000"/>
      </right>
      <top style="thin">
        <color rgb="FFFF0000"/>
      </top>
      <bottom style="thin">
        <color rgb="FFFF0000"/>
      </bottom>
      <diagonal/>
    </border>
  </borders>
  <cellStyleXfs count="1195">
    <xf numFmtId="0" fontId="0" fillId="0" borderId="0"/>
    <xf numFmtId="0" fontId="46" fillId="26" borderId="0" applyNumberFormat="0" applyBorder="0" applyAlignment="0" applyProtection="0"/>
    <xf numFmtId="0" fontId="46" fillId="2" borderId="0" applyNumberFormat="0" applyBorder="0" applyAlignment="0" applyProtection="0"/>
    <xf numFmtId="0" fontId="46" fillId="26"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6"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4" borderId="0" applyNumberFormat="0" applyBorder="0" applyAlignment="0" applyProtection="0"/>
    <xf numFmtId="0" fontId="46" fillId="27"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6" borderId="0" applyNumberFormat="0" applyBorder="0" applyAlignment="0" applyProtection="0"/>
    <xf numFmtId="0" fontId="46" fillId="28"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8"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 borderId="0" applyNumberFormat="0" applyBorder="0" applyAlignment="0" applyProtection="0"/>
    <xf numFmtId="0" fontId="46" fillId="29"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0"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2" borderId="0" applyNumberFormat="0" applyBorder="0" applyAlignment="0" applyProtection="0"/>
    <xf numFmtId="0" fontId="46" fillId="34"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6"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3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16" borderId="0" applyNumberFormat="0" applyBorder="0" applyAlignment="0" applyProtection="0"/>
    <xf numFmtId="0" fontId="47" fillId="41"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18" borderId="0" applyNumberFormat="0" applyBorder="0" applyAlignment="0" applyProtection="0"/>
    <xf numFmtId="0" fontId="47" fillId="4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8"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19"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18"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18" fillId="21"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1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18" fillId="1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18" fillId="22" borderId="0" applyNumberFormat="0" applyBorder="0" applyAlignment="0" applyProtection="0"/>
    <xf numFmtId="0" fontId="47" fillId="49"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16"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8" fillId="50"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19" fillId="13" borderId="1" applyNumberFormat="0" applyAlignment="0" applyProtection="0"/>
    <xf numFmtId="0" fontId="49" fillId="51" borderId="0" applyNumberFormat="0" applyBorder="0" applyAlignment="0" applyProtection="0"/>
    <xf numFmtId="0" fontId="30" fillId="4" borderId="0" applyNumberFormat="0" applyBorder="0" applyAlignment="0" applyProtection="0"/>
    <xf numFmtId="0" fontId="49" fillId="51" borderId="0" applyNumberFormat="0" applyBorder="0" applyAlignment="0" applyProtection="0"/>
    <xf numFmtId="0" fontId="50" fillId="50" borderId="19" applyNumberFormat="0" applyAlignment="0" applyProtection="0"/>
    <xf numFmtId="0" fontId="50" fillId="13" borderId="19" applyNumberFormat="0" applyAlignment="0" applyProtection="0"/>
    <xf numFmtId="0" fontId="50" fillId="13" borderId="19" applyNumberFormat="0" applyAlignment="0" applyProtection="0"/>
    <xf numFmtId="0" fontId="20" fillId="13" borderId="2" applyNumberFormat="0" applyAlignment="0" applyProtection="0"/>
    <xf numFmtId="0" fontId="20" fillId="13" borderId="2" applyNumberFormat="0" applyAlignment="0" applyProtection="0"/>
    <xf numFmtId="0" fontId="20" fillId="13" borderId="2" applyNumberFormat="0" applyAlignment="0" applyProtection="0"/>
    <xf numFmtId="0" fontId="50" fillId="13" borderId="19" applyNumberFormat="0" applyAlignment="0" applyProtection="0"/>
    <xf numFmtId="0" fontId="50" fillId="13" borderId="19" applyNumberFormat="0" applyAlignment="0" applyProtection="0"/>
    <xf numFmtId="0" fontId="50" fillId="13" borderId="19" applyNumberFormat="0" applyAlignment="0" applyProtection="0"/>
    <xf numFmtId="0" fontId="51" fillId="52" borderId="20" applyNumberFormat="0" applyAlignment="0" applyProtection="0"/>
    <xf numFmtId="0" fontId="32" fillId="23" borderId="3" applyNumberFormat="0" applyAlignment="0" applyProtection="0"/>
    <xf numFmtId="0" fontId="51" fillId="52" borderId="20" applyNumberFormat="0" applyAlignment="0" applyProtection="0"/>
    <xf numFmtId="0" fontId="52" fillId="53" borderId="19"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4" fillId="0" borderId="0" applyNumberFormat="0" applyFill="0" applyBorder="0" applyAlignment="0" applyProtection="0"/>
    <xf numFmtId="0" fontId="22" fillId="0" borderId="0" applyNumberFormat="0" applyFill="0" applyBorder="0" applyAlignment="0" applyProtection="0"/>
    <xf numFmtId="0" fontId="55" fillId="54" borderId="0" applyNumberFormat="0" applyBorder="0" applyAlignment="0" applyProtection="0"/>
    <xf numFmtId="0" fontId="29" fillId="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6" fillId="0" borderId="2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6" fillId="0" borderId="22" applyNumberFormat="0" applyFill="0" applyAlignment="0" applyProtection="0"/>
    <xf numFmtId="0" fontId="57" fillId="0" borderId="23"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57" fillId="0" borderId="23" applyNumberFormat="0" applyFill="0" applyAlignment="0" applyProtection="0"/>
    <xf numFmtId="0" fontId="58" fillId="0" borderId="24"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58" fillId="0" borderId="24" applyNumberFormat="0" applyFill="0" applyAlignment="0" applyProtection="0"/>
    <xf numFmtId="0" fontId="5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8" fillId="0" borderId="0" applyNumberFormat="0" applyFill="0" applyBorder="0" applyAlignment="0" applyProtection="0"/>
    <xf numFmtId="0" fontId="21" fillId="3" borderId="2" applyNumberFormat="0" applyAlignment="0" applyProtection="0"/>
    <xf numFmtId="0" fontId="59" fillId="0" borderId="25" applyNumberFormat="0" applyFill="0" applyAlignment="0" applyProtection="0"/>
    <xf numFmtId="0" fontId="31" fillId="0" borderId="8" applyNumberFormat="0" applyFill="0" applyAlignment="0" applyProtection="0"/>
    <xf numFmtId="0" fontId="59" fillId="0" borderId="25" applyNumberFormat="0" applyFill="0" applyAlignment="0" applyProtection="0"/>
    <xf numFmtId="0" fontId="60" fillId="55" borderId="0" applyNumberFormat="0" applyBorder="0" applyAlignment="0" applyProtection="0"/>
    <xf numFmtId="0" fontId="42" fillId="11" borderId="0" applyNumberFormat="0" applyBorder="0" applyAlignment="0" applyProtection="0"/>
    <xf numFmtId="0" fontId="46" fillId="0" borderId="0"/>
    <xf numFmtId="0" fontId="46" fillId="0" borderId="0"/>
    <xf numFmtId="0" fontId="3" fillId="0" borderId="0"/>
    <xf numFmtId="0" fontId="3" fillId="0" borderId="0"/>
    <xf numFmtId="0" fontId="46" fillId="0" borderId="0"/>
    <xf numFmtId="0" fontId="46" fillId="56" borderId="26" applyNumberFormat="0" applyFont="0" applyAlignment="0" applyProtection="0"/>
    <xf numFmtId="0" fontId="3" fillId="5" borderId="9" applyNumberFormat="0" applyFont="0" applyAlignment="0" applyProtection="0"/>
    <xf numFmtId="0" fontId="3" fillId="5" borderId="9"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46"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7" fillId="56" borderId="26" applyNumberFormat="0" applyFont="0" applyAlignment="0" applyProtection="0"/>
    <xf numFmtId="0" fontId="2"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9" fillId="13" borderId="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 fillId="0" borderId="0"/>
    <xf numFmtId="0" fontId="46" fillId="0" borderId="0"/>
    <xf numFmtId="0" fontId="46" fillId="0" borderId="0"/>
    <xf numFmtId="0" fontId="3" fillId="0" borderId="0"/>
    <xf numFmtId="0" fontId="46" fillId="0" borderId="0"/>
    <xf numFmtId="0" fontId="46" fillId="0" borderId="0"/>
    <xf numFmtId="0" fontId="3" fillId="0" borderId="0"/>
    <xf numFmtId="0" fontId="43" fillId="0" borderId="0" applyNumberFormat="0" applyFill="0" applyBorder="0" applyProtection="0">
      <alignment vertical="top" wrapText="1"/>
    </xf>
    <xf numFmtId="0" fontId="16" fillId="0" borderId="0"/>
    <xf numFmtId="0" fontId="3"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7"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7" fillId="0" borderId="0"/>
    <xf numFmtId="0" fontId="2" fillId="0" borderId="0"/>
    <xf numFmtId="0" fontId="1" fillId="0" borderId="0"/>
    <xf numFmtId="0" fontId="1" fillId="0" borderId="0"/>
    <xf numFmtId="0" fontId="2" fillId="0" borderId="0"/>
    <xf numFmtId="0" fontId="1" fillId="0" borderId="0"/>
    <xf numFmtId="0" fontId="1" fillId="0" borderId="0"/>
    <xf numFmtId="0" fontId="46" fillId="0" borderId="0"/>
    <xf numFmtId="0" fontId="3" fillId="0" borderId="0"/>
    <xf numFmtId="0" fontId="3" fillId="0" borderId="0"/>
    <xf numFmtId="0" fontId="33" fillId="0" borderId="0"/>
    <xf numFmtId="0" fontId="3" fillId="0" borderId="0"/>
    <xf numFmtId="0" fontId="3" fillId="0" borderId="0"/>
    <xf numFmtId="0" fontId="3" fillId="0" borderId="0"/>
    <xf numFmtId="0" fontId="6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1" fillId="0" borderId="0" applyNumberFormat="0" applyFill="0" applyBorder="0" applyAlignment="0" applyProtection="0"/>
    <xf numFmtId="0" fontId="8"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9" fillId="0" borderId="25" applyNumberFormat="0" applyFill="0" applyAlignment="0" applyProtection="0"/>
    <xf numFmtId="0" fontId="59" fillId="0" borderId="25" applyNumberFormat="0" applyFill="0" applyAlignment="0" applyProtection="0"/>
    <xf numFmtId="0" fontId="6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20" applyNumberFormat="0" applyAlignment="0" applyProtection="0"/>
    <xf numFmtId="0" fontId="51" fillId="52" borderId="20"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9" fillId="0" borderId="25" applyNumberFormat="0" applyFill="0" applyAlignment="0" applyProtection="0"/>
    <xf numFmtId="0" fontId="51" fillId="52" borderId="20" applyNumberFormat="0" applyAlignment="0" applyProtection="0"/>
    <xf numFmtId="9" fontId="1" fillId="0" borderId="0" applyFont="0" applyFill="0" applyBorder="0" applyAlignment="0" applyProtection="0"/>
    <xf numFmtId="9" fontId="46" fillId="0" borderId="0" applyFont="0" applyFill="0" applyBorder="0" applyAlignment="0" applyProtection="0"/>
    <xf numFmtId="0" fontId="46" fillId="26"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1" fillId="2" borderId="0" applyNumberFormat="0" applyBorder="0" applyAlignment="0" applyProtection="0"/>
    <xf numFmtId="0" fontId="46" fillId="27"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4" borderId="0" applyNumberFormat="0" applyBorder="0" applyAlignment="0" applyProtection="0"/>
    <xf numFmtId="0" fontId="46" fillId="28"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 fillId="6" borderId="0" applyNumberFormat="0" applyBorder="0" applyAlignment="0" applyProtection="0"/>
    <xf numFmtId="0" fontId="46" fillId="29"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 fillId="7" borderId="0" applyNumberFormat="0" applyBorder="0" applyAlignment="0" applyProtection="0"/>
    <xf numFmtId="0" fontId="46" fillId="9" borderId="0" applyNumberFormat="0" applyBorder="0" applyAlignment="0" applyProtection="0"/>
    <xf numFmtId="0" fontId="46" fillId="71"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7" borderId="0" applyNumberFormat="0" applyBorder="0" applyAlignment="0" applyProtection="0"/>
    <xf numFmtId="0" fontId="46" fillId="71" borderId="0" applyNumberFormat="0" applyBorder="0" applyAlignment="0" applyProtection="0"/>
    <xf numFmtId="0" fontId="1"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1" fillId="14"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47" fillId="41"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47" fillId="9" borderId="0" applyNumberFormat="0" applyBorder="0" applyAlignment="0" applyProtection="0"/>
    <xf numFmtId="0" fontId="47" fillId="7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7" fillId="4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7" fillId="44"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47" fillId="47" borderId="0" applyNumberFormat="0" applyBorder="0" applyAlignment="0" applyProtection="0"/>
    <xf numFmtId="0" fontId="47" fillId="73" borderId="0" applyNumberFormat="0" applyBorder="0" applyAlignment="0" applyProtection="0"/>
    <xf numFmtId="0" fontId="47" fillId="73"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16" borderId="0" applyNumberFormat="0" applyBorder="0" applyAlignment="0" applyProtection="0"/>
    <xf numFmtId="0" fontId="48" fillId="13" borderId="18" applyNumberFormat="0" applyAlignment="0" applyProtection="0"/>
    <xf numFmtId="0" fontId="8" fillId="13" borderId="41" applyNumberFormat="0" applyAlignment="0" applyProtection="0"/>
    <xf numFmtId="0" fontId="48" fillId="50" borderId="18" applyNumberFormat="0" applyAlignment="0" applyProtection="0"/>
    <xf numFmtId="0" fontId="48" fillId="50" borderId="18" applyNumberFormat="0" applyAlignment="0" applyProtection="0"/>
    <xf numFmtId="0" fontId="48" fillId="72" borderId="18" applyNumberFormat="0" applyAlignment="0" applyProtection="0"/>
    <xf numFmtId="0" fontId="8" fillId="72" borderId="41" applyNumberFormat="0" applyAlignment="0" applyProtection="0"/>
    <xf numFmtId="0" fontId="48" fillId="13" borderId="18" applyNumberFormat="0" applyAlignment="0" applyProtection="0"/>
    <xf numFmtId="0" fontId="8" fillId="72" borderId="41" applyNumberFormat="0" applyAlignment="0" applyProtection="0"/>
    <xf numFmtId="0" fontId="48" fillId="13" borderId="18" applyNumberFormat="0" applyAlignment="0" applyProtection="0"/>
    <xf numFmtId="0" fontId="8" fillId="13" borderId="41" applyNumberFormat="0" applyAlignment="0" applyProtection="0"/>
    <xf numFmtId="0" fontId="19" fillId="13" borderId="1" applyNumberFormat="0" applyAlignment="0" applyProtection="0"/>
    <xf numFmtId="0" fontId="48" fillId="13" borderId="18" applyNumberFormat="0" applyAlignment="0" applyProtection="0"/>
    <xf numFmtId="0" fontId="19" fillId="13" borderId="1" applyNumberFormat="0" applyAlignment="0" applyProtection="0"/>
    <xf numFmtId="0" fontId="8" fillId="13" borderId="41" applyNumberFormat="0" applyAlignment="0" applyProtection="0"/>
    <xf numFmtId="0" fontId="48" fillId="13" borderId="18" applyNumberFormat="0" applyAlignment="0" applyProtection="0"/>
    <xf numFmtId="0" fontId="48" fillId="13" borderId="18" applyNumberFormat="0" applyAlignment="0" applyProtection="0"/>
    <xf numFmtId="0" fontId="48" fillId="13" borderId="18" applyNumberFormat="0" applyAlignment="0" applyProtection="0"/>
    <xf numFmtId="0" fontId="19" fillId="13" borderId="1" applyNumberFormat="0" applyAlignment="0" applyProtection="0"/>
    <xf numFmtId="0" fontId="50" fillId="50" borderId="19" applyNumberFormat="0" applyAlignment="0" applyProtection="0"/>
    <xf numFmtId="0" fontId="50" fillId="50" borderId="19" applyNumberFormat="0" applyAlignment="0" applyProtection="0"/>
    <xf numFmtId="0" fontId="50" fillId="72" borderId="19" applyNumberFormat="0" applyAlignment="0" applyProtection="0"/>
    <xf numFmtId="0" fontId="50" fillId="72" borderId="19" applyNumberFormat="0" applyAlignment="0" applyProtection="0"/>
    <xf numFmtId="0" fontId="50" fillId="72"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0" fillId="13" borderId="19" applyNumberFormat="0" applyAlignment="0" applyProtection="0"/>
    <xf numFmtId="0" fontId="20" fillId="13" borderId="2" applyNumberFormat="0" applyAlignment="0" applyProtection="0"/>
    <xf numFmtId="0" fontId="51" fillId="52" borderId="42" applyNumberFormat="0" applyAlignment="0" applyProtection="0"/>
    <xf numFmtId="0" fontId="21" fillId="3" borderId="2" applyNumberFormat="0" applyAlignment="0" applyProtection="0"/>
    <xf numFmtId="0" fontId="21" fillId="3" borderId="2" applyNumberFormat="0" applyAlignment="0" applyProtection="0"/>
    <xf numFmtId="0" fontId="21" fillId="3" borderId="2" applyNumberFormat="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53" fillId="0" borderId="4" applyNumberFormat="0" applyFill="0" applyAlignment="0" applyProtection="0"/>
    <xf numFmtId="0" fontId="8" fillId="0" borderId="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6" fillId="0" borderId="22"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57" fillId="0" borderId="23" applyNumberFormat="0" applyFill="0" applyAlignment="0" applyProtection="0"/>
    <xf numFmtId="0" fontId="80" fillId="0" borderId="45" applyNumberFormat="0" applyFill="0" applyAlignment="0" applyProtection="0"/>
    <xf numFmtId="0" fontId="80" fillId="0" borderId="46" applyNumberFormat="0" applyFill="0" applyAlignment="0" applyProtection="0"/>
    <xf numFmtId="0" fontId="58" fillId="0" borderId="24" applyNumberFormat="0" applyFill="0" applyAlignment="0" applyProtection="0"/>
    <xf numFmtId="0" fontId="81" fillId="0" borderId="47" applyNumberFormat="0" applyFill="0" applyAlignment="0" applyProtection="0"/>
    <xf numFmtId="0" fontId="81" fillId="0" borderId="48" applyNumberFormat="0" applyFill="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0" fontId="1" fillId="56" borderId="2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8" fillId="0" borderId="0"/>
    <xf numFmtId="0" fontId="68" fillId="0" borderId="0"/>
    <xf numFmtId="0" fontId="3" fillId="0" borderId="0"/>
    <xf numFmtId="0" fontId="3" fillId="0" borderId="0"/>
    <xf numFmtId="0" fontId="68" fillId="0" borderId="0"/>
    <xf numFmtId="0" fontId="68" fillId="0" borderId="0"/>
    <xf numFmtId="0" fontId="6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5" fillId="0" borderId="5" applyNumberFormat="0" applyFill="0" applyAlignment="0" applyProtection="0"/>
    <xf numFmtId="0" fontId="28"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8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52" borderId="42" applyNumberFormat="0" applyAlignment="0" applyProtection="0"/>
    <xf numFmtId="0" fontId="51" fillId="52" borderId="20" applyNumberFormat="0" applyAlignment="0" applyProtection="0"/>
    <xf numFmtId="0" fontId="51" fillId="52" borderId="42" applyNumberFormat="0" applyAlignment="0" applyProtection="0"/>
    <xf numFmtId="0" fontId="88" fillId="0" borderId="0"/>
    <xf numFmtId="9" fontId="1" fillId="0" borderId="0" applyFont="0" applyFill="0" applyBorder="0" applyAlignment="0" applyProtection="0"/>
    <xf numFmtId="9" fontId="1" fillId="0" borderId="0" applyFont="0" applyFill="0" applyBorder="0" applyAlignment="0" applyProtection="0"/>
    <xf numFmtId="0" fontId="1" fillId="56" borderId="26" applyNumberFormat="0" applyFont="0" applyAlignment="0" applyProtection="0"/>
    <xf numFmtId="0" fontId="1" fillId="56" borderId="26" applyNumberFormat="0" applyFont="0" applyAlignment="0" applyProtection="0"/>
    <xf numFmtId="164"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8" fillId="0" borderId="53" applyNumberFormat="0" applyFill="0" applyAlignment="0" applyProtection="0"/>
    <xf numFmtId="0" fontId="88" fillId="0" borderId="0"/>
    <xf numFmtId="0" fontId="88" fillId="0" borderId="0"/>
    <xf numFmtId="0" fontId="19" fillId="13" borderId="50" applyNumberFormat="0" applyAlignment="0" applyProtection="0"/>
    <xf numFmtId="0" fontId="21" fillId="3" borderId="52" applyNumberFormat="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8" fillId="0" borderId="53" applyNumberFormat="0" applyFill="0" applyAlignment="0" applyProtection="0"/>
    <xf numFmtId="0" fontId="8"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4"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0" fontId="21" fillId="3" borderId="52" applyNumberFormat="0" applyAlignment="0" applyProtection="0"/>
    <xf numFmtId="164" fontId="1" fillId="0" borderId="0" applyFont="0" applyFill="0" applyBorder="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20" fillId="13" borderId="52" applyNumberFormat="0" applyAlignment="0" applyProtection="0"/>
    <xf numFmtId="0" fontId="19" fillId="13" borderId="50" applyNumberFormat="0" applyAlignment="0" applyProtection="0"/>
    <xf numFmtId="0" fontId="8" fillId="13" borderId="51"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19" fillId="13" borderId="5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47" fillId="16" borderId="0" applyNumberFormat="0" applyBorder="0" applyAlignment="0" applyProtection="0"/>
    <xf numFmtId="0" fontId="47" fillId="19" borderId="0" applyNumberFormat="0" applyBorder="0" applyAlignment="0" applyProtection="0"/>
    <xf numFmtId="0" fontId="8" fillId="13" borderId="5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13" borderId="51" applyNumberFormat="0" applyAlignment="0" applyProtection="0"/>
    <xf numFmtId="0" fontId="8" fillId="72" borderId="51" applyNumberFormat="0" applyAlignment="0" applyProtection="0"/>
    <xf numFmtId="0" fontId="53" fillId="0" borderId="53" applyNumberFormat="0" applyFill="0" applyAlignment="0" applyProtection="0"/>
    <xf numFmtId="0" fontId="8" fillId="13" borderId="41" applyNumberFormat="0" applyAlignment="0" applyProtection="0"/>
    <xf numFmtId="0" fontId="8" fillId="72" borderId="41" applyNumberFormat="0" applyAlignment="0" applyProtection="0"/>
    <xf numFmtId="0" fontId="8" fillId="72" borderId="41" applyNumberFormat="0" applyAlignment="0" applyProtection="0"/>
    <xf numFmtId="0" fontId="8" fillId="13" borderId="41" applyNumberFormat="0" applyAlignment="0" applyProtection="0"/>
    <xf numFmtId="0" fontId="8" fillId="13" borderId="41" applyNumberFormat="0" applyAlignment="0" applyProtection="0"/>
    <xf numFmtId="0" fontId="47" fillId="46"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55" fillId="54" borderId="0" applyNumberFormat="0" applyBorder="0" applyAlignment="0" applyProtection="0"/>
    <xf numFmtId="0" fontId="49" fillId="51" borderId="0" applyNumberFormat="0" applyBorder="0" applyAlignment="0" applyProtection="0"/>
    <xf numFmtId="0" fontId="53" fillId="0" borderId="53" applyNumberFormat="0" applyFill="0" applyAlignment="0" applyProtection="0"/>
    <xf numFmtId="0" fontId="53" fillId="0" borderId="53" applyNumberFormat="0" applyFill="0" applyAlignment="0" applyProtection="0"/>
    <xf numFmtId="0" fontId="53" fillId="0" borderId="53" applyNumberFormat="0" applyFill="0" applyAlignment="0" applyProtection="0"/>
    <xf numFmtId="0" fontId="59" fillId="0" borderId="25" applyNumberFormat="0" applyFill="0" applyAlignment="0" applyProtection="0"/>
    <xf numFmtId="0" fontId="51" fillId="52" borderId="20" applyNumberFormat="0" applyAlignment="0" applyProtection="0"/>
    <xf numFmtId="0" fontId="8" fillId="13" borderId="51" applyNumberFormat="0" applyAlignment="0" applyProtection="0"/>
    <xf numFmtId="0" fontId="8" fillId="72" borderId="51" applyNumberFormat="0" applyAlignment="0" applyProtection="0"/>
    <xf numFmtId="0" fontId="8" fillId="72" borderId="51" applyNumberFormat="0" applyAlignment="0" applyProtection="0"/>
    <xf numFmtId="0" fontId="8" fillId="13" borderId="51" applyNumberFormat="0" applyAlignment="0" applyProtection="0"/>
    <xf numFmtId="0" fontId="8" fillId="13" borderId="51" applyNumberFormat="0" applyAlignment="0" applyProtection="0"/>
  </cellStyleXfs>
  <cellXfs count="350">
    <xf numFmtId="0" fontId="0" fillId="0" borderId="0" xfId="0"/>
    <xf numFmtId="0" fontId="5" fillId="0" borderId="0" xfId="0" applyFont="1" applyAlignment="1">
      <alignment horizontal="center"/>
    </xf>
    <xf numFmtId="0" fontId="4" fillId="0" borderId="0" xfId="891" applyFont="1" applyAlignment="1">
      <alignment horizontal="center"/>
    </xf>
    <xf numFmtId="0" fontId="12" fillId="0" borderId="0" xfId="0" applyFont="1" applyAlignment="1">
      <alignment vertical="center"/>
    </xf>
    <xf numFmtId="0" fontId="10" fillId="0" borderId="0" xfId="815" applyFont="1" applyAlignment="1">
      <alignment vertical="center"/>
    </xf>
    <xf numFmtId="0" fontId="14" fillId="0" borderId="0" xfId="0" applyFont="1" applyAlignment="1">
      <alignment horizontal="left" vertical="center"/>
    </xf>
    <xf numFmtId="0" fontId="4" fillId="0" borderId="0" xfId="0" applyFont="1"/>
    <xf numFmtId="0" fontId="9" fillId="0" borderId="0" xfId="0" applyFont="1"/>
    <xf numFmtId="14" fontId="9" fillId="0" borderId="0" xfId="0" applyNumberFormat="1" applyFont="1"/>
    <xf numFmtId="0" fontId="11" fillId="0" borderId="0" xfId="0" applyFont="1" applyAlignment="1">
      <alignment horizontal="center" vertical="center"/>
    </xf>
    <xf numFmtId="0" fontId="12" fillId="24" borderId="0" xfId="0" applyFont="1" applyFill="1" applyAlignment="1">
      <alignment horizontal="center" vertical="center" wrapText="1"/>
    </xf>
    <xf numFmtId="0" fontId="63" fillId="0" borderId="0" xfId="0" applyFont="1"/>
    <xf numFmtId="14" fontId="63" fillId="0" borderId="0" xfId="0" applyNumberFormat="1" applyFont="1" applyAlignment="1">
      <alignment horizontal="center"/>
    </xf>
    <xf numFmtId="0" fontId="4" fillId="0" borderId="0" xfId="892" applyFont="1" applyAlignment="1">
      <alignment horizontal="center" vertical="center"/>
    </xf>
    <xf numFmtId="0" fontId="63" fillId="0" borderId="0" xfId="0" applyFont="1" applyAlignment="1">
      <alignment horizontal="center" vertical="center"/>
    </xf>
    <xf numFmtId="0" fontId="9" fillId="0" borderId="0" xfId="0" applyFont="1" applyAlignment="1">
      <alignment horizontal="center" vertical="center"/>
    </xf>
    <xf numFmtId="0" fontId="5" fillId="58" borderId="10" xfId="0" applyFont="1" applyFill="1" applyBorder="1" applyAlignment="1">
      <alignment horizontal="center"/>
    </xf>
    <xf numFmtId="0" fontId="10" fillId="0" borderId="0" xfId="815" applyFont="1" applyAlignment="1">
      <alignment horizontal="left" vertical="center"/>
    </xf>
    <xf numFmtId="0" fontId="15" fillId="0" borderId="11"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2" fillId="0" borderId="0" xfId="0" applyFont="1" applyAlignment="1">
      <alignment horizontal="center" vertical="center"/>
    </xf>
    <xf numFmtId="0" fontId="11" fillId="59" borderId="0" xfId="0" applyFont="1" applyFill="1" applyAlignment="1">
      <alignment vertical="center"/>
    </xf>
    <xf numFmtId="0" fontId="13" fillId="0" borderId="0" xfId="815" applyFont="1" applyAlignment="1">
      <alignment vertical="center"/>
    </xf>
    <xf numFmtId="0" fontId="11" fillId="0" borderId="0" xfId="0" applyFont="1" applyAlignment="1">
      <alignment horizontal="left" vertical="center"/>
    </xf>
    <xf numFmtId="0" fontId="3" fillId="0" borderId="0" xfId="815" applyAlignment="1">
      <alignment vertical="center"/>
    </xf>
    <xf numFmtId="10" fontId="5" fillId="0" borderId="11" xfId="815" applyNumberFormat="1" applyFont="1" applyBorder="1" applyAlignment="1">
      <alignment horizontal="center" vertical="center" wrapText="1"/>
    </xf>
    <xf numFmtId="10" fontId="5" fillId="0" borderId="0" xfId="815" applyNumberFormat="1" applyFont="1" applyAlignment="1">
      <alignment horizontal="center" vertical="center" wrapText="1"/>
    </xf>
    <xf numFmtId="0" fontId="63" fillId="0" borderId="0" xfId="0" applyFont="1" applyAlignment="1">
      <alignment horizontal="center" vertical="center" wrapText="1"/>
    </xf>
    <xf numFmtId="0" fontId="5" fillId="0" borderId="11" xfId="815" applyFont="1" applyBorder="1" applyAlignment="1">
      <alignment horizontal="center" vertical="center" wrapText="1"/>
    </xf>
    <xf numFmtId="0" fontId="63" fillId="0" borderId="11" xfId="0" quotePrefix="1" applyFont="1" applyBorder="1" applyAlignment="1">
      <alignment vertical="center"/>
    </xf>
    <xf numFmtId="0" fontId="3" fillId="0" borderId="0" xfId="815" applyAlignment="1">
      <alignment vertical="center" wrapText="1"/>
    </xf>
    <xf numFmtId="0" fontId="10" fillId="25" borderId="0" xfId="815" applyFont="1" applyFill="1" applyAlignment="1">
      <alignment horizontal="left" vertical="center"/>
    </xf>
    <xf numFmtId="0" fontId="12" fillId="0" borderId="0" xfId="0" applyFont="1" applyAlignment="1">
      <alignment horizontal="left" vertical="center"/>
    </xf>
    <xf numFmtId="0" fontId="4" fillId="60" borderId="11" xfId="815"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4" fillId="0" borderId="11" xfId="815" applyFont="1" applyBorder="1" applyAlignment="1">
      <alignment horizontal="center" vertical="center" wrapText="1"/>
    </xf>
    <xf numFmtId="10" fontId="4" fillId="0" borderId="11" xfId="815" applyNumberFormat="1" applyFont="1" applyBorder="1" applyAlignment="1">
      <alignment horizontal="center" vertical="center" wrapText="1"/>
    </xf>
    <xf numFmtId="0" fontId="64" fillId="61" borderId="11" xfId="815" applyFont="1" applyFill="1" applyBorder="1" applyAlignment="1">
      <alignment horizontal="center" vertical="center" wrapText="1"/>
    </xf>
    <xf numFmtId="0" fontId="35" fillId="61" borderId="11" xfId="815" applyFont="1" applyFill="1" applyBorder="1" applyAlignment="1">
      <alignment horizontal="center" vertical="center" wrapText="1"/>
    </xf>
    <xf numFmtId="0" fontId="11" fillId="0" borderId="0" xfId="0" applyFont="1" applyAlignment="1">
      <alignment vertical="center" wrapText="1"/>
    </xf>
    <xf numFmtId="0" fontId="9" fillId="0" borderId="0" xfId="0" applyFont="1" applyAlignment="1">
      <alignment vertical="center" wrapText="1"/>
    </xf>
    <xf numFmtId="0" fontId="5" fillId="0" borderId="0" xfId="815" applyFont="1" applyAlignment="1">
      <alignment horizontal="left" vertical="center" wrapText="1"/>
    </xf>
    <xf numFmtId="0" fontId="10" fillId="0" borderId="0" xfId="0" applyFont="1" applyAlignment="1">
      <alignment horizontal="right" vertical="center"/>
    </xf>
    <xf numFmtId="10" fontId="4" fillId="0" borderId="0" xfId="815" applyNumberFormat="1" applyFont="1" applyAlignment="1">
      <alignment horizontal="center" vertical="center" wrapText="1"/>
    </xf>
    <xf numFmtId="0" fontId="63" fillId="0" borderId="0" xfId="0" applyFont="1" applyAlignment="1">
      <alignment horizontal="left" vertical="center" wrapText="1"/>
    </xf>
    <xf numFmtId="0" fontId="0" fillId="0" borderId="0" xfId="0" applyAlignment="1">
      <alignment horizontal="left" vertical="center"/>
    </xf>
    <xf numFmtId="0" fontId="4" fillId="0" borderId="0" xfId="815" applyFont="1" applyAlignment="1">
      <alignment horizontal="left" vertical="center"/>
    </xf>
    <xf numFmtId="0" fontId="4" fillId="0" borderId="0" xfId="815" applyFont="1" applyAlignment="1">
      <alignment horizontal="center" vertical="center"/>
    </xf>
    <xf numFmtId="0" fontId="4" fillId="0" borderId="0" xfId="815" applyFont="1" applyAlignment="1">
      <alignment vertical="center"/>
    </xf>
    <xf numFmtId="14" fontId="12" fillId="0" borderId="11" xfId="0" applyNumberFormat="1" applyFont="1" applyBorder="1" applyAlignment="1">
      <alignment horizontal="center" vertical="center"/>
    </xf>
    <xf numFmtId="0" fontId="12" fillId="0" borderId="10" xfId="0" quotePrefix="1" applyFont="1" applyBorder="1" applyAlignment="1">
      <alignment horizontal="center" vertical="center"/>
    </xf>
    <xf numFmtId="0" fontId="4" fillId="62" borderId="11" xfId="815" applyFont="1" applyFill="1" applyBorder="1" applyAlignment="1">
      <alignment horizontal="center" vertical="center"/>
    </xf>
    <xf numFmtId="10" fontId="4" fillId="62" borderId="11" xfId="815" applyNumberFormat="1" applyFont="1" applyFill="1" applyBorder="1" applyAlignment="1">
      <alignment horizontal="center" vertical="center"/>
    </xf>
    <xf numFmtId="0" fontId="5" fillId="0" borderId="11" xfId="815" applyFont="1" applyBorder="1" applyAlignment="1">
      <alignment vertical="center" wrapText="1"/>
    </xf>
    <xf numFmtId="10" fontId="9" fillId="0" borderId="11" xfId="0" applyNumberFormat="1" applyFont="1" applyBorder="1" applyAlignment="1">
      <alignment horizontal="center" vertical="center" wrapText="1"/>
    </xf>
    <xf numFmtId="10" fontId="66" fillId="0" borderId="11" xfId="0" applyNumberFormat="1" applyFont="1" applyBorder="1" applyAlignment="1">
      <alignment horizontal="center" vertical="center" wrapText="1"/>
    </xf>
    <xf numFmtId="3" fontId="5" fillId="0" borderId="11" xfId="815" applyNumberFormat="1" applyFont="1" applyBorder="1" applyAlignment="1">
      <alignment horizontal="center" vertical="center"/>
    </xf>
    <xf numFmtId="3" fontId="5" fillId="0" borderId="11" xfId="815" applyNumberFormat="1" applyFont="1" applyBorder="1" applyAlignment="1">
      <alignment horizontal="center" vertical="center" wrapText="1"/>
    </xf>
    <xf numFmtId="0" fontId="6" fillId="0" borderId="0" xfId="815" applyFont="1" applyAlignment="1">
      <alignment horizontal="center" vertical="center"/>
    </xf>
    <xf numFmtId="0" fontId="9" fillId="0" borderId="0" xfId="0" applyFont="1" applyAlignment="1">
      <alignment vertical="center"/>
    </xf>
    <xf numFmtId="0" fontId="4" fillId="0" borderId="11" xfId="815" quotePrefix="1" applyFont="1" applyBorder="1" applyAlignment="1">
      <alignment horizontal="center" vertical="center" wrapText="1"/>
    </xf>
    <xf numFmtId="10" fontId="4" fillId="0" borderId="11" xfId="815" applyNumberFormat="1" applyFont="1" applyBorder="1" applyAlignment="1">
      <alignment horizontal="center" vertical="center"/>
    </xf>
    <xf numFmtId="10" fontId="4" fillId="0" borderId="0" xfId="815" applyNumberFormat="1" applyFont="1" applyAlignment="1">
      <alignment horizontal="center" vertical="center"/>
    </xf>
    <xf numFmtId="0" fontId="9" fillId="0" borderId="11" xfId="0" applyFont="1" applyBorder="1" applyAlignment="1">
      <alignment horizontal="center" vertical="center"/>
    </xf>
    <xf numFmtId="0" fontId="12" fillId="0" borderId="11" xfId="0" applyFont="1" applyBorder="1" applyAlignment="1">
      <alignment horizontal="center" vertical="center"/>
    </xf>
    <xf numFmtId="0" fontId="39" fillId="0" borderId="0" xfId="815" applyFont="1" applyAlignment="1">
      <alignment horizontal="left" vertical="center"/>
    </xf>
    <xf numFmtId="0" fontId="5" fillId="0" borderId="11" xfId="815" applyFont="1" applyBorder="1" applyAlignment="1">
      <alignment horizontal="left" vertical="center" wrapText="1"/>
    </xf>
    <xf numFmtId="0" fontId="6" fillId="0" borderId="10" xfId="815" quotePrefix="1" applyFont="1" applyBorder="1" applyAlignment="1">
      <alignment horizontal="center" vertical="center"/>
    </xf>
    <xf numFmtId="0" fontId="10" fillId="0" borderId="0" xfId="815" applyFont="1" applyAlignment="1">
      <alignment horizontal="center" vertical="center"/>
    </xf>
    <xf numFmtId="0" fontId="5" fillId="0" borderId="0" xfId="815" applyFont="1" applyAlignment="1">
      <alignment horizontal="center" vertical="center"/>
    </xf>
    <xf numFmtId="0" fontId="5" fillId="0" borderId="0" xfId="815" applyFont="1" applyAlignment="1">
      <alignment horizontal="center" vertical="center" wrapText="1"/>
    </xf>
    <xf numFmtId="10" fontId="66" fillId="0" borderId="0" xfId="0" applyNumberFormat="1" applyFont="1" applyAlignment="1">
      <alignment horizontal="center" vertical="center" wrapText="1"/>
    </xf>
    <xf numFmtId="0" fontId="6" fillId="0" borderId="0" xfId="815" quotePrefix="1" applyFont="1" applyAlignment="1">
      <alignment horizontal="center" vertical="center"/>
    </xf>
    <xf numFmtId="0" fontId="4" fillId="0" borderId="0" xfId="815" applyFont="1" applyAlignment="1">
      <alignment horizontal="left" vertical="top" wrapText="1"/>
    </xf>
    <xf numFmtId="0" fontId="63" fillId="0" borderId="0" xfId="0" applyFont="1" applyAlignment="1">
      <alignment horizontal="center"/>
    </xf>
    <xf numFmtId="10" fontId="11" fillId="0" borderId="0" xfId="0" applyNumberFormat="1" applyFont="1" applyAlignment="1">
      <alignment vertical="center"/>
    </xf>
    <xf numFmtId="0" fontId="63" fillId="0" borderId="11" xfId="0" quotePrefix="1" applyFont="1" applyBorder="1" applyAlignment="1">
      <alignment vertical="center" wrapText="1"/>
    </xf>
    <xf numFmtId="3" fontId="4" fillId="0" borderId="11" xfId="815" applyNumberFormat="1" applyFont="1" applyBorder="1" applyAlignment="1">
      <alignment horizontal="center" vertical="center" wrapText="1"/>
    </xf>
    <xf numFmtId="3" fontId="5" fillId="0" borderId="0" xfId="815" applyNumberFormat="1" applyFont="1" applyAlignment="1">
      <alignment horizontal="center" vertical="center" wrapText="1"/>
    </xf>
    <xf numFmtId="0" fontId="63" fillId="0" borderId="11" xfId="815" applyFont="1" applyBorder="1" applyAlignment="1">
      <alignment horizontal="center" vertical="center" wrapText="1"/>
    </xf>
    <xf numFmtId="14" fontId="10" fillId="63" borderId="0" xfId="815" applyNumberFormat="1" applyFont="1" applyFill="1" applyAlignment="1">
      <alignment horizontal="center" vertical="center"/>
    </xf>
    <xf numFmtId="0" fontId="10" fillId="63" borderId="0" xfId="815" applyFont="1" applyFill="1" applyAlignment="1">
      <alignment horizontal="left" vertical="center"/>
    </xf>
    <xf numFmtId="14" fontId="10" fillId="0" borderId="0" xfId="815" applyNumberFormat="1" applyFont="1" applyAlignment="1">
      <alignment horizontal="center" vertical="center"/>
    </xf>
    <xf numFmtId="0" fontId="67" fillId="0" borderId="11" xfId="0" applyFont="1" applyBorder="1" applyAlignment="1">
      <alignment horizontal="left" vertical="center" wrapText="1"/>
    </xf>
    <xf numFmtId="0" fontId="67" fillId="0" borderId="11" xfId="0" applyFont="1" applyBorder="1" applyAlignment="1">
      <alignment vertical="center" wrapText="1"/>
    </xf>
    <xf numFmtId="0" fontId="67" fillId="0" borderId="11" xfId="0" applyFont="1" applyBorder="1" applyAlignment="1">
      <alignment horizontal="center" vertical="center" wrapText="1"/>
    </xf>
    <xf numFmtId="0" fontId="67" fillId="0" borderId="0" xfId="0" applyFont="1" applyAlignment="1">
      <alignment vertical="center" wrapText="1"/>
    </xf>
    <xf numFmtId="0" fontId="67" fillId="0" borderId="0" xfId="0" applyFont="1" applyAlignment="1">
      <alignment horizontal="left" vertical="center" wrapText="1"/>
    </xf>
    <xf numFmtId="1" fontId="67" fillId="0" borderId="11" xfId="0" applyNumberFormat="1" applyFont="1" applyBorder="1" applyAlignment="1">
      <alignment horizontal="center" vertical="center" wrapText="1"/>
    </xf>
    <xf numFmtId="0" fontId="67" fillId="0" borderId="0" xfId="0" quotePrefix="1" applyFont="1" applyAlignment="1">
      <alignment vertical="center" wrapText="1"/>
    </xf>
    <xf numFmtId="2" fontId="67" fillId="0" borderId="11" xfId="0" applyNumberFormat="1" applyFont="1" applyBorder="1" applyAlignment="1">
      <alignment horizontal="center" vertical="center" wrapText="1"/>
    </xf>
    <xf numFmtId="0" fontId="0" fillId="0" borderId="11" xfId="0" applyBorder="1"/>
    <xf numFmtId="0" fontId="45" fillId="0" borderId="0" xfId="0" applyFont="1" applyAlignment="1">
      <alignment vertical="center"/>
    </xf>
    <xf numFmtId="0" fontId="44" fillId="0" borderId="11" xfId="0" applyFont="1" applyBorder="1" applyAlignment="1">
      <alignment horizontal="left" vertical="center"/>
    </xf>
    <xf numFmtId="14" fontId="44" fillId="0" borderId="11" xfId="0" applyNumberFormat="1" applyFont="1" applyBorder="1" applyAlignment="1">
      <alignment horizontal="left" vertical="center"/>
    </xf>
    <xf numFmtId="14" fontId="44" fillId="0" borderId="0" xfId="0" applyNumberFormat="1" applyFont="1" applyAlignment="1">
      <alignment horizontal="left" vertical="center"/>
    </xf>
    <xf numFmtId="0" fontId="45" fillId="0" borderId="11" xfId="0" applyFont="1" applyBorder="1" applyAlignment="1">
      <alignment vertical="center"/>
    </xf>
    <xf numFmtId="0" fontId="63" fillId="0" borderId="11" xfId="0" applyFont="1" applyBorder="1" applyAlignment="1">
      <alignment vertical="center"/>
    </xf>
    <xf numFmtId="0" fontId="13" fillId="0" borderId="0" xfId="815" applyFont="1"/>
    <xf numFmtId="0" fontId="11" fillId="0" borderId="0" xfId="0" applyFont="1"/>
    <xf numFmtId="0" fontId="11" fillId="0" borderId="0" xfId="0" applyFont="1" applyAlignment="1">
      <alignment horizontal="center"/>
    </xf>
    <xf numFmtId="0" fontId="12" fillId="0" borderId="0" xfId="0" applyFont="1"/>
    <xf numFmtId="0" fontId="14" fillId="0" borderId="0" xfId="0" applyFont="1"/>
    <xf numFmtId="0" fontId="45" fillId="0" borderId="0" xfId="0" applyFont="1"/>
    <xf numFmtId="0" fontId="44" fillId="0" borderId="0" xfId="0" applyFont="1"/>
    <xf numFmtId="0" fontId="0" fillId="0" borderId="0" xfId="0" applyAlignment="1">
      <alignment horizontal="center"/>
    </xf>
    <xf numFmtId="0" fontId="3" fillId="0" borderId="0" xfId="815"/>
    <xf numFmtId="0" fontId="71" fillId="0" borderId="0" xfId="815" applyFont="1"/>
    <xf numFmtId="0" fontId="71" fillId="0" borderId="0" xfId="815" applyFont="1" applyAlignment="1">
      <alignment horizontal="center" vertical="center"/>
    </xf>
    <xf numFmtId="0" fontId="3" fillId="0" borderId="0" xfId="815" applyAlignment="1">
      <alignment horizontal="left"/>
    </xf>
    <xf numFmtId="0" fontId="71" fillId="0" borderId="0" xfId="815" applyFont="1" applyAlignment="1">
      <alignment horizontal="left"/>
    </xf>
    <xf numFmtId="14" fontId="70" fillId="0" borderId="0" xfId="0" applyNumberFormat="1" applyFont="1" applyAlignment="1">
      <alignment horizontal="center" vertical="center"/>
    </xf>
    <xf numFmtId="1" fontId="15" fillId="68" borderId="10" xfId="0" applyNumberFormat="1" applyFont="1" applyFill="1" applyBorder="1" applyAlignment="1" applyProtection="1">
      <alignment horizontal="center" vertical="center"/>
      <protection locked="0"/>
    </xf>
    <xf numFmtId="10" fontId="15" fillId="24" borderId="10" xfId="924" applyNumberFormat="1" applyFont="1" applyFill="1" applyBorder="1" applyAlignment="1" applyProtection="1">
      <alignment horizontal="center" vertical="center" wrapText="1"/>
    </xf>
    <xf numFmtId="0" fontId="9" fillId="0" borderId="39" xfId="0" applyFont="1" applyBorder="1" applyAlignment="1">
      <alignment vertical="center" wrapText="1"/>
    </xf>
    <xf numFmtId="0" fontId="9" fillId="0" borderId="0" xfId="0" applyFont="1" applyAlignment="1">
      <alignment horizontal="center"/>
    </xf>
    <xf numFmtId="10" fontId="11" fillId="0" borderId="0" xfId="925" applyNumberFormat="1" applyFont="1" applyAlignment="1" applyProtection="1">
      <alignment vertical="center" wrapText="1"/>
    </xf>
    <xf numFmtId="14" fontId="63" fillId="0" borderId="11" xfId="0" applyNumberFormat="1" applyFont="1" applyBorder="1" applyAlignment="1">
      <alignment horizontal="left" vertical="center"/>
    </xf>
    <xf numFmtId="0" fontId="44" fillId="0" borderId="11" xfId="0" applyFont="1" applyBorder="1" applyAlignment="1">
      <alignment horizontal="center" vertical="center"/>
    </xf>
    <xf numFmtId="0" fontId="34" fillId="0" borderId="11" xfId="815" quotePrefix="1" applyFont="1" applyBorder="1" applyAlignment="1">
      <alignment horizontal="center" vertical="center" wrapText="1"/>
    </xf>
    <xf numFmtId="10" fontId="9" fillId="0" borderId="0" xfId="0" applyNumberFormat="1" applyFont="1" applyAlignment="1">
      <alignment horizontal="center" vertical="center" wrapText="1"/>
    </xf>
    <xf numFmtId="0" fontId="11" fillId="0" borderId="16" xfId="0" applyFont="1" applyBorder="1" applyAlignment="1">
      <alignment vertical="center"/>
    </xf>
    <xf numFmtId="0" fontId="65" fillId="0" borderId="11" xfId="815" applyFont="1" applyBorder="1" applyAlignment="1">
      <alignment horizontal="center" vertical="center" wrapText="1"/>
    </xf>
    <xf numFmtId="0" fontId="78" fillId="0" borderId="11" xfId="815" applyFont="1" applyBorder="1" applyAlignment="1">
      <alignment horizontal="center" vertical="center" wrapText="1"/>
    </xf>
    <xf numFmtId="0" fontId="4" fillId="0" borderId="40" xfId="815" applyFont="1" applyBorder="1" applyAlignment="1">
      <alignment vertical="center" wrapText="1"/>
    </xf>
    <xf numFmtId="0" fontId="4" fillId="0" borderId="0" xfId="815" applyFont="1" applyAlignment="1">
      <alignment vertical="center" wrapText="1"/>
    </xf>
    <xf numFmtId="0" fontId="12" fillId="0" borderId="0" xfId="0" applyFont="1" applyAlignment="1">
      <alignment horizontal="center"/>
    </xf>
    <xf numFmtId="0" fontId="9" fillId="69" borderId="11" xfId="0" applyFont="1" applyFill="1" applyBorder="1" applyAlignment="1">
      <alignment horizontal="center" vertical="center" wrapText="1"/>
    </xf>
    <xf numFmtId="0" fontId="4" fillId="69" borderId="11" xfId="815" applyFont="1" applyFill="1" applyBorder="1" applyAlignment="1">
      <alignment horizontal="center" vertical="center" wrapText="1"/>
    </xf>
    <xf numFmtId="0" fontId="67" fillId="69" borderId="11" xfId="0" applyFont="1" applyFill="1" applyBorder="1" applyAlignment="1">
      <alignment horizontal="center" vertical="center" wrapText="1"/>
    </xf>
    <xf numFmtId="0" fontId="70" fillId="0" borderId="0" xfId="0" applyFont="1"/>
    <xf numFmtId="0" fontId="10" fillId="0" borderId="0" xfId="815" applyFont="1"/>
    <xf numFmtId="1" fontId="44" fillId="0" borderId="11" xfId="0" applyNumberFormat="1" applyFont="1" applyBorder="1" applyAlignment="1">
      <alignment horizontal="center" vertical="center"/>
    </xf>
    <xf numFmtId="0" fontId="45" fillId="0" borderId="11" xfId="0" applyFont="1" applyBorder="1" applyAlignment="1">
      <alignment horizontal="center" vertical="center"/>
    </xf>
    <xf numFmtId="0" fontId="12" fillId="0" borderId="0" xfId="0" applyFont="1" applyAlignment="1">
      <alignment vertical="top"/>
    </xf>
    <xf numFmtId="0" fontId="11" fillId="0" borderId="0" xfId="0" quotePrefix="1" applyFont="1" applyAlignment="1">
      <alignment vertical="center"/>
    </xf>
    <xf numFmtId="0" fontId="65" fillId="0" borderId="0" xfId="0" applyFont="1" applyAlignment="1">
      <alignment vertical="center" wrapText="1"/>
    </xf>
    <xf numFmtId="0" fontId="65" fillId="0" borderId="0" xfId="0" applyFont="1" applyAlignment="1">
      <alignment vertical="center"/>
    </xf>
    <xf numFmtId="14" fontId="63" fillId="0" borderId="0" xfId="0" applyNumberFormat="1" applyFont="1" applyAlignment="1">
      <alignment horizontal="center" vertical="center"/>
    </xf>
    <xf numFmtId="14" fontId="9" fillId="0" borderId="0" xfId="0" applyNumberFormat="1" applyFont="1" applyAlignment="1">
      <alignment horizontal="center" vertical="center"/>
    </xf>
    <xf numFmtId="0" fontId="84" fillId="0" borderId="11" xfId="0" applyFont="1" applyBorder="1" applyAlignment="1">
      <alignment vertical="center" wrapText="1"/>
    </xf>
    <xf numFmtId="0" fontId="85" fillId="0" borderId="11" xfId="0" applyFont="1" applyBorder="1" applyAlignment="1">
      <alignment vertical="center" wrapText="1"/>
    </xf>
    <xf numFmtId="0" fontId="85" fillId="0" borderId="11" xfId="0" quotePrefix="1" applyFont="1" applyBorder="1" applyAlignment="1">
      <alignment vertical="center"/>
    </xf>
    <xf numFmtId="0" fontId="85" fillId="0" borderId="0" xfId="0" applyFont="1" applyAlignment="1">
      <alignment vertical="center"/>
    </xf>
    <xf numFmtId="0" fontId="85" fillId="69" borderId="11" xfId="0" quotePrefix="1" applyFont="1" applyFill="1" applyBorder="1" applyAlignment="1">
      <alignment vertical="center"/>
    </xf>
    <xf numFmtId="0" fontId="85" fillId="69" borderId="11" xfId="0" applyFont="1" applyFill="1" applyBorder="1" applyAlignment="1">
      <alignment vertical="center" wrapText="1"/>
    </xf>
    <xf numFmtId="0" fontId="86" fillId="0" borderId="11" xfId="0" applyFont="1" applyBorder="1" applyAlignment="1">
      <alignment horizontal="left" vertical="center" wrapText="1"/>
    </xf>
    <xf numFmtId="0" fontId="9" fillId="0" borderId="0" xfId="0" applyFont="1" applyAlignment="1">
      <alignment vertical="top" wrapText="1"/>
    </xf>
    <xf numFmtId="0" fontId="4" fillId="0" borderId="0" xfId="0" applyFont="1" applyAlignment="1">
      <alignment horizontal="center" vertical="center" wrapText="1"/>
    </xf>
    <xf numFmtId="0" fontId="45" fillId="70" borderId="1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815" applyFont="1" applyAlignment="1">
      <alignment horizontal="left" vertical="center"/>
    </xf>
    <xf numFmtId="1" fontId="44" fillId="70" borderId="11" xfId="0" applyNumberFormat="1" applyFont="1" applyFill="1" applyBorder="1" applyAlignment="1">
      <alignment horizontal="center" vertical="center"/>
    </xf>
    <xf numFmtId="0" fontId="15" fillId="0" borderId="0" xfId="0" applyFont="1"/>
    <xf numFmtId="0" fontId="87" fillId="0" borderId="0" xfId="0" applyFont="1"/>
    <xf numFmtId="0" fontId="4" fillId="0" borderId="0" xfId="0" applyFont="1" applyAlignment="1">
      <alignment wrapText="1"/>
    </xf>
    <xf numFmtId="0" fontId="15" fillId="0" borderId="11" xfId="0" applyFont="1" applyBorder="1" applyAlignment="1">
      <alignment horizontal="center"/>
    </xf>
    <xf numFmtId="0" fontId="9" fillId="74" borderId="11" xfId="0" applyFont="1" applyFill="1" applyBorder="1" applyAlignment="1">
      <alignment horizontal="center"/>
    </xf>
    <xf numFmtId="9" fontId="9" fillId="74" borderId="11" xfId="675" applyFont="1" applyFill="1" applyBorder="1" applyAlignment="1" applyProtection="1">
      <alignment horizontal="center"/>
    </xf>
    <xf numFmtId="1" fontId="9" fillId="74" borderId="11" xfId="675" applyNumberFormat="1" applyFont="1" applyFill="1" applyBorder="1" applyAlignment="1" applyProtection="1">
      <alignment horizontal="center"/>
    </xf>
    <xf numFmtId="49" fontId="9" fillId="0" borderId="11" xfId="0" applyNumberFormat="1" applyFont="1" applyBorder="1" applyAlignment="1">
      <alignment horizontal="center"/>
    </xf>
    <xf numFmtId="0" fontId="9" fillId="0" borderId="11" xfId="0" applyFont="1" applyBorder="1" applyAlignment="1">
      <alignment horizontal="center"/>
    </xf>
    <xf numFmtId="9" fontId="9" fillId="0" borderId="11" xfId="675" applyFont="1" applyBorder="1" applyAlignment="1" applyProtection="1">
      <alignment horizontal="center"/>
    </xf>
    <xf numFmtId="1" fontId="9" fillId="0" borderId="11" xfId="675" applyNumberFormat="1" applyFont="1" applyBorder="1" applyAlignment="1" applyProtection="1">
      <alignment horizontal="center"/>
    </xf>
    <xf numFmtId="0" fontId="9" fillId="0" borderId="11" xfId="0" applyFont="1" applyBorder="1"/>
    <xf numFmtId="1" fontId="15" fillId="66" borderId="11" xfId="0" applyNumberFormat="1" applyFont="1" applyFill="1" applyBorder="1" applyAlignment="1">
      <alignment horizontal="center" vertical="center" wrapText="1"/>
    </xf>
    <xf numFmtId="0" fontId="9" fillId="0" borderId="0" xfId="0" applyFont="1" applyAlignment="1">
      <alignment horizontal="center" vertical="center" wrapText="1"/>
    </xf>
    <xf numFmtId="0" fontId="67" fillId="0" borderId="0" xfId="0" applyFont="1"/>
    <xf numFmtId="0" fontId="67" fillId="0" borderId="11" xfId="0" applyFont="1" applyBorder="1" applyAlignment="1">
      <alignment horizontal="center"/>
    </xf>
    <xf numFmtId="0" fontId="67" fillId="0" borderId="11" xfId="0" applyFont="1" applyBorder="1"/>
    <xf numFmtId="0" fontId="5" fillId="60" borderId="17" xfId="815" applyFont="1" applyFill="1" applyBorder="1" applyAlignment="1" applyProtection="1">
      <alignment horizontal="center" vertical="center" wrapText="1"/>
      <protection locked="0"/>
    </xf>
    <xf numFmtId="0" fontId="5" fillId="60" borderId="11" xfId="815" applyFont="1" applyFill="1" applyBorder="1" applyAlignment="1" applyProtection="1">
      <alignment horizontal="center" vertical="center" wrapText="1"/>
      <protection locked="0"/>
    </xf>
    <xf numFmtId="0" fontId="9" fillId="75" borderId="11" xfId="0" applyFont="1" applyFill="1" applyBorder="1" applyAlignment="1">
      <alignment horizontal="center" vertical="center" wrapText="1"/>
    </xf>
    <xf numFmtId="0" fontId="85" fillId="75" borderId="11" xfId="0" applyFont="1" applyFill="1" applyBorder="1" applyAlignment="1">
      <alignment vertical="center" wrapText="1"/>
    </xf>
    <xf numFmtId="0" fontId="66" fillId="0" borderId="11" xfId="0" applyFont="1" applyBorder="1" applyAlignment="1">
      <alignment horizontal="center" vertical="center"/>
    </xf>
    <xf numFmtId="0" fontId="4" fillId="0" borderId="11" xfId="815" applyFont="1" applyBorder="1"/>
    <xf numFmtId="0" fontId="4" fillId="0" borderId="12" xfId="815" applyFont="1" applyBorder="1"/>
    <xf numFmtId="0" fontId="63" fillId="0" borderId="13" xfId="0" applyFont="1" applyBorder="1" applyAlignment="1">
      <alignment vertical="center"/>
    </xf>
    <xf numFmtId="0" fontId="9" fillId="0" borderId="0" xfId="0" applyFont="1" applyAlignment="1">
      <alignment horizontal="left" vertical="center"/>
    </xf>
    <xf numFmtId="0" fontId="66" fillId="0" borderId="0" xfId="0" applyFont="1" applyAlignment="1">
      <alignment horizontal="center" vertical="center"/>
    </xf>
    <xf numFmtId="0" fontId="4" fillId="0" borderId="0" xfId="815" applyFont="1" applyAlignment="1">
      <alignment horizontal="center" vertical="center" wrapText="1"/>
    </xf>
    <xf numFmtId="0" fontId="15" fillId="57" borderId="10" xfId="0" applyFont="1" applyFill="1" applyBorder="1" applyAlignment="1">
      <alignment horizontal="center" vertical="center"/>
    </xf>
    <xf numFmtId="0" fontId="63" fillId="58" borderId="10" xfId="0" applyFont="1" applyFill="1" applyBorder="1" applyAlignment="1">
      <alignment horizontal="center" vertical="center"/>
    </xf>
    <xf numFmtId="0" fontId="15" fillId="57" borderId="10" xfId="0" applyFont="1" applyFill="1" applyBorder="1" applyAlignment="1">
      <alignment horizontal="center"/>
    </xf>
    <xf numFmtId="0" fontId="63" fillId="58" borderId="10" xfId="0" applyFont="1" applyFill="1" applyBorder="1" applyAlignment="1">
      <alignment horizontal="center"/>
    </xf>
    <xf numFmtId="14" fontId="63" fillId="58" borderId="10" xfId="0" applyNumberFormat="1" applyFont="1" applyFill="1" applyBorder="1" applyAlignment="1">
      <alignment horizontal="center"/>
    </xf>
    <xf numFmtId="14" fontId="63" fillId="70" borderId="0" xfId="0" applyNumberFormat="1" applyFont="1" applyFill="1" applyAlignment="1">
      <alignment horizontal="left"/>
    </xf>
    <xf numFmtId="0" fontId="63" fillId="70" borderId="0" xfId="0" applyFont="1" applyFill="1" applyAlignment="1">
      <alignment horizontal="right"/>
    </xf>
    <xf numFmtId="0" fontId="67" fillId="61" borderId="11" xfId="0" applyFont="1" applyFill="1" applyBorder="1" applyAlignment="1">
      <alignment horizontal="center" vertical="center" wrapText="1"/>
    </xf>
    <xf numFmtId="0" fontId="39" fillId="0" borderId="0" xfId="815" applyFont="1" applyAlignment="1">
      <alignment vertical="center"/>
    </xf>
    <xf numFmtId="0" fontId="15" fillId="0" borderId="10" xfId="0" applyFont="1" applyBorder="1" applyAlignment="1">
      <alignment horizontal="center" vertical="center" wrapText="1"/>
    </xf>
    <xf numFmtId="0" fontId="4" fillId="0" borderId="39" xfId="0" applyFont="1" applyBorder="1" applyAlignment="1">
      <alignment vertical="center" wrapText="1"/>
    </xf>
    <xf numFmtId="3" fontId="4" fillId="0" borderId="11" xfId="815" quotePrefix="1" applyNumberFormat="1" applyFont="1" applyBorder="1" applyAlignment="1">
      <alignment horizontal="center" vertical="center" wrapText="1"/>
    </xf>
    <xf numFmtId="0" fontId="91" fillId="61" borderId="11" xfId="815" applyFont="1" applyFill="1" applyBorder="1" applyAlignment="1">
      <alignment horizontal="center" vertical="center" wrapText="1"/>
    </xf>
    <xf numFmtId="0" fontId="4" fillId="0" borderId="55" xfId="815" applyFont="1" applyBorder="1" applyAlignment="1">
      <alignment horizontal="center" vertical="center" wrapText="1"/>
    </xf>
    <xf numFmtId="3" fontId="4" fillId="0" borderId="11" xfId="0" applyNumberFormat="1" applyFont="1" applyBorder="1" applyAlignment="1">
      <alignment horizontal="center" vertical="center"/>
    </xf>
    <xf numFmtId="2" fontId="44" fillId="57" borderId="11" xfId="0" applyNumberFormat="1" applyFont="1" applyFill="1" applyBorder="1" applyAlignment="1">
      <alignment horizontal="center" vertical="center"/>
    </xf>
    <xf numFmtId="49" fontId="9" fillId="57" borderId="11" xfId="0" applyNumberFormat="1" applyFont="1" applyFill="1" applyBorder="1" applyAlignment="1">
      <alignment horizontal="center"/>
    </xf>
    <xf numFmtId="0" fontId="66" fillId="0" borderId="13" xfId="0" applyFont="1" applyBorder="1" applyAlignment="1">
      <alignment horizontal="center" vertical="center"/>
    </xf>
    <xf numFmtId="0" fontId="63" fillId="0" borderId="11" xfId="0" applyFont="1" applyBorder="1"/>
    <xf numFmtId="0" fontId="4" fillId="0" borderId="11" xfId="815" applyFont="1" applyBorder="1" applyAlignment="1" applyProtection="1">
      <alignment horizontal="center" vertical="center" wrapText="1"/>
      <protection locked="0"/>
    </xf>
    <xf numFmtId="10" fontId="11" fillId="0" borderId="0" xfId="925" applyNumberFormat="1" applyFont="1" applyFill="1" applyAlignment="1" applyProtection="1">
      <alignment vertical="center" wrapText="1"/>
    </xf>
    <xf numFmtId="0" fontId="12" fillId="0" borderId="0" xfId="0" applyFont="1" applyAlignment="1">
      <alignment horizontal="left" vertical="center"/>
    </xf>
    <xf numFmtId="0" fontId="10" fillId="65" borderId="13" xfId="815" applyFont="1" applyFill="1" applyBorder="1" applyAlignment="1" applyProtection="1">
      <alignment horizontal="left" vertical="center"/>
      <protection locked="0"/>
    </xf>
    <xf numFmtId="0" fontId="10" fillId="65" borderId="15" xfId="815" applyFont="1" applyFill="1" applyBorder="1" applyAlignment="1" applyProtection="1">
      <alignment horizontal="left" vertical="center"/>
      <protection locked="0"/>
    </xf>
    <xf numFmtId="0" fontId="10" fillId="65" borderId="14" xfId="815" applyFont="1" applyFill="1" applyBorder="1" applyAlignment="1" applyProtection="1">
      <alignment horizontal="left" vertical="center"/>
      <protection locked="0"/>
    </xf>
    <xf numFmtId="0" fontId="10" fillId="64" borderId="13" xfId="815" applyFont="1" applyFill="1" applyBorder="1" applyAlignment="1" applyProtection="1">
      <alignment horizontal="left" vertical="center"/>
      <protection locked="0"/>
    </xf>
    <xf numFmtId="0" fontId="10" fillId="64" borderId="14" xfId="815" applyFont="1" applyFill="1" applyBorder="1" applyAlignment="1" applyProtection="1">
      <alignment horizontal="left" vertical="center"/>
      <protection locked="0"/>
    </xf>
    <xf numFmtId="0" fontId="10" fillId="0" borderId="0" xfId="815" applyFont="1" applyAlignment="1">
      <alignment horizontal="left" vertical="center"/>
    </xf>
    <xf numFmtId="0" fontId="10" fillId="0" borderId="16" xfId="815" applyFont="1" applyBorder="1" applyAlignment="1">
      <alignment horizontal="left" vertical="center"/>
    </xf>
    <xf numFmtId="0" fontId="0" fillId="0" borderId="16" xfId="0" applyBorder="1" applyAlignment="1">
      <alignment horizontal="left" vertical="center"/>
    </xf>
    <xf numFmtId="0" fontId="10" fillId="0" borderId="0" xfId="815" applyFont="1" applyAlignment="1">
      <alignment horizontal="left" vertical="top"/>
    </xf>
    <xf numFmtId="0" fontId="0" fillId="0" borderId="16" xfId="0" applyBorder="1" applyAlignment="1">
      <alignment horizontal="left" vertical="top"/>
    </xf>
    <xf numFmtId="14" fontId="10" fillId="65" borderId="13" xfId="815" applyNumberFormat="1" applyFont="1" applyFill="1" applyBorder="1" applyAlignment="1" applyProtection="1">
      <alignment horizontal="center" vertical="center"/>
      <protection locked="0"/>
    </xf>
    <xf numFmtId="14" fontId="10" fillId="65" borderId="15" xfId="815" applyNumberFormat="1" applyFont="1" applyFill="1" applyBorder="1" applyAlignment="1" applyProtection="1">
      <alignment horizontal="center" vertical="center"/>
      <protection locked="0"/>
    </xf>
    <xf numFmtId="14" fontId="10" fillId="65" borderId="14" xfId="815" applyNumberFormat="1" applyFont="1" applyFill="1" applyBorder="1" applyAlignment="1" applyProtection="1">
      <alignment horizontal="center" vertical="center"/>
      <protection locked="0"/>
    </xf>
    <xf numFmtId="0" fontId="5" fillId="0" borderId="17" xfId="815" applyFont="1" applyBorder="1" applyAlignment="1">
      <alignment horizontal="center" vertical="center" textRotation="90" wrapText="1"/>
    </xf>
    <xf numFmtId="0" fontId="5" fillId="0" borderId="12" xfId="815" applyFont="1" applyBorder="1" applyAlignment="1">
      <alignment horizontal="center" vertical="center" textRotation="90" wrapText="1"/>
    </xf>
    <xf numFmtId="0" fontId="66" fillId="0" borderId="11" xfId="0" applyFont="1" applyBorder="1" applyAlignment="1">
      <alignment horizontal="left" vertical="center" wrapText="1"/>
    </xf>
    <xf numFmtId="0" fontId="69" fillId="0" borderId="11" xfId="0" applyFont="1" applyBorder="1" applyAlignment="1">
      <alignment horizontal="left" vertical="center" wrapText="1"/>
    </xf>
    <xf numFmtId="0" fontId="5" fillId="0" borderId="11" xfId="815" applyFont="1" applyBorder="1" applyAlignment="1">
      <alignment horizontal="center" vertical="center" wrapText="1"/>
    </xf>
    <xf numFmtId="0" fontId="5" fillId="0" borderId="11" xfId="815" applyFont="1" applyBorder="1" applyAlignment="1">
      <alignment horizontal="center" vertical="center"/>
    </xf>
    <xf numFmtId="14" fontId="10" fillId="25" borderId="13" xfId="815" applyNumberFormat="1" applyFont="1" applyFill="1" applyBorder="1" applyAlignment="1">
      <alignment horizontal="center" vertical="center"/>
    </xf>
    <xf numFmtId="14" fontId="10" fillId="25" borderId="15" xfId="815" applyNumberFormat="1" applyFont="1" applyFill="1" applyBorder="1" applyAlignment="1">
      <alignment horizontal="center" vertical="center"/>
    </xf>
    <xf numFmtId="14" fontId="10" fillId="25" borderId="14" xfId="815" applyNumberFormat="1" applyFont="1" applyFill="1" applyBorder="1" applyAlignment="1">
      <alignment horizontal="center" vertical="center"/>
    </xf>
    <xf numFmtId="0" fontId="10" fillId="0" borderId="13" xfId="815" applyFont="1" applyBorder="1" applyAlignment="1">
      <alignment horizontal="center" vertical="center"/>
    </xf>
    <xf numFmtId="0" fontId="10" fillId="0" borderId="15" xfId="815" applyFont="1" applyBorder="1" applyAlignment="1">
      <alignment horizontal="center" vertical="center"/>
    </xf>
    <xf numFmtId="0" fontId="10" fillId="0" borderId="14" xfId="815" applyFont="1" applyBorder="1" applyAlignment="1">
      <alignment horizontal="center" vertical="center"/>
    </xf>
    <xf numFmtId="0" fontId="12" fillId="0" borderId="0" xfId="0" applyFont="1" applyAlignment="1">
      <alignment horizontal="left"/>
    </xf>
    <xf numFmtId="0" fontId="0" fillId="0" borderId="16" xfId="0" applyBorder="1" applyAlignment="1">
      <alignment horizontal="left"/>
    </xf>
    <xf numFmtId="0" fontId="12" fillId="0" borderId="0" xfId="0" applyFont="1" applyAlignment="1">
      <alignment horizontal="left" vertical="center" wrapText="1"/>
    </xf>
    <xf numFmtId="0" fontId="15" fillId="0" borderId="11" xfId="0" applyFont="1" applyBorder="1" applyAlignment="1">
      <alignment horizontal="left" vertical="center" wrapText="1"/>
    </xf>
    <xf numFmtId="0" fontId="68" fillId="0" borderId="11" xfId="0" applyFont="1" applyBorder="1" applyAlignment="1">
      <alignment horizontal="left" vertical="center" wrapText="1"/>
    </xf>
    <xf numFmtId="0" fontId="4" fillId="0" borderId="11" xfId="0" applyFont="1" applyBorder="1" applyAlignment="1">
      <alignment horizontal="left" vertical="center" wrapText="1"/>
    </xf>
    <xf numFmtId="0" fontId="90" fillId="0" borderId="11" xfId="0" applyFont="1" applyBorder="1" applyAlignment="1">
      <alignment horizontal="left" vertical="center" wrapText="1"/>
    </xf>
    <xf numFmtId="0" fontId="5" fillId="0" borderId="13" xfId="815" applyFont="1" applyBorder="1" applyAlignment="1">
      <alignment horizontal="center" vertical="center" wrapText="1"/>
    </xf>
    <xf numFmtId="0" fontId="5" fillId="0" borderId="15" xfId="815" applyFont="1" applyBorder="1" applyAlignment="1">
      <alignment horizontal="center" vertical="center" wrapText="1"/>
    </xf>
    <xf numFmtId="0" fontId="5" fillId="0" borderId="14" xfId="815" applyFont="1" applyBorder="1" applyAlignment="1">
      <alignment horizontal="center" vertical="center" wrapText="1"/>
    </xf>
    <xf numFmtId="0" fontId="9" fillId="0" borderId="11" xfId="0" applyFont="1" applyBorder="1" applyAlignment="1">
      <alignment horizontal="left" vertical="center" wrapText="1"/>
    </xf>
    <xf numFmtId="0" fontId="34" fillId="0" borderId="0" xfId="0" applyFont="1" applyAlignment="1">
      <alignment horizontal="left" vertical="top" wrapText="1"/>
    </xf>
    <xf numFmtId="0" fontId="9" fillId="0" borderId="0" xfId="0" applyFont="1" applyAlignment="1">
      <alignment horizontal="left" vertical="top" wrapText="1"/>
    </xf>
    <xf numFmtId="0" fontId="4" fillId="0" borderId="0" xfId="815" applyFont="1" applyAlignment="1">
      <alignment horizontal="left" vertical="top" wrapText="1"/>
    </xf>
    <xf numFmtId="0" fontId="5" fillId="0" borderId="11" xfId="815" applyFont="1" applyBorder="1" applyAlignment="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9" fillId="0" borderId="28" xfId="0" applyNumberFormat="1" applyFont="1" applyBorder="1" applyAlignment="1">
      <alignment horizontal="center" vertical="center" readingOrder="1"/>
    </xf>
    <xf numFmtId="49" fontId="9" fillId="0" borderId="29" xfId="0" applyNumberFormat="1" applyFont="1" applyBorder="1" applyAlignment="1">
      <alignment horizontal="center" vertical="center" readingOrder="1"/>
    </xf>
    <xf numFmtId="49" fontId="9" fillId="0" borderId="32" xfId="0" applyNumberFormat="1" applyFont="1" applyBorder="1" applyAlignment="1">
      <alignment horizontal="center" vertical="center" readingOrder="1"/>
    </xf>
    <xf numFmtId="49" fontId="9" fillId="0" borderId="33" xfId="0" applyNumberFormat="1" applyFont="1" applyBorder="1" applyAlignment="1">
      <alignment horizontal="center" vertical="center" readingOrder="1"/>
    </xf>
    <xf numFmtId="49" fontId="9" fillId="0" borderId="34" xfId="0" applyNumberFormat="1" applyFont="1" applyBorder="1" applyAlignment="1">
      <alignment horizontal="center" vertical="center" readingOrder="1"/>
    </xf>
    <xf numFmtId="49" fontId="9" fillId="0" borderId="35" xfId="0" applyNumberFormat="1" applyFont="1" applyBorder="1" applyAlignment="1">
      <alignment horizontal="center" vertical="center" readingOrder="1"/>
    </xf>
    <xf numFmtId="49" fontId="74" fillId="0" borderId="27" xfId="0" applyNumberFormat="1" applyFont="1" applyBorder="1" applyAlignment="1">
      <alignment horizontal="center" vertical="center" wrapText="1" readingOrder="1"/>
    </xf>
    <xf numFmtId="49" fontId="74" fillId="0" borderId="30" xfId="0" applyNumberFormat="1" applyFont="1" applyBorder="1" applyAlignment="1">
      <alignment horizontal="center" vertical="center" wrapText="1" readingOrder="1"/>
    </xf>
    <xf numFmtId="49" fontId="74" fillId="0" borderId="31" xfId="0" applyNumberFormat="1" applyFont="1" applyBorder="1" applyAlignment="1">
      <alignment horizontal="center" vertical="center" wrapText="1" readingOrder="1"/>
    </xf>
    <xf numFmtId="0" fontId="9" fillId="0" borderId="27" xfId="0" applyFont="1" applyBorder="1" applyAlignment="1">
      <alignment horizontal="left" vertical="center" wrapText="1" readingOrder="1"/>
    </xf>
    <xf numFmtId="0" fontId="9" fillId="0" borderId="30" xfId="0" applyFont="1" applyBorder="1" applyAlignment="1">
      <alignment horizontal="left" vertical="center" wrapText="1" readingOrder="1"/>
    </xf>
    <xf numFmtId="0" fontId="9" fillId="0" borderId="31" xfId="0" applyFont="1" applyBorder="1" applyAlignment="1">
      <alignment horizontal="left" vertical="center" wrapText="1" readingOrder="1"/>
    </xf>
    <xf numFmtId="0" fontId="9" fillId="0" borderId="28" xfId="0" applyFont="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32" xfId="0" applyFont="1" applyBorder="1" applyAlignment="1">
      <alignment horizontal="left" vertical="center" wrapText="1" readingOrder="1"/>
    </xf>
    <xf numFmtId="0" fontId="9" fillId="0" borderId="33" xfId="0" applyFont="1" applyBorder="1" applyAlignment="1">
      <alignment horizontal="left" vertical="center" wrapText="1" readingOrder="1"/>
    </xf>
    <xf numFmtId="0" fontId="9" fillId="0" borderId="34" xfId="0" applyFont="1" applyBorder="1" applyAlignment="1">
      <alignment horizontal="left" vertical="center" wrapText="1" readingOrder="1"/>
    </xf>
    <xf numFmtId="0" fontId="9" fillId="0" borderId="35" xfId="0" applyFont="1" applyBorder="1" applyAlignment="1">
      <alignment horizontal="left" vertical="center" wrapText="1" readingOrder="1"/>
    </xf>
    <xf numFmtId="0" fontId="4" fillId="0" borderId="28" xfId="0" applyFont="1" applyBorder="1" applyAlignment="1">
      <alignment horizontal="left" vertical="center" wrapText="1" readingOrder="1"/>
    </xf>
    <xf numFmtId="0" fontId="4" fillId="0" borderId="37"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2" xfId="0" applyFont="1" applyBorder="1" applyAlignment="1">
      <alignment horizontal="left" vertical="center" wrapText="1" readingOrder="1"/>
    </xf>
    <xf numFmtId="0" fontId="4" fillId="0" borderId="0" xfId="0" applyFont="1" applyAlignment="1">
      <alignment horizontal="left" vertical="center" wrapText="1" readingOrder="1"/>
    </xf>
    <xf numFmtId="0" fontId="4" fillId="0" borderId="33" xfId="0" applyFont="1" applyBorder="1" applyAlignment="1">
      <alignment horizontal="left" vertical="center" wrapText="1" readingOrder="1"/>
    </xf>
    <xf numFmtId="0" fontId="4" fillId="0" borderId="34" xfId="0" applyFont="1" applyBorder="1" applyAlignment="1">
      <alignment horizontal="left" vertical="center" wrapText="1" readingOrder="1"/>
    </xf>
    <xf numFmtId="0" fontId="4" fillId="0" borderId="36" xfId="0" applyFont="1" applyBorder="1" applyAlignment="1">
      <alignment horizontal="left" vertical="center" wrapText="1" readingOrder="1"/>
    </xf>
    <xf numFmtId="0" fontId="4" fillId="0" borderId="35" xfId="0" applyFont="1" applyBorder="1" applyAlignment="1">
      <alignment horizontal="left" vertical="center" wrapText="1" readingOrder="1"/>
    </xf>
    <xf numFmtId="0" fontId="70" fillId="0" borderId="38" xfId="0" applyFont="1" applyBorder="1" applyAlignment="1">
      <alignment horizontal="center" vertical="center"/>
    </xf>
    <xf numFmtId="0" fontId="70" fillId="0" borderId="39" xfId="0" applyFont="1" applyBorder="1" applyAlignment="1">
      <alignment horizontal="center" vertical="center"/>
    </xf>
    <xf numFmtId="0" fontId="9" fillId="68" borderId="27" xfId="0" applyFont="1" applyFill="1" applyBorder="1" applyAlignment="1" applyProtection="1">
      <alignment horizontal="left" vertical="center" wrapText="1"/>
      <protection locked="0"/>
    </xf>
    <xf numFmtId="0" fontId="9" fillId="68" borderId="30" xfId="0" applyFont="1" applyFill="1" applyBorder="1" applyAlignment="1" applyProtection="1">
      <alignment horizontal="left" vertical="center" wrapText="1"/>
      <protection locked="0"/>
    </xf>
    <xf numFmtId="0" fontId="9" fillId="68" borderId="31" xfId="0" applyFont="1" applyFill="1" applyBorder="1" applyAlignment="1" applyProtection="1">
      <alignment horizontal="left" vertical="center" wrapText="1"/>
      <protection locked="0"/>
    </xf>
    <xf numFmtId="0" fontId="4" fillId="0" borderId="28" xfId="0" quotePrefix="1" applyFont="1" applyBorder="1" applyAlignment="1">
      <alignment horizontal="left" vertical="center" wrapText="1" readingOrder="1"/>
    </xf>
    <xf numFmtId="0" fontId="4" fillId="0" borderId="29"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5" xfId="0" quotePrefix="1" applyFont="1" applyBorder="1" applyAlignment="1">
      <alignment horizontal="left" vertical="center" wrapText="1" readingOrder="1"/>
    </xf>
    <xf numFmtId="0" fontId="75" fillId="0" borderId="27" xfId="0" quotePrefix="1" applyFont="1" applyBorder="1" applyAlignment="1">
      <alignment horizontal="center" vertical="center" wrapText="1" readingOrder="1"/>
    </xf>
    <xf numFmtId="0" fontId="75" fillId="0" borderId="30" xfId="0" quotePrefix="1" applyFont="1" applyBorder="1" applyAlignment="1">
      <alignment horizontal="center" vertical="center" wrapText="1" readingOrder="1"/>
    </xf>
    <xf numFmtId="0" fontId="75" fillId="0" borderId="31" xfId="0" quotePrefix="1" applyFont="1" applyBorder="1" applyAlignment="1">
      <alignment horizontal="center" vertical="center" wrapText="1" readingOrder="1"/>
    </xf>
    <xf numFmtId="0" fontId="75" fillId="0" borderId="28" xfId="0" applyFont="1" applyBorder="1" applyAlignment="1">
      <alignment horizontal="center" vertical="center" wrapText="1" readingOrder="1"/>
    </xf>
    <xf numFmtId="0" fontId="75" fillId="0" borderId="29" xfId="0" applyFont="1" applyBorder="1" applyAlignment="1">
      <alignment horizontal="center" vertical="center" wrapText="1" readingOrder="1"/>
    </xf>
    <xf numFmtId="0" fontId="75" fillId="0" borderId="32" xfId="0" applyFont="1" applyBorder="1" applyAlignment="1">
      <alignment horizontal="center" vertical="center" wrapText="1" readingOrder="1"/>
    </xf>
    <xf numFmtId="0" fontId="75" fillId="0" borderId="33" xfId="0" applyFont="1" applyBorder="1" applyAlignment="1">
      <alignment horizontal="center" vertical="center" wrapText="1" readingOrder="1"/>
    </xf>
    <xf numFmtId="0" fontId="75" fillId="0" borderId="34" xfId="0" applyFont="1" applyBorder="1" applyAlignment="1">
      <alignment horizontal="center" vertical="center" wrapText="1" readingOrder="1"/>
    </xf>
    <xf numFmtId="0" fontId="75" fillId="0" borderId="35" xfId="0" applyFont="1" applyBorder="1" applyAlignment="1">
      <alignment horizontal="center" vertical="center" wrapText="1" readingOrder="1"/>
    </xf>
    <xf numFmtId="0" fontId="76" fillId="0" borderId="27" xfId="0" applyFont="1" applyBorder="1" applyAlignment="1">
      <alignment horizontal="center" vertical="center" wrapText="1" readingOrder="1"/>
    </xf>
    <xf numFmtId="0" fontId="76" fillId="0" borderId="30" xfId="0" applyFont="1" applyBorder="1" applyAlignment="1">
      <alignment horizontal="center" vertical="center" wrapText="1" readingOrder="1"/>
    </xf>
    <xf numFmtId="0" fontId="76" fillId="0" borderId="31" xfId="0" applyFont="1" applyBorder="1" applyAlignment="1">
      <alignment horizontal="center" vertical="center" wrapText="1" readingOrder="1"/>
    </xf>
    <xf numFmtId="0" fontId="74" fillId="67" borderId="27" xfId="0" applyFont="1" applyFill="1" applyBorder="1" applyAlignment="1">
      <alignment horizontal="center" vertical="center" wrapText="1"/>
    </xf>
    <xf numFmtId="0" fontId="74" fillId="67" borderId="30" xfId="0" applyFont="1" applyFill="1" applyBorder="1" applyAlignment="1">
      <alignment horizontal="center" vertical="center" wrapText="1"/>
    </xf>
    <xf numFmtId="0" fontId="74" fillId="67" borderId="31" xfId="0" applyFont="1" applyFill="1" applyBorder="1" applyAlignment="1">
      <alignment horizontal="center" vertical="center" wrapText="1"/>
    </xf>
    <xf numFmtId="0" fontId="9" fillId="0" borderId="36" xfId="0" applyFont="1" applyBorder="1" applyAlignment="1">
      <alignment vertical="top" wrapText="1"/>
    </xf>
    <xf numFmtId="0" fontId="70" fillId="0" borderId="28" xfId="0" applyFont="1" applyBorder="1" applyAlignment="1">
      <alignment horizontal="center" vertical="center" wrapText="1"/>
    </xf>
    <xf numFmtId="0" fontId="70" fillId="0" borderId="29" xfId="0" applyFont="1" applyBorder="1" applyAlignment="1">
      <alignment horizontal="center" vertical="center" wrapText="1"/>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1" xfId="0" applyFont="1" applyBorder="1" applyAlignment="1">
      <alignment horizontal="center" vertical="center" wrapText="1"/>
    </xf>
    <xf numFmtId="0" fontId="70"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0" xfId="0" applyBorder="1" applyAlignment="1">
      <alignment horizontal="center" vertical="center" wrapText="1"/>
    </xf>
    <xf numFmtId="0" fontId="70" fillId="0" borderId="37" xfId="0" applyFont="1" applyBorder="1" applyAlignment="1">
      <alignment horizontal="center" vertical="center" wrapText="1"/>
    </xf>
    <xf numFmtId="0" fontId="70" fillId="0" borderId="36"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31"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34" xfId="0" applyFont="1" applyBorder="1" applyAlignment="1">
      <alignment horizontal="center" vertical="center" wrapText="1"/>
    </xf>
    <xf numFmtId="0" fontId="73" fillId="0" borderId="35" xfId="0" applyFont="1" applyBorder="1" applyAlignment="1">
      <alignment horizontal="center" vertical="center" wrapText="1"/>
    </xf>
    <xf numFmtId="0" fontId="70" fillId="0" borderId="27" xfId="0" applyFont="1" applyBorder="1" applyAlignment="1">
      <alignment horizontal="center" vertical="center" wrapText="1"/>
    </xf>
    <xf numFmtId="0" fontId="70" fillId="0" borderId="31" xfId="0" applyFont="1" applyBorder="1" applyAlignment="1">
      <alignment horizontal="center" vertical="center" wrapText="1"/>
    </xf>
    <xf numFmtId="0" fontId="6" fillId="0" borderId="0" xfId="815" applyFont="1" applyAlignment="1">
      <alignment horizontal="left" vertical="center"/>
    </xf>
    <xf numFmtId="0" fontId="6" fillId="0" borderId="16" xfId="815" applyFont="1" applyBorder="1" applyAlignment="1">
      <alignment horizontal="left" vertical="center"/>
    </xf>
    <xf numFmtId="0" fontId="70" fillId="0" borderId="40" xfId="0" applyFont="1" applyBorder="1" applyAlignment="1">
      <alignment horizontal="center" vertical="center"/>
    </xf>
    <xf numFmtId="0" fontId="70" fillId="0" borderId="16" xfId="0" applyFont="1" applyBorder="1" applyAlignment="1">
      <alignment horizontal="center" vertical="center"/>
    </xf>
    <xf numFmtId="0" fontId="6" fillId="66" borderId="13" xfId="815" applyFont="1" applyFill="1" applyBorder="1" applyAlignment="1">
      <alignment horizontal="left" vertical="center"/>
    </xf>
    <xf numFmtId="0" fontId="6" fillId="66" borderId="15" xfId="815" applyFont="1" applyFill="1" applyBorder="1" applyAlignment="1">
      <alignment horizontal="left" vertical="center"/>
    </xf>
    <xf numFmtId="0" fontId="70" fillId="66" borderId="15" xfId="0" applyFont="1" applyFill="1" applyBorder="1" applyAlignment="1">
      <alignment horizontal="left"/>
    </xf>
    <xf numFmtId="0" fontId="0" fillId="0" borderId="14" xfId="0" applyBorder="1" applyAlignment="1">
      <alignment horizontal="left"/>
    </xf>
    <xf numFmtId="0" fontId="6" fillId="66" borderId="13" xfId="815" applyFont="1" applyFill="1" applyBorder="1" applyAlignment="1">
      <alignment vertical="center"/>
    </xf>
    <xf numFmtId="0" fontId="0" fillId="0" borderId="14" xfId="0" applyBorder="1" applyAlignment="1">
      <alignment vertical="center"/>
    </xf>
    <xf numFmtId="0" fontId="12" fillId="0" borderId="0" xfId="0" applyFont="1" applyAlignment="1">
      <alignment horizontal="center"/>
    </xf>
    <xf numFmtId="0" fontId="12" fillId="0" borderId="16" xfId="0" applyFont="1" applyBorder="1" applyAlignment="1">
      <alignment horizontal="center"/>
    </xf>
    <xf numFmtId="14" fontId="70" fillId="66" borderId="13" xfId="0" applyNumberFormat="1" applyFont="1" applyFill="1" applyBorder="1" applyAlignment="1">
      <alignment horizontal="center" vertical="center"/>
    </xf>
    <xf numFmtId="14" fontId="70" fillId="66" borderId="15" xfId="0" applyNumberFormat="1" applyFont="1" applyFill="1" applyBorder="1" applyAlignment="1">
      <alignment horizontal="center" vertical="center"/>
    </xf>
    <xf numFmtId="14" fontId="70" fillId="66" borderId="14" xfId="0" applyNumberFormat="1" applyFont="1" applyFill="1" applyBorder="1" applyAlignment="1">
      <alignment horizontal="center" vertical="center"/>
    </xf>
    <xf numFmtId="0" fontId="4" fillId="0" borderId="0" xfId="0" applyFont="1" applyAlignment="1">
      <alignment horizontal="justify" wrapText="1"/>
    </xf>
    <xf numFmtId="0" fontId="4" fillId="0" borderId="0" xfId="0" applyFont="1" applyAlignment="1">
      <alignment horizontal="justify"/>
    </xf>
    <xf numFmtId="0" fontId="77" fillId="0" borderId="0" xfId="0" applyFont="1" applyAlignment="1">
      <alignment horizontal="left" vertical="justify" wrapText="1"/>
    </xf>
    <xf numFmtId="0" fontId="9" fillId="0" borderId="0" xfId="0" applyFont="1" applyAlignment="1">
      <alignment horizontal="left" vertical="justify" wrapText="1"/>
    </xf>
    <xf numFmtId="0" fontId="9" fillId="0" borderId="0" xfId="0" applyFont="1" applyAlignment="1">
      <alignment horizontal="justify" wrapText="1"/>
    </xf>
    <xf numFmtId="0" fontId="9" fillId="0" borderId="0" xfId="0" applyFont="1" applyAlignment="1">
      <alignment horizontal="justify"/>
    </xf>
    <xf numFmtId="0" fontId="9" fillId="0" borderId="17" xfId="0" applyFont="1" applyBorder="1" applyAlignment="1">
      <alignment horizontal="left" vertical="center" wrapText="1"/>
    </xf>
    <xf numFmtId="0" fontId="9" fillId="0" borderId="49" xfId="0" applyFont="1" applyBorder="1" applyAlignment="1">
      <alignment horizontal="left" vertical="center" wrapText="1"/>
    </xf>
    <xf numFmtId="0" fontId="9" fillId="0" borderId="12" xfId="0" applyFont="1" applyBorder="1" applyAlignment="1">
      <alignment horizontal="left" vertical="center" wrapText="1"/>
    </xf>
    <xf numFmtId="0" fontId="10" fillId="65" borderId="11" xfId="815" applyFont="1" applyFill="1" applyBorder="1" applyAlignment="1" applyProtection="1">
      <alignment horizontal="left" vertical="center"/>
      <protection locked="0"/>
    </xf>
    <xf numFmtId="0" fontId="6" fillId="0" borderId="0" xfId="815" applyFont="1" applyBorder="1" applyAlignment="1">
      <alignment horizontal="left" vertical="center"/>
    </xf>
    <xf numFmtId="0" fontId="70" fillId="0" borderId="0" xfId="0" applyFont="1" applyBorder="1" applyAlignment="1">
      <alignment horizontal="center" vertical="center"/>
    </xf>
  </cellXfs>
  <cellStyles count="1195">
    <cellStyle name="20 % - Akzent1 2" xfId="1" xr:uid="{00000000-0005-0000-0000-000000000000}"/>
    <cellStyle name="20 % - Akzent1 2 2" xfId="2" xr:uid="{00000000-0005-0000-0000-000001000000}"/>
    <cellStyle name="20 % - Akzent1 2 3" xfId="3" xr:uid="{00000000-0005-0000-0000-000002000000}"/>
    <cellStyle name="20 % - Akzent1 2 3 2" xfId="926" xr:uid="{00000000-0005-0000-0000-000003000000}"/>
    <cellStyle name="20 % - Akzent1 2 3 2 2" xfId="927" xr:uid="{00000000-0005-0000-0000-000004000000}"/>
    <cellStyle name="20 % - Akzent1 2 3 3" xfId="928" xr:uid="{00000000-0005-0000-0000-000005000000}"/>
    <cellStyle name="20 % - Akzent1 2 4" xfId="4" xr:uid="{00000000-0005-0000-0000-000006000000}"/>
    <cellStyle name="20 % - Akzent1 2 4 2" xfId="929" xr:uid="{00000000-0005-0000-0000-000007000000}"/>
    <cellStyle name="20 % - Akzent1 3" xfId="5" xr:uid="{00000000-0005-0000-0000-000008000000}"/>
    <cellStyle name="20 % - Akzent1 3 2" xfId="6" xr:uid="{00000000-0005-0000-0000-000009000000}"/>
    <cellStyle name="20 % - Akzent1 3 2 2" xfId="7" xr:uid="{00000000-0005-0000-0000-00000A000000}"/>
    <cellStyle name="20 % - Akzent1 3 2 2 2" xfId="8" xr:uid="{00000000-0005-0000-0000-00000B000000}"/>
    <cellStyle name="20 % - Akzent1 3 2 3" xfId="9" xr:uid="{00000000-0005-0000-0000-00000C000000}"/>
    <cellStyle name="20 % - Akzent1 3 3" xfId="10" xr:uid="{00000000-0005-0000-0000-00000D000000}"/>
    <cellStyle name="20 % - Akzent1 3 3 2" xfId="11" xr:uid="{00000000-0005-0000-0000-00000E000000}"/>
    <cellStyle name="20 % - Akzent1 3 4" xfId="12" xr:uid="{00000000-0005-0000-0000-00000F000000}"/>
    <cellStyle name="20 % - Akzent1 3 5" xfId="13" xr:uid="{00000000-0005-0000-0000-000010000000}"/>
    <cellStyle name="20 % - Akzent1 4" xfId="14" xr:uid="{00000000-0005-0000-0000-000011000000}"/>
    <cellStyle name="20 % - Akzent1 4 2" xfId="15" xr:uid="{00000000-0005-0000-0000-000012000000}"/>
    <cellStyle name="20 % - Akzent1 4 2 2" xfId="16" xr:uid="{00000000-0005-0000-0000-000013000000}"/>
    <cellStyle name="20 % - Akzent1 4 2 2 2" xfId="17" xr:uid="{00000000-0005-0000-0000-000014000000}"/>
    <cellStyle name="20 % - Akzent1 4 2 3" xfId="18" xr:uid="{00000000-0005-0000-0000-000015000000}"/>
    <cellStyle name="20 % - Akzent1 4 3" xfId="19" xr:uid="{00000000-0005-0000-0000-000016000000}"/>
    <cellStyle name="20 % - Akzent1 4 3 2" xfId="20" xr:uid="{00000000-0005-0000-0000-000017000000}"/>
    <cellStyle name="20 % - Akzent1 4 4" xfId="21" xr:uid="{00000000-0005-0000-0000-000018000000}"/>
    <cellStyle name="20 % - Akzent1 5" xfId="22" xr:uid="{00000000-0005-0000-0000-000019000000}"/>
    <cellStyle name="20 % - Akzent1 5 2" xfId="23" xr:uid="{00000000-0005-0000-0000-00001A000000}"/>
    <cellStyle name="20 % - Akzent1 5 2 2" xfId="24" xr:uid="{00000000-0005-0000-0000-00001B000000}"/>
    <cellStyle name="20 % - Akzent1 5 3" xfId="25" xr:uid="{00000000-0005-0000-0000-00001C000000}"/>
    <cellStyle name="20 % - Akzent1 6" xfId="26" xr:uid="{00000000-0005-0000-0000-00001D000000}"/>
    <cellStyle name="20 % - Akzent1 7" xfId="930" xr:uid="{00000000-0005-0000-0000-00001E000000}"/>
    <cellStyle name="20 % - Akzent2 2" xfId="27" xr:uid="{00000000-0005-0000-0000-00001F000000}"/>
    <cellStyle name="20 % - Akzent2 2 2" xfId="28" xr:uid="{00000000-0005-0000-0000-000020000000}"/>
    <cellStyle name="20 % - Akzent2 2 3" xfId="29" xr:uid="{00000000-0005-0000-0000-000021000000}"/>
    <cellStyle name="20 % - Akzent2 2 3 2" xfId="931" xr:uid="{00000000-0005-0000-0000-000022000000}"/>
    <cellStyle name="20 % - Akzent2 2 3 2 2" xfId="932" xr:uid="{00000000-0005-0000-0000-000023000000}"/>
    <cellStyle name="20 % - Akzent2 2 3 3" xfId="933" xr:uid="{00000000-0005-0000-0000-000024000000}"/>
    <cellStyle name="20 % - Akzent2 2 4" xfId="30" xr:uid="{00000000-0005-0000-0000-000025000000}"/>
    <cellStyle name="20 % - Akzent2 2 4 2" xfId="934" xr:uid="{00000000-0005-0000-0000-000026000000}"/>
    <cellStyle name="20 % - Akzent2 3" xfId="31" xr:uid="{00000000-0005-0000-0000-000027000000}"/>
    <cellStyle name="20 % - Akzent2 3 2" xfId="32" xr:uid="{00000000-0005-0000-0000-000028000000}"/>
    <cellStyle name="20 % - Akzent2 3 2 2" xfId="33" xr:uid="{00000000-0005-0000-0000-000029000000}"/>
    <cellStyle name="20 % - Akzent2 3 2 2 2" xfId="34" xr:uid="{00000000-0005-0000-0000-00002A000000}"/>
    <cellStyle name="20 % - Akzent2 3 2 3" xfId="35" xr:uid="{00000000-0005-0000-0000-00002B000000}"/>
    <cellStyle name="20 % - Akzent2 3 3" xfId="36" xr:uid="{00000000-0005-0000-0000-00002C000000}"/>
    <cellStyle name="20 % - Akzent2 3 3 2" xfId="37" xr:uid="{00000000-0005-0000-0000-00002D000000}"/>
    <cellStyle name="20 % - Akzent2 3 4" xfId="38" xr:uid="{00000000-0005-0000-0000-00002E000000}"/>
    <cellStyle name="20 % - Akzent2 3 5" xfId="39" xr:uid="{00000000-0005-0000-0000-00002F000000}"/>
    <cellStyle name="20 % - Akzent2 4" xfId="40" xr:uid="{00000000-0005-0000-0000-000030000000}"/>
    <cellStyle name="20 % - Akzent2 4 2" xfId="41" xr:uid="{00000000-0005-0000-0000-000031000000}"/>
    <cellStyle name="20 % - Akzent2 4 2 2" xfId="42" xr:uid="{00000000-0005-0000-0000-000032000000}"/>
    <cellStyle name="20 % - Akzent2 4 2 2 2" xfId="43" xr:uid="{00000000-0005-0000-0000-000033000000}"/>
    <cellStyle name="20 % - Akzent2 4 2 3" xfId="44" xr:uid="{00000000-0005-0000-0000-000034000000}"/>
    <cellStyle name="20 % - Akzent2 4 3" xfId="45" xr:uid="{00000000-0005-0000-0000-000035000000}"/>
    <cellStyle name="20 % - Akzent2 4 3 2" xfId="46" xr:uid="{00000000-0005-0000-0000-000036000000}"/>
    <cellStyle name="20 % - Akzent2 4 4" xfId="47" xr:uid="{00000000-0005-0000-0000-000037000000}"/>
    <cellStyle name="20 % - Akzent2 5" xfId="48" xr:uid="{00000000-0005-0000-0000-000038000000}"/>
    <cellStyle name="20 % - Akzent2 5 2" xfId="49" xr:uid="{00000000-0005-0000-0000-000039000000}"/>
    <cellStyle name="20 % - Akzent2 5 2 2" xfId="50" xr:uid="{00000000-0005-0000-0000-00003A000000}"/>
    <cellStyle name="20 % - Akzent2 5 3" xfId="51" xr:uid="{00000000-0005-0000-0000-00003B000000}"/>
    <cellStyle name="20 % - Akzent2 6" xfId="52" xr:uid="{00000000-0005-0000-0000-00003C000000}"/>
    <cellStyle name="20 % - Akzent2 7" xfId="935" xr:uid="{00000000-0005-0000-0000-00003D000000}"/>
    <cellStyle name="20 % - Akzent3 2" xfId="53" xr:uid="{00000000-0005-0000-0000-00003E000000}"/>
    <cellStyle name="20 % - Akzent3 2 2" xfId="54" xr:uid="{00000000-0005-0000-0000-00003F000000}"/>
    <cellStyle name="20 % - Akzent3 2 3" xfId="55" xr:uid="{00000000-0005-0000-0000-000040000000}"/>
    <cellStyle name="20 % - Akzent3 2 3 2" xfId="936" xr:uid="{00000000-0005-0000-0000-000041000000}"/>
    <cellStyle name="20 % - Akzent3 2 3 2 2" xfId="937" xr:uid="{00000000-0005-0000-0000-000042000000}"/>
    <cellStyle name="20 % - Akzent3 2 3 3" xfId="938" xr:uid="{00000000-0005-0000-0000-000043000000}"/>
    <cellStyle name="20 % - Akzent3 2 4" xfId="56" xr:uid="{00000000-0005-0000-0000-000044000000}"/>
    <cellStyle name="20 % - Akzent3 2 4 2" xfId="939" xr:uid="{00000000-0005-0000-0000-000045000000}"/>
    <cellStyle name="20 % - Akzent3 3" xfId="57" xr:uid="{00000000-0005-0000-0000-000046000000}"/>
    <cellStyle name="20 % - Akzent3 3 2" xfId="58" xr:uid="{00000000-0005-0000-0000-000047000000}"/>
    <cellStyle name="20 % - Akzent3 3 2 2" xfId="59" xr:uid="{00000000-0005-0000-0000-000048000000}"/>
    <cellStyle name="20 % - Akzent3 3 2 2 2" xfId="60" xr:uid="{00000000-0005-0000-0000-000049000000}"/>
    <cellStyle name="20 % - Akzent3 3 2 3" xfId="61" xr:uid="{00000000-0005-0000-0000-00004A000000}"/>
    <cellStyle name="20 % - Akzent3 3 3" xfId="62" xr:uid="{00000000-0005-0000-0000-00004B000000}"/>
    <cellStyle name="20 % - Akzent3 3 3 2" xfId="63" xr:uid="{00000000-0005-0000-0000-00004C000000}"/>
    <cellStyle name="20 % - Akzent3 3 4" xfId="64" xr:uid="{00000000-0005-0000-0000-00004D000000}"/>
    <cellStyle name="20 % - Akzent3 3 5" xfId="65" xr:uid="{00000000-0005-0000-0000-00004E000000}"/>
    <cellStyle name="20 % - Akzent3 4" xfId="66" xr:uid="{00000000-0005-0000-0000-00004F000000}"/>
    <cellStyle name="20 % - Akzent3 4 2" xfId="67" xr:uid="{00000000-0005-0000-0000-000050000000}"/>
    <cellStyle name="20 % - Akzent3 4 2 2" xfId="68" xr:uid="{00000000-0005-0000-0000-000051000000}"/>
    <cellStyle name="20 % - Akzent3 4 2 2 2" xfId="69" xr:uid="{00000000-0005-0000-0000-000052000000}"/>
    <cellStyle name="20 % - Akzent3 4 2 3" xfId="70" xr:uid="{00000000-0005-0000-0000-000053000000}"/>
    <cellStyle name="20 % - Akzent3 4 3" xfId="71" xr:uid="{00000000-0005-0000-0000-000054000000}"/>
    <cellStyle name="20 % - Akzent3 4 3 2" xfId="72" xr:uid="{00000000-0005-0000-0000-000055000000}"/>
    <cellStyle name="20 % - Akzent3 4 4" xfId="73" xr:uid="{00000000-0005-0000-0000-000056000000}"/>
    <cellStyle name="20 % - Akzent3 5" xfId="74" xr:uid="{00000000-0005-0000-0000-000057000000}"/>
    <cellStyle name="20 % - Akzent3 5 2" xfId="75" xr:uid="{00000000-0005-0000-0000-000058000000}"/>
    <cellStyle name="20 % - Akzent3 5 2 2" xfId="76" xr:uid="{00000000-0005-0000-0000-000059000000}"/>
    <cellStyle name="20 % - Akzent3 5 3" xfId="77" xr:uid="{00000000-0005-0000-0000-00005A000000}"/>
    <cellStyle name="20 % - Akzent3 6" xfId="78" xr:uid="{00000000-0005-0000-0000-00005B000000}"/>
    <cellStyle name="20 % - Akzent3 7" xfId="940" xr:uid="{00000000-0005-0000-0000-00005C000000}"/>
    <cellStyle name="20 % - Akzent4 2" xfId="79" xr:uid="{00000000-0005-0000-0000-00005D000000}"/>
    <cellStyle name="20 % - Akzent4 2 2" xfId="80" xr:uid="{00000000-0005-0000-0000-00005E000000}"/>
    <cellStyle name="20 % - Akzent4 2 3" xfId="81" xr:uid="{00000000-0005-0000-0000-00005F000000}"/>
    <cellStyle name="20 % - Akzent4 2 3 2" xfId="941" xr:uid="{00000000-0005-0000-0000-000060000000}"/>
    <cellStyle name="20 % - Akzent4 2 3 2 2" xfId="942" xr:uid="{00000000-0005-0000-0000-000061000000}"/>
    <cellStyle name="20 % - Akzent4 2 3 3" xfId="943" xr:uid="{00000000-0005-0000-0000-000062000000}"/>
    <cellStyle name="20 % - Akzent4 2 4" xfId="82" xr:uid="{00000000-0005-0000-0000-000063000000}"/>
    <cellStyle name="20 % - Akzent4 2 4 2" xfId="944" xr:uid="{00000000-0005-0000-0000-000064000000}"/>
    <cellStyle name="20 % - Akzent4 3" xfId="83" xr:uid="{00000000-0005-0000-0000-000065000000}"/>
    <cellStyle name="20 % - Akzent4 3 2" xfId="84" xr:uid="{00000000-0005-0000-0000-000066000000}"/>
    <cellStyle name="20 % - Akzent4 3 2 2" xfId="85" xr:uid="{00000000-0005-0000-0000-000067000000}"/>
    <cellStyle name="20 % - Akzent4 3 2 2 2" xfId="86" xr:uid="{00000000-0005-0000-0000-000068000000}"/>
    <cellStyle name="20 % - Akzent4 3 2 3" xfId="87" xr:uid="{00000000-0005-0000-0000-000069000000}"/>
    <cellStyle name="20 % - Akzent4 3 3" xfId="88" xr:uid="{00000000-0005-0000-0000-00006A000000}"/>
    <cellStyle name="20 % - Akzent4 3 3 2" xfId="89" xr:uid="{00000000-0005-0000-0000-00006B000000}"/>
    <cellStyle name="20 % - Akzent4 3 4" xfId="90" xr:uid="{00000000-0005-0000-0000-00006C000000}"/>
    <cellStyle name="20 % - Akzent4 3 5" xfId="91" xr:uid="{00000000-0005-0000-0000-00006D000000}"/>
    <cellStyle name="20 % - Akzent4 4" xfId="92" xr:uid="{00000000-0005-0000-0000-00006E000000}"/>
    <cellStyle name="20 % - Akzent4 4 2" xfId="93" xr:uid="{00000000-0005-0000-0000-00006F000000}"/>
    <cellStyle name="20 % - Akzent4 4 2 2" xfId="94" xr:uid="{00000000-0005-0000-0000-000070000000}"/>
    <cellStyle name="20 % - Akzent4 4 2 2 2" xfId="95" xr:uid="{00000000-0005-0000-0000-000071000000}"/>
    <cellStyle name="20 % - Akzent4 4 2 3" xfId="96" xr:uid="{00000000-0005-0000-0000-000072000000}"/>
    <cellStyle name="20 % - Akzent4 4 3" xfId="97" xr:uid="{00000000-0005-0000-0000-000073000000}"/>
    <cellStyle name="20 % - Akzent4 4 3 2" xfId="98" xr:uid="{00000000-0005-0000-0000-000074000000}"/>
    <cellStyle name="20 % - Akzent4 4 4" xfId="99" xr:uid="{00000000-0005-0000-0000-000075000000}"/>
    <cellStyle name="20 % - Akzent4 5" xfId="100" xr:uid="{00000000-0005-0000-0000-000076000000}"/>
    <cellStyle name="20 % - Akzent4 5 2" xfId="101" xr:uid="{00000000-0005-0000-0000-000077000000}"/>
    <cellStyle name="20 % - Akzent4 5 2 2" xfId="102" xr:uid="{00000000-0005-0000-0000-000078000000}"/>
    <cellStyle name="20 % - Akzent4 5 3" xfId="103" xr:uid="{00000000-0005-0000-0000-000079000000}"/>
    <cellStyle name="20 % - Akzent4 6" xfId="104" xr:uid="{00000000-0005-0000-0000-00007A000000}"/>
    <cellStyle name="20 % - Akzent4 7" xfId="945" xr:uid="{00000000-0005-0000-0000-00007B000000}"/>
    <cellStyle name="20 % - Akzent5 2" xfId="105" xr:uid="{00000000-0005-0000-0000-00007C000000}"/>
    <cellStyle name="20 % - Akzent5 2 2" xfId="106" xr:uid="{00000000-0005-0000-0000-00007D000000}"/>
    <cellStyle name="20 % - Akzent5 2 2 2" xfId="946" xr:uid="{00000000-0005-0000-0000-00007E000000}"/>
    <cellStyle name="20 % - Akzent5 2 3" xfId="107" xr:uid="{00000000-0005-0000-0000-00007F000000}"/>
    <cellStyle name="20 % - Akzent5 2 3 2" xfId="947" xr:uid="{00000000-0005-0000-0000-000080000000}"/>
    <cellStyle name="20 % - Akzent5 3" xfId="108" xr:uid="{00000000-0005-0000-0000-000081000000}"/>
    <cellStyle name="20 % - Akzent5 3 2" xfId="109" xr:uid="{00000000-0005-0000-0000-000082000000}"/>
    <cellStyle name="20 % - Akzent5 3 2 2" xfId="110" xr:uid="{00000000-0005-0000-0000-000083000000}"/>
    <cellStyle name="20 % - Akzent5 3 2 2 2" xfId="111" xr:uid="{00000000-0005-0000-0000-000084000000}"/>
    <cellStyle name="20 % - Akzent5 3 2 3" xfId="112" xr:uid="{00000000-0005-0000-0000-000085000000}"/>
    <cellStyle name="20 % - Akzent5 3 3" xfId="113" xr:uid="{00000000-0005-0000-0000-000086000000}"/>
    <cellStyle name="20 % - Akzent5 3 3 2" xfId="114" xr:uid="{00000000-0005-0000-0000-000087000000}"/>
    <cellStyle name="20 % - Akzent5 3 4" xfId="115" xr:uid="{00000000-0005-0000-0000-000088000000}"/>
    <cellStyle name="20 % - Akzent5 3 5" xfId="116" xr:uid="{00000000-0005-0000-0000-000089000000}"/>
    <cellStyle name="20 % - Akzent5 4" xfId="117" xr:uid="{00000000-0005-0000-0000-00008A000000}"/>
    <cellStyle name="20 % - Akzent5 4 2" xfId="118" xr:uid="{00000000-0005-0000-0000-00008B000000}"/>
    <cellStyle name="20 % - Akzent5 4 2 2" xfId="119" xr:uid="{00000000-0005-0000-0000-00008C000000}"/>
    <cellStyle name="20 % - Akzent5 4 2 2 2" xfId="120" xr:uid="{00000000-0005-0000-0000-00008D000000}"/>
    <cellStyle name="20 % - Akzent5 4 2 3" xfId="121" xr:uid="{00000000-0005-0000-0000-00008E000000}"/>
    <cellStyle name="20 % - Akzent5 4 3" xfId="122" xr:uid="{00000000-0005-0000-0000-00008F000000}"/>
    <cellStyle name="20 % - Akzent5 4 3 2" xfId="123" xr:uid="{00000000-0005-0000-0000-000090000000}"/>
    <cellStyle name="20 % - Akzent5 4 4" xfId="124" xr:uid="{00000000-0005-0000-0000-000091000000}"/>
    <cellStyle name="20 % - Akzent5 5" xfId="125" xr:uid="{00000000-0005-0000-0000-000092000000}"/>
    <cellStyle name="20 % - Akzent5 5 2" xfId="126" xr:uid="{00000000-0005-0000-0000-000093000000}"/>
    <cellStyle name="20 % - Akzent5 5 2 2" xfId="127" xr:uid="{00000000-0005-0000-0000-000094000000}"/>
    <cellStyle name="20 % - Akzent5 5 3" xfId="128" xr:uid="{00000000-0005-0000-0000-000095000000}"/>
    <cellStyle name="20 % - Akzent5 6" xfId="129" xr:uid="{00000000-0005-0000-0000-000096000000}"/>
    <cellStyle name="20 % - Akzent5 7" xfId="948" xr:uid="{00000000-0005-0000-0000-000097000000}"/>
    <cellStyle name="20 % - Akzent6 2" xfId="130" xr:uid="{00000000-0005-0000-0000-000098000000}"/>
    <cellStyle name="20 % - Akzent6 2 2" xfId="131" xr:uid="{00000000-0005-0000-0000-000099000000}"/>
    <cellStyle name="20 % - Akzent6 2 3" xfId="132" xr:uid="{00000000-0005-0000-0000-00009A000000}"/>
    <cellStyle name="20 % - Akzent6 3" xfId="133" xr:uid="{00000000-0005-0000-0000-00009B000000}"/>
    <cellStyle name="20 % - Akzent6 3 2" xfId="134" xr:uid="{00000000-0005-0000-0000-00009C000000}"/>
    <cellStyle name="20 % - Akzent6 3 2 2" xfId="135" xr:uid="{00000000-0005-0000-0000-00009D000000}"/>
    <cellStyle name="20 % - Akzent6 3 2 2 2" xfId="136" xr:uid="{00000000-0005-0000-0000-00009E000000}"/>
    <cellStyle name="20 % - Akzent6 3 2 3" xfId="137" xr:uid="{00000000-0005-0000-0000-00009F000000}"/>
    <cellStyle name="20 % - Akzent6 3 3" xfId="138" xr:uid="{00000000-0005-0000-0000-0000A0000000}"/>
    <cellStyle name="20 % - Akzent6 3 3 2" xfId="139" xr:uid="{00000000-0005-0000-0000-0000A1000000}"/>
    <cellStyle name="20 % - Akzent6 3 4" xfId="140" xr:uid="{00000000-0005-0000-0000-0000A2000000}"/>
    <cellStyle name="20 % - Akzent6 3 5" xfId="141" xr:uid="{00000000-0005-0000-0000-0000A3000000}"/>
    <cellStyle name="20 % - Akzent6 4" xfId="142" xr:uid="{00000000-0005-0000-0000-0000A4000000}"/>
    <cellStyle name="20 % - Akzent6 4 2" xfId="143" xr:uid="{00000000-0005-0000-0000-0000A5000000}"/>
    <cellStyle name="20 % - Akzent6 4 2 2" xfId="144" xr:uid="{00000000-0005-0000-0000-0000A6000000}"/>
    <cellStyle name="20 % - Akzent6 4 2 2 2" xfId="145" xr:uid="{00000000-0005-0000-0000-0000A7000000}"/>
    <cellStyle name="20 % - Akzent6 4 2 3" xfId="146" xr:uid="{00000000-0005-0000-0000-0000A8000000}"/>
    <cellStyle name="20 % - Akzent6 4 3" xfId="147" xr:uid="{00000000-0005-0000-0000-0000A9000000}"/>
    <cellStyle name="20 % - Akzent6 4 3 2" xfId="148" xr:uid="{00000000-0005-0000-0000-0000AA000000}"/>
    <cellStyle name="20 % - Akzent6 4 4" xfId="149" xr:uid="{00000000-0005-0000-0000-0000AB000000}"/>
    <cellStyle name="20 % - Akzent6 5" xfId="150" xr:uid="{00000000-0005-0000-0000-0000AC000000}"/>
    <cellStyle name="20 % - Akzent6 5 2" xfId="151" xr:uid="{00000000-0005-0000-0000-0000AD000000}"/>
    <cellStyle name="20 % - Akzent6 5 2 2" xfId="152" xr:uid="{00000000-0005-0000-0000-0000AE000000}"/>
    <cellStyle name="20 % - Akzent6 5 3" xfId="153" xr:uid="{00000000-0005-0000-0000-0000AF000000}"/>
    <cellStyle name="20 % - Akzent6 6" xfId="154" xr:uid="{00000000-0005-0000-0000-0000B0000000}"/>
    <cellStyle name="20 % - Akzent6 7" xfId="949" xr:uid="{00000000-0005-0000-0000-0000B1000000}"/>
    <cellStyle name="40 % - Akzent1 2" xfId="155" xr:uid="{00000000-0005-0000-0000-0000B2000000}"/>
    <cellStyle name="40 % - Akzent1 2 2" xfId="156" xr:uid="{00000000-0005-0000-0000-0000B3000000}"/>
    <cellStyle name="40 % - Akzent1 2 3" xfId="157" xr:uid="{00000000-0005-0000-0000-0000B4000000}"/>
    <cellStyle name="40 % - Akzent1 2 3 2" xfId="950" xr:uid="{00000000-0005-0000-0000-0000B5000000}"/>
    <cellStyle name="40 % - Akzent1 3" xfId="158" xr:uid="{00000000-0005-0000-0000-0000B6000000}"/>
    <cellStyle name="40 % - Akzent1 3 2" xfId="159" xr:uid="{00000000-0005-0000-0000-0000B7000000}"/>
    <cellStyle name="40 % - Akzent1 3 2 2" xfId="160" xr:uid="{00000000-0005-0000-0000-0000B8000000}"/>
    <cellStyle name="40 % - Akzent1 3 2 2 2" xfId="161" xr:uid="{00000000-0005-0000-0000-0000B9000000}"/>
    <cellStyle name="40 % - Akzent1 3 2 3" xfId="162" xr:uid="{00000000-0005-0000-0000-0000BA000000}"/>
    <cellStyle name="40 % - Akzent1 3 3" xfId="163" xr:uid="{00000000-0005-0000-0000-0000BB000000}"/>
    <cellStyle name="40 % - Akzent1 3 3 2" xfId="164" xr:uid="{00000000-0005-0000-0000-0000BC000000}"/>
    <cellStyle name="40 % - Akzent1 3 4" xfId="165" xr:uid="{00000000-0005-0000-0000-0000BD000000}"/>
    <cellStyle name="40 % - Akzent1 3 5" xfId="166" xr:uid="{00000000-0005-0000-0000-0000BE000000}"/>
    <cellStyle name="40 % - Akzent1 4" xfId="167" xr:uid="{00000000-0005-0000-0000-0000BF000000}"/>
    <cellStyle name="40 % - Akzent1 4 2" xfId="168" xr:uid="{00000000-0005-0000-0000-0000C0000000}"/>
    <cellStyle name="40 % - Akzent1 4 2 2" xfId="169" xr:uid="{00000000-0005-0000-0000-0000C1000000}"/>
    <cellStyle name="40 % - Akzent1 4 2 2 2" xfId="170" xr:uid="{00000000-0005-0000-0000-0000C2000000}"/>
    <cellStyle name="40 % - Akzent1 4 2 3" xfId="171" xr:uid="{00000000-0005-0000-0000-0000C3000000}"/>
    <cellStyle name="40 % - Akzent1 4 3" xfId="172" xr:uid="{00000000-0005-0000-0000-0000C4000000}"/>
    <cellStyle name="40 % - Akzent1 4 3 2" xfId="173" xr:uid="{00000000-0005-0000-0000-0000C5000000}"/>
    <cellStyle name="40 % - Akzent1 4 4" xfId="174" xr:uid="{00000000-0005-0000-0000-0000C6000000}"/>
    <cellStyle name="40 % - Akzent1 5" xfId="175" xr:uid="{00000000-0005-0000-0000-0000C7000000}"/>
    <cellStyle name="40 % - Akzent1 5 2" xfId="176" xr:uid="{00000000-0005-0000-0000-0000C8000000}"/>
    <cellStyle name="40 % - Akzent1 5 2 2" xfId="177" xr:uid="{00000000-0005-0000-0000-0000C9000000}"/>
    <cellStyle name="40 % - Akzent1 5 3" xfId="178" xr:uid="{00000000-0005-0000-0000-0000CA000000}"/>
    <cellStyle name="40 % - Akzent1 6" xfId="179" xr:uid="{00000000-0005-0000-0000-0000CB000000}"/>
    <cellStyle name="40 % - Akzent1 7" xfId="951" xr:uid="{00000000-0005-0000-0000-0000CC000000}"/>
    <cellStyle name="40 % - Akzent2 2" xfId="180" xr:uid="{00000000-0005-0000-0000-0000CD000000}"/>
    <cellStyle name="40 % - Akzent2 2 2" xfId="181" xr:uid="{00000000-0005-0000-0000-0000CE000000}"/>
    <cellStyle name="40 % - Akzent2 2 3" xfId="182" xr:uid="{00000000-0005-0000-0000-0000CF000000}"/>
    <cellStyle name="40 % - Akzent2 3" xfId="183" xr:uid="{00000000-0005-0000-0000-0000D0000000}"/>
    <cellStyle name="40 % - Akzent2 3 2" xfId="184" xr:uid="{00000000-0005-0000-0000-0000D1000000}"/>
    <cellStyle name="40 % - Akzent2 3 2 2" xfId="185" xr:uid="{00000000-0005-0000-0000-0000D2000000}"/>
    <cellStyle name="40 % - Akzent2 3 2 2 2" xfId="186" xr:uid="{00000000-0005-0000-0000-0000D3000000}"/>
    <cellStyle name="40 % - Akzent2 3 2 3" xfId="187" xr:uid="{00000000-0005-0000-0000-0000D4000000}"/>
    <cellStyle name="40 % - Akzent2 3 3" xfId="188" xr:uid="{00000000-0005-0000-0000-0000D5000000}"/>
    <cellStyle name="40 % - Akzent2 3 3 2" xfId="189" xr:uid="{00000000-0005-0000-0000-0000D6000000}"/>
    <cellStyle name="40 % - Akzent2 3 4" xfId="190" xr:uid="{00000000-0005-0000-0000-0000D7000000}"/>
    <cellStyle name="40 % - Akzent2 3 5" xfId="191" xr:uid="{00000000-0005-0000-0000-0000D8000000}"/>
    <cellStyle name="40 % - Akzent2 4" xfId="192" xr:uid="{00000000-0005-0000-0000-0000D9000000}"/>
    <cellStyle name="40 % - Akzent2 4 2" xfId="193" xr:uid="{00000000-0005-0000-0000-0000DA000000}"/>
    <cellStyle name="40 % - Akzent2 4 2 2" xfId="194" xr:uid="{00000000-0005-0000-0000-0000DB000000}"/>
    <cellStyle name="40 % - Akzent2 4 2 2 2" xfId="195" xr:uid="{00000000-0005-0000-0000-0000DC000000}"/>
    <cellStyle name="40 % - Akzent2 4 2 3" xfId="196" xr:uid="{00000000-0005-0000-0000-0000DD000000}"/>
    <cellStyle name="40 % - Akzent2 4 3" xfId="197" xr:uid="{00000000-0005-0000-0000-0000DE000000}"/>
    <cellStyle name="40 % - Akzent2 4 3 2" xfId="198" xr:uid="{00000000-0005-0000-0000-0000DF000000}"/>
    <cellStyle name="40 % - Akzent2 4 4" xfId="199" xr:uid="{00000000-0005-0000-0000-0000E0000000}"/>
    <cellStyle name="40 % - Akzent2 5" xfId="200" xr:uid="{00000000-0005-0000-0000-0000E1000000}"/>
    <cellStyle name="40 % - Akzent2 5 2" xfId="201" xr:uid="{00000000-0005-0000-0000-0000E2000000}"/>
    <cellStyle name="40 % - Akzent2 5 2 2" xfId="202" xr:uid="{00000000-0005-0000-0000-0000E3000000}"/>
    <cellStyle name="40 % - Akzent2 5 3" xfId="203" xr:uid="{00000000-0005-0000-0000-0000E4000000}"/>
    <cellStyle name="40 % - Akzent2 6" xfId="204" xr:uid="{00000000-0005-0000-0000-0000E5000000}"/>
    <cellStyle name="40 % - Akzent2 7" xfId="952" xr:uid="{00000000-0005-0000-0000-0000E6000000}"/>
    <cellStyle name="40 % - Akzent3 2" xfId="205" xr:uid="{00000000-0005-0000-0000-0000E7000000}"/>
    <cellStyle name="40 % - Akzent3 2 2" xfId="206" xr:uid="{00000000-0005-0000-0000-0000E8000000}"/>
    <cellStyle name="40 % - Akzent3 2 3" xfId="207" xr:uid="{00000000-0005-0000-0000-0000E9000000}"/>
    <cellStyle name="40 % - Akzent3 2 3 2" xfId="953" xr:uid="{00000000-0005-0000-0000-0000EA000000}"/>
    <cellStyle name="40 % - Akzent3 2 3 2 2" xfId="954" xr:uid="{00000000-0005-0000-0000-0000EB000000}"/>
    <cellStyle name="40 % - Akzent3 2 3 3" xfId="955" xr:uid="{00000000-0005-0000-0000-0000EC000000}"/>
    <cellStyle name="40 % - Akzent3 2 4" xfId="208" xr:uid="{00000000-0005-0000-0000-0000ED000000}"/>
    <cellStyle name="40 % - Akzent3 2 4 2" xfId="956" xr:uid="{00000000-0005-0000-0000-0000EE000000}"/>
    <cellStyle name="40 % - Akzent3 3" xfId="209" xr:uid="{00000000-0005-0000-0000-0000EF000000}"/>
    <cellStyle name="40 % - Akzent3 3 2" xfId="210" xr:uid="{00000000-0005-0000-0000-0000F0000000}"/>
    <cellStyle name="40 % - Akzent3 3 2 2" xfId="211" xr:uid="{00000000-0005-0000-0000-0000F1000000}"/>
    <cellStyle name="40 % - Akzent3 3 2 2 2" xfId="212" xr:uid="{00000000-0005-0000-0000-0000F2000000}"/>
    <cellStyle name="40 % - Akzent3 3 2 3" xfId="213" xr:uid="{00000000-0005-0000-0000-0000F3000000}"/>
    <cellStyle name="40 % - Akzent3 3 3" xfId="214" xr:uid="{00000000-0005-0000-0000-0000F4000000}"/>
    <cellStyle name="40 % - Akzent3 3 3 2" xfId="215" xr:uid="{00000000-0005-0000-0000-0000F5000000}"/>
    <cellStyle name="40 % - Akzent3 3 4" xfId="216" xr:uid="{00000000-0005-0000-0000-0000F6000000}"/>
    <cellStyle name="40 % - Akzent3 3 5" xfId="217" xr:uid="{00000000-0005-0000-0000-0000F7000000}"/>
    <cellStyle name="40 % - Akzent3 4" xfId="218" xr:uid="{00000000-0005-0000-0000-0000F8000000}"/>
    <cellStyle name="40 % - Akzent3 4 2" xfId="219" xr:uid="{00000000-0005-0000-0000-0000F9000000}"/>
    <cellStyle name="40 % - Akzent3 4 2 2" xfId="220" xr:uid="{00000000-0005-0000-0000-0000FA000000}"/>
    <cellStyle name="40 % - Akzent3 4 2 2 2" xfId="221" xr:uid="{00000000-0005-0000-0000-0000FB000000}"/>
    <cellStyle name="40 % - Akzent3 4 2 3" xfId="222" xr:uid="{00000000-0005-0000-0000-0000FC000000}"/>
    <cellStyle name="40 % - Akzent3 4 3" xfId="223" xr:uid="{00000000-0005-0000-0000-0000FD000000}"/>
    <cellStyle name="40 % - Akzent3 4 3 2" xfId="224" xr:uid="{00000000-0005-0000-0000-0000FE000000}"/>
    <cellStyle name="40 % - Akzent3 4 4" xfId="225" xr:uid="{00000000-0005-0000-0000-0000FF000000}"/>
    <cellStyle name="40 % - Akzent3 5" xfId="226" xr:uid="{00000000-0005-0000-0000-000000010000}"/>
    <cellStyle name="40 % - Akzent3 5 2" xfId="227" xr:uid="{00000000-0005-0000-0000-000001010000}"/>
    <cellStyle name="40 % - Akzent3 5 2 2" xfId="228" xr:uid="{00000000-0005-0000-0000-000002010000}"/>
    <cellStyle name="40 % - Akzent3 5 3" xfId="229" xr:uid="{00000000-0005-0000-0000-000003010000}"/>
    <cellStyle name="40 % - Akzent3 6" xfId="230" xr:uid="{00000000-0005-0000-0000-000004010000}"/>
    <cellStyle name="40 % - Akzent3 7" xfId="957" xr:uid="{00000000-0005-0000-0000-000005010000}"/>
    <cellStyle name="40 % - Akzent4 2" xfId="231" xr:uid="{00000000-0005-0000-0000-000006010000}"/>
    <cellStyle name="40 % - Akzent4 2 2" xfId="232" xr:uid="{00000000-0005-0000-0000-000007010000}"/>
    <cellStyle name="40 % - Akzent4 2 2 2" xfId="958" xr:uid="{00000000-0005-0000-0000-000008010000}"/>
    <cellStyle name="40 % - Akzent4 2 3" xfId="233" xr:uid="{00000000-0005-0000-0000-000009010000}"/>
    <cellStyle name="40 % - Akzent4 2 3 2" xfId="959" xr:uid="{00000000-0005-0000-0000-00000A010000}"/>
    <cellStyle name="40 % - Akzent4 3" xfId="234" xr:uid="{00000000-0005-0000-0000-00000B010000}"/>
    <cellStyle name="40 % - Akzent4 3 2" xfId="235" xr:uid="{00000000-0005-0000-0000-00000C010000}"/>
    <cellStyle name="40 % - Akzent4 3 2 2" xfId="236" xr:uid="{00000000-0005-0000-0000-00000D010000}"/>
    <cellStyle name="40 % - Akzent4 3 2 2 2" xfId="237" xr:uid="{00000000-0005-0000-0000-00000E010000}"/>
    <cellStyle name="40 % - Akzent4 3 2 3" xfId="238" xr:uid="{00000000-0005-0000-0000-00000F010000}"/>
    <cellStyle name="40 % - Akzent4 3 3" xfId="239" xr:uid="{00000000-0005-0000-0000-000010010000}"/>
    <cellStyle name="40 % - Akzent4 3 3 2" xfId="240" xr:uid="{00000000-0005-0000-0000-000011010000}"/>
    <cellStyle name="40 % - Akzent4 3 4" xfId="241" xr:uid="{00000000-0005-0000-0000-000012010000}"/>
    <cellStyle name="40 % - Akzent4 3 5" xfId="242" xr:uid="{00000000-0005-0000-0000-000013010000}"/>
    <cellStyle name="40 % - Akzent4 4" xfId="243" xr:uid="{00000000-0005-0000-0000-000014010000}"/>
    <cellStyle name="40 % - Akzent4 4 2" xfId="244" xr:uid="{00000000-0005-0000-0000-000015010000}"/>
    <cellStyle name="40 % - Akzent4 4 2 2" xfId="245" xr:uid="{00000000-0005-0000-0000-000016010000}"/>
    <cellStyle name="40 % - Akzent4 4 2 2 2" xfId="246" xr:uid="{00000000-0005-0000-0000-000017010000}"/>
    <cellStyle name="40 % - Akzent4 4 2 3" xfId="247" xr:uid="{00000000-0005-0000-0000-000018010000}"/>
    <cellStyle name="40 % - Akzent4 4 3" xfId="248" xr:uid="{00000000-0005-0000-0000-000019010000}"/>
    <cellStyle name="40 % - Akzent4 4 3 2" xfId="249" xr:uid="{00000000-0005-0000-0000-00001A010000}"/>
    <cellStyle name="40 % - Akzent4 4 4" xfId="250" xr:uid="{00000000-0005-0000-0000-00001B010000}"/>
    <cellStyle name="40 % - Akzent4 5" xfId="251" xr:uid="{00000000-0005-0000-0000-00001C010000}"/>
    <cellStyle name="40 % - Akzent4 5 2" xfId="252" xr:uid="{00000000-0005-0000-0000-00001D010000}"/>
    <cellStyle name="40 % - Akzent4 5 2 2" xfId="253" xr:uid="{00000000-0005-0000-0000-00001E010000}"/>
    <cellStyle name="40 % - Akzent4 5 3" xfId="254" xr:uid="{00000000-0005-0000-0000-00001F010000}"/>
    <cellStyle name="40 % - Akzent4 6" xfId="255" xr:uid="{00000000-0005-0000-0000-000020010000}"/>
    <cellStyle name="40 % - Akzent4 7" xfId="960" xr:uid="{00000000-0005-0000-0000-000021010000}"/>
    <cellStyle name="40 % - Akzent5 2" xfId="256" xr:uid="{00000000-0005-0000-0000-000022010000}"/>
    <cellStyle name="40 % - Akzent5 2 2" xfId="257" xr:uid="{00000000-0005-0000-0000-000023010000}"/>
    <cellStyle name="40 % - Akzent5 2 3" xfId="258" xr:uid="{00000000-0005-0000-0000-000024010000}"/>
    <cellStyle name="40 % - Akzent5 2 3 2" xfId="961" xr:uid="{00000000-0005-0000-0000-000025010000}"/>
    <cellStyle name="40 % - Akzent5 3" xfId="259" xr:uid="{00000000-0005-0000-0000-000026010000}"/>
    <cellStyle name="40 % - Akzent5 3 2" xfId="260" xr:uid="{00000000-0005-0000-0000-000027010000}"/>
    <cellStyle name="40 % - Akzent5 3 2 2" xfId="261" xr:uid="{00000000-0005-0000-0000-000028010000}"/>
    <cellStyle name="40 % - Akzent5 3 2 2 2" xfId="262" xr:uid="{00000000-0005-0000-0000-000029010000}"/>
    <cellStyle name="40 % - Akzent5 3 2 3" xfId="263" xr:uid="{00000000-0005-0000-0000-00002A010000}"/>
    <cellStyle name="40 % - Akzent5 3 3" xfId="264" xr:uid="{00000000-0005-0000-0000-00002B010000}"/>
    <cellStyle name="40 % - Akzent5 3 3 2" xfId="265" xr:uid="{00000000-0005-0000-0000-00002C010000}"/>
    <cellStyle name="40 % - Akzent5 3 4" xfId="266" xr:uid="{00000000-0005-0000-0000-00002D010000}"/>
    <cellStyle name="40 % - Akzent5 3 5" xfId="267" xr:uid="{00000000-0005-0000-0000-00002E010000}"/>
    <cellStyle name="40 % - Akzent5 4" xfId="268" xr:uid="{00000000-0005-0000-0000-00002F010000}"/>
    <cellStyle name="40 % - Akzent5 4 2" xfId="269" xr:uid="{00000000-0005-0000-0000-000030010000}"/>
    <cellStyle name="40 % - Akzent5 4 2 2" xfId="270" xr:uid="{00000000-0005-0000-0000-000031010000}"/>
    <cellStyle name="40 % - Akzent5 4 2 2 2" xfId="271" xr:uid="{00000000-0005-0000-0000-000032010000}"/>
    <cellStyle name="40 % - Akzent5 4 2 3" xfId="272" xr:uid="{00000000-0005-0000-0000-000033010000}"/>
    <cellStyle name="40 % - Akzent5 4 3" xfId="273" xr:uid="{00000000-0005-0000-0000-000034010000}"/>
    <cellStyle name="40 % - Akzent5 4 3 2" xfId="274" xr:uid="{00000000-0005-0000-0000-000035010000}"/>
    <cellStyle name="40 % - Akzent5 4 4" xfId="275" xr:uid="{00000000-0005-0000-0000-000036010000}"/>
    <cellStyle name="40 % - Akzent5 5" xfId="276" xr:uid="{00000000-0005-0000-0000-000037010000}"/>
    <cellStyle name="40 % - Akzent5 5 2" xfId="277" xr:uid="{00000000-0005-0000-0000-000038010000}"/>
    <cellStyle name="40 % - Akzent5 5 2 2" xfId="278" xr:uid="{00000000-0005-0000-0000-000039010000}"/>
    <cellStyle name="40 % - Akzent5 5 3" xfId="279" xr:uid="{00000000-0005-0000-0000-00003A010000}"/>
    <cellStyle name="40 % - Akzent5 6" xfId="280" xr:uid="{00000000-0005-0000-0000-00003B010000}"/>
    <cellStyle name="40 % - Akzent5 7" xfId="962" xr:uid="{00000000-0005-0000-0000-00003C010000}"/>
    <cellStyle name="40 % - Akzent6 2" xfId="281" xr:uid="{00000000-0005-0000-0000-00003D010000}"/>
    <cellStyle name="40 % - Akzent6 2 2" xfId="282" xr:uid="{00000000-0005-0000-0000-00003E010000}"/>
    <cellStyle name="40 % - Akzent6 2 2 2" xfId="963" xr:uid="{00000000-0005-0000-0000-00003F010000}"/>
    <cellStyle name="40 % - Akzent6 2 3" xfId="283" xr:uid="{00000000-0005-0000-0000-000040010000}"/>
    <cellStyle name="40 % - Akzent6 2 3 2" xfId="964" xr:uid="{00000000-0005-0000-0000-000041010000}"/>
    <cellStyle name="40 % - Akzent6 3" xfId="284" xr:uid="{00000000-0005-0000-0000-000042010000}"/>
    <cellStyle name="40 % - Akzent6 3 2" xfId="285" xr:uid="{00000000-0005-0000-0000-000043010000}"/>
    <cellStyle name="40 % - Akzent6 3 2 2" xfId="286" xr:uid="{00000000-0005-0000-0000-000044010000}"/>
    <cellStyle name="40 % - Akzent6 3 2 2 2" xfId="287" xr:uid="{00000000-0005-0000-0000-000045010000}"/>
    <cellStyle name="40 % - Akzent6 3 2 3" xfId="288" xr:uid="{00000000-0005-0000-0000-000046010000}"/>
    <cellStyle name="40 % - Akzent6 3 3" xfId="289" xr:uid="{00000000-0005-0000-0000-000047010000}"/>
    <cellStyle name="40 % - Akzent6 3 3 2" xfId="290" xr:uid="{00000000-0005-0000-0000-000048010000}"/>
    <cellStyle name="40 % - Akzent6 3 4" xfId="291" xr:uid="{00000000-0005-0000-0000-000049010000}"/>
    <cellStyle name="40 % - Akzent6 3 5" xfId="292" xr:uid="{00000000-0005-0000-0000-00004A010000}"/>
    <cellStyle name="40 % - Akzent6 4" xfId="293" xr:uid="{00000000-0005-0000-0000-00004B010000}"/>
    <cellStyle name="40 % - Akzent6 4 2" xfId="294" xr:uid="{00000000-0005-0000-0000-00004C010000}"/>
    <cellStyle name="40 % - Akzent6 4 2 2" xfId="295" xr:uid="{00000000-0005-0000-0000-00004D010000}"/>
    <cellStyle name="40 % - Akzent6 4 2 2 2" xfId="296" xr:uid="{00000000-0005-0000-0000-00004E010000}"/>
    <cellStyle name="40 % - Akzent6 4 2 3" xfId="297" xr:uid="{00000000-0005-0000-0000-00004F010000}"/>
    <cellStyle name="40 % - Akzent6 4 3" xfId="298" xr:uid="{00000000-0005-0000-0000-000050010000}"/>
    <cellStyle name="40 % - Akzent6 4 3 2" xfId="299" xr:uid="{00000000-0005-0000-0000-000051010000}"/>
    <cellStyle name="40 % - Akzent6 4 4" xfId="300" xr:uid="{00000000-0005-0000-0000-000052010000}"/>
    <cellStyle name="40 % - Akzent6 5" xfId="301" xr:uid="{00000000-0005-0000-0000-000053010000}"/>
    <cellStyle name="40 % - Akzent6 5 2" xfId="302" xr:uid="{00000000-0005-0000-0000-000054010000}"/>
    <cellStyle name="40 % - Akzent6 5 2 2" xfId="303" xr:uid="{00000000-0005-0000-0000-000055010000}"/>
    <cellStyle name="40 % - Akzent6 5 3" xfId="304" xr:uid="{00000000-0005-0000-0000-000056010000}"/>
    <cellStyle name="40 % - Akzent6 6" xfId="305" xr:uid="{00000000-0005-0000-0000-000057010000}"/>
    <cellStyle name="40 % - Akzent6 7" xfId="965" xr:uid="{00000000-0005-0000-0000-000058010000}"/>
    <cellStyle name="60 % - Akzent1 2" xfId="306" xr:uid="{00000000-0005-0000-0000-000059010000}"/>
    <cellStyle name="60 % - Akzent1 2 2" xfId="307" xr:uid="{00000000-0005-0000-0000-00005A010000}"/>
    <cellStyle name="60 % - Akzent1 2 2 2" xfId="966" xr:uid="{00000000-0005-0000-0000-00005B010000}"/>
    <cellStyle name="60 % - Akzent1 2 3" xfId="308" xr:uid="{00000000-0005-0000-0000-00005C010000}"/>
    <cellStyle name="60 % - Akzent1 2 3 2" xfId="967" xr:uid="{00000000-0005-0000-0000-00005D010000}"/>
    <cellStyle name="60 % - Akzent1 3" xfId="309" xr:uid="{00000000-0005-0000-0000-00005E010000}"/>
    <cellStyle name="60 % - Akzent1 3 2" xfId="310" xr:uid="{00000000-0005-0000-0000-00005F010000}"/>
    <cellStyle name="60 % - Akzent1 3 3" xfId="311" xr:uid="{00000000-0005-0000-0000-000060010000}"/>
    <cellStyle name="60 % - Akzent1 4" xfId="968" xr:uid="{00000000-0005-0000-0000-000061010000}"/>
    <cellStyle name="60 % - Akzent1 5" xfId="969" xr:uid="{00000000-0005-0000-0000-000062010000}"/>
    <cellStyle name="60 % - Akzent1 6" xfId="970" xr:uid="{00000000-0005-0000-0000-000063010000}"/>
    <cellStyle name="60 % - Akzent2 2" xfId="312" xr:uid="{00000000-0005-0000-0000-000064010000}"/>
    <cellStyle name="60 % - Akzent2 2 2" xfId="313" xr:uid="{00000000-0005-0000-0000-000065010000}"/>
    <cellStyle name="60 % - Akzent2 2 3" xfId="314" xr:uid="{00000000-0005-0000-0000-000066010000}"/>
    <cellStyle name="60 % - Akzent2 3" xfId="315" xr:uid="{00000000-0005-0000-0000-000067010000}"/>
    <cellStyle name="60 % - Akzent2 3 2" xfId="316" xr:uid="{00000000-0005-0000-0000-000068010000}"/>
    <cellStyle name="60 % - Akzent2 3 3" xfId="317" xr:uid="{00000000-0005-0000-0000-000069010000}"/>
    <cellStyle name="60 % - Akzent2 4" xfId="971" xr:uid="{00000000-0005-0000-0000-00006A010000}"/>
    <cellStyle name="60 % - Akzent2 5" xfId="972" xr:uid="{00000000-0005-0000-0000-00006B010000}"/>
    <cellStyle name="60 % - Akzent2 6" xfId="973" xr:uid="{00000000-0005-0000-0000-00006C010000}"/>
    <cellStyle name="60 % - Akzent3 2" xfId="318" xr:uid="{00000000-0005-0000-0000-00006D010000}"/>
    <cellStyle name="60 % - Akzent3 2 2" xfId="319" xr:uid="{00000000-0005-0000-0000-00006E010000}"/>
    <cellStyle name="60 % - Akzent3 2 3" xfId="320" xr:uid="{00000000-0005-0000-0000-00006F010000}"/>
    <cellStyle name="60 % - Akzent3 3" xfId="321" xr:uid="{00000000-0005-0000-0000-000070010000}"/>
    <cellStyle name="60 % - Akzent3 3 2" xfId="322" xr:uid="{00000000-0005-0000-0000-000071010000}"/>
    <cellStyle name="60 % - Akzent3 3 3" xfId="323" xr:uid="{00000000-0005-0000-0000-000072010000}"/>
    <cellStyle name="60 % - Akzent3 4" xfId="974" xr:uid="{00000000-0005-0000-0000-000073010000}"/>
    <cellStyle name="60 % - Akzent3 5" xfId="975" xr:uid="{00000000-0005-0000-0000-000074010000}"/>
    <cellStyle name="60 % - Akzent3 6" xfId="976" xr:uid="{00000000-0005-0000-0000-000075010000}"/>
    <cellStyle name="60 % - Akzent4 2" xfId="324" xr:uid="{00000000-0005-0000-0000-000076010000}"/>
    <cellStyle name="60 % - Akzent4 2 2" xfId="325" xr:uid="{00000000-0005-0000-0000-000077010000}"/>
    <cellStyle name="60 % - Akzent4 2 3" xfId="326" xr:uid="{00000000-0005-0000-0000-000078010000}"/>
    <cellStyle name="60 % - Akzent4 2 3 2" xfId="977" xr:uid="{00000000-0005-0000-0000-000079010000}"/>
    <cellStyle name="60 % - Akzent4 2 3 2 2" xfId="978" xr:uid="{00000000-0005-0000-0000-00007A010000}"/>
    <cellStyle name="60 % - Akzent4 2 3 3" xfId="979" xr:uid="{00000000-0005-0000-0000-00007B010000}"/>
    <cellStyle name="60 % - Akzent4 2 4" xfId="327" xr:uid="{00000000-0005-0000-0000-00007C010000}"/>
    <cellStyle name="60 % - Akzent4 2 4 2" xfId="980" xr:uid="{00000000-0005-0000-0000-00007D010000}"/>
    <cellStyle name="60 % - Akzent4 3" xfId="328" xr:uid="{00000000-0005-0000-0000-00007E010000}"/>
    <cellStyle name="60 % - Akzent4 3 2" xfId="329" xr:uid="{00000000-0005-0000-0000-00007F010000}"/>
    <cellStyle name="60 % - Akzent4 3 3" xfId="330" xr:uid="{00000000-0005-0000-0000-000080010000}"/>
    <cellStyle name="60 % - Akzent4 4" xfId="981" xr:uid="{00000000-0005-0000-0000-000081010000}"/>
    <cellStyle name="60 % - Akzent4 5" xfId="982" xr:uid="{00000000-0005-0000-0000-000082010000}"/>
    <cellStyle name="60 % - Akzent4 6" xfId="983" xr:uid="{00000000-0005-0000-0000-000083010000}"/>
    <cellStyle name="60 % - Akzent5 2" xfId="331" xr:uid="{00000000-0005-0000-0000-000084010000}"/>
    <cellStyle name="60 % - Akzent5 2 2" xfId="332" xr:uid="{00000000-0005-0000-0000-000085010000}"/>
    <cellStyle name="60 % - Akzent5 2 2 2" xfId="984" xr:uid="{00000000-0005-0000-0000-000086010000}"/>
    <cellStyle name="60 % - Akzent5 2 3" xfId="333" xr:uid="{00000000-0005-0000-0000-000087010000}"/>
    <cellStyle name="60 % - Akzent5 2 3 2" xfId="985" xr:uid="{00000000-0005-0000-0000-000088010000}"/>
    <cellStyle name="60 % - Akzent5 3" xfId="334" xr:uid="{00000000-0005-0000-0000-000089010000}"/>
    <cellStyle name="60 % - Akzent5 3 2" xfId="335" xr:uid="{00000000-0005-0000-0000-00008A010000}"/>
    <cellStyle name="60 % - Akzent5 3 3" xfId="336" xr:uid="{00000000-0005-0000-0000-00008B010000}"/>
    <cellStyle name="60 % - Akzent5 4" xfId="986" xr:uid="{00000000-0005-0000-0000-00008C010000}"/>
    <cellStyle name="60 % - Akzent5 5" xfId="987" xr:uid="{00000000-0005-0000-0000-00008D010000}"/>
    <cellStyle name="60 % - Akzent5 6" xfId="988" xr:uid="{00000000-0005-0000-0000-00008E010000}"/>
    <cellStyle name="60 % - Akzent6 2" xfId="337" xr:uid="{00000000-0005-0000-0000-00008F010000}"/>
    <cellStyle name="60 % - Akzent6 2 2" xfId="338" xr:uid="{00000000-0005-0000-0000-000090010000}"/>
    <cellStyle name="60 % - Akzent6 2 3" xfId="339" xr:uid="{00000000-0005-0000-0000-000091010000}"/>
    <cellStyle name="60 % - Akzent6 2 3 2" xfId="989" xr:uid="{00000000-0005-0000-0000-000092010000}"/>
    <cellStyle name="60 % - Akzent6 2 3 2 2" xfId="990" xr:uid="{00000000-0005-0000-0000-000093010000}"/>
    <cellStyle name="60 % - Akzent6 2 3 3" xfId="991" xr:uid="{00000000-0005-0000-0000-000094010000}"/>
    <cellStyle name="60 % - Akzent6 2 4" xfId="340" xr:uid="{00000000-0005-0000-0000-000095010000}"/>
    <cellStyle name="60 % - Akzent6 2 4 2" xfId="992" xr:uid="{00000000-0005-0000-0000-000096010000}"/>
    <cellStyle name="60 % - Akzent6 3" xfId="341" xr:uid="{00000000-0005-0000-0000-000097010000}"/>
    <cellStyle name="60 % - Akzent6 3 2" xfId="342" xr:uid="{00000000-0005-0000-0000-000098010000}"/>
    <cellStyle name="60 % - Akzent6 3 3" xfId="343" xr:uid="{00000000-0005-0000-0000-000099010000}"/>
    <cellStyle name="60 % - Akzent6 4" xfId="993" xr:uid="{00000000-0005-0000-0000-00009A010000}"/>
    <cellStyle name="60 % - Akzent6 5" xfId="994" xr:uid="{00000000-0005-0000-0000-00009B010000}"/>
    <cellStyle name="60 % - Akzent6 6" xfId="995" xr:uid="{00000000-0005-0000-0000-00009C010000}"/>
    <cellStyle name="Accent1" xfId="344" xr:uid="{00000000-0005-0000-0000-00009D010000}"/>
    <cellStyle name="Accent1 2" xfId="345" xr:uid="{00000000-0005-0000-0000-00009E010000}"/>
    <cellStyle name="Accent1 2 2" xfId="346" xr:uid="{00000000-0005-0000-0000-00009F010000}"/>
    <cellStyle name="Accent1 3" xfId="347" xr:uid="{00000000-0005-0000-0000-0000A0010000}"/>
    <cellStyle name="Accent1 3 2" xfId="997" xr:uid="{00000000-0005-0000-0000-0000A1010000}"/>
    <cellStyle name="Accent1 3 3" xfId="996" xr:uid="{00000000-0005-0000-0000-0000A2010000}"/>
    <cellStyle name="Accent1 4" xfId="348" xr:uid="{00000000-0005-0000-0000-0000A3010000}"/>
    <cellStyle name="Accent1 4 2" xfId="998" xr:uid="{00000000-0005-0000-0000-0000A4010000}"/>
    <cellStyle name="Accent1 5" xfId="349" xr:uid="{00000000-0005-0000-0000-0000A5010000}"/>
    <cellStyle name="Accent1 5 2" xfId="1167" xr:uid="{00000000-0005-0000-0000-0000A6010000}"/>
    <cellStyle name="Accent2" xfId="350" xr:uid="{00000000-0005-0000-0000-0000A7010000}"/>
    <cellStyle name="Accent2 2" xfId="351" xr:uid="{00000000-0005-0000-0000-0000A8010000}"/>
    <cellStyle name="Accent2 2 2" xfId="352" xr:uid="{00000000-0005-0000-0000-0000A9010000}"/>
    <cellStyle name="Accent2 3" xfId="353" xr:uid="{00000000-0005-0000-0000-0000AA010000}"/>
    <cellStyle name="Accent2 3 2" xfId="999" xr:uid="{00000000-0005-0000-0000-0000AB010000}"/>
    <cellStyle name="Accent2 4" xfId="354" xr:uid="{00000000-0005-0000-0000-0000AC010000}"/>
    <cellStyle name="Accent2 5" xfId="355" xr:uid="{00000000-0005-0000-0000-0000AD010000}"/>
    <cellStyle name="Accent3" xfId="356" xr:uid="{00000000-0005-0000-0000-0000AE010000}"/>
    <cellStyle name="Accent3 2" xfId="357" xr:uid="{00000000-0005-0000-0000-0000AF010000}"/>
    <cellStyle name="Accent3 3" xfId="358" xr:uid="{00000000-0005-0000-0000-0000B0010000}"/>
    <cellStyle name="Accent4" xfId="359" xr:uid="{00000000-0005-0000-0000-0000B1010000}"/>
    <cellStyle name="Accent4 2" xfId="360" xr:uid="{00000000-0005-0000-0000-0000B2010000}"/>
    <cellStyle name="Accent4 2 2" xfId="361" xr:uid="{00000000-0005-0000-0000-0000B3010000}"/>
    <cellStyle name="Accent4 3" xfId="362" xr:uid="{00000000-0005-0000-0000-0000B4010000}"/>
    <cellStyle name="Accent4 3 2" xfId="1001" xr:uid="{00000000-0005-0000-0000-0000B5010000}"/>
    <cellStyle name="Accent4 3 3" xfId="1000" xr:uid="{00000000-0005-0000-0000-0000B6010000}"/>
    <cellStyle name="Accent4 4" xfId="363" xr:uid="{00000000-0005-0000-0000-0000B7010000}"/>
    <cellStyle name="Accent4 4 2" xfId="1002" xr:uid="{00000000-0005-0000-0000-0000B8010000}"/>
    <cellStyle name="Accent4 5" xfId="364" xr:uid="{00000000-0005-0000-0000-0000B9010000}"/>
    <cellStyle name="Accent4 5 2" xfId="1166" xr:uid="{00000000-0005-0000-0000-0000BA010000}"/>
    <cellStyle name="Accent5" xfId="365" xr:uid="{00000000-0005-0000-0000-0000BB010000}"/>
    <cellStyle name="Accent5 2" xfId="366" xr:uid="{00000000-0005-0000-0000-0000BC010000}"/>
    <cellStyle name="Accent5 3" xfId="367" xr:uid="{00000000-0005-0000-0000-0000BD010000}"/>
    <cellStyle name="Accent6" xfId="368" xr:uid="{00000000-0005-0000-0000-0000BE010000}"/>
    <cellStyle name="Accent6 2" xfId="369" xr:uid="{00000000-0005-0000-0000-0000BF010000}"/>
    <cellStyle name="Accent6 3" xfId="370" xr:uid="{00000000-0005-0000-0000-0000C0010000}"/>
    <cellStyle name="Akzent1 2" xfId="371" xr:uid="{00000000-0005-0000-0000-0000C1010000}"/>
    <cellStyle name="Akzent1 3" xfId="1003" xr:uid="{00000000-0005-0000-0000-0000C2010000}"/>
    <cellStyle name="Akzent2 2" xfId="372" xr:uid="{00000000-0005-0000-0000-0000C3010000}"/>
    <cellStyle name="Akzent2 3" xfId="1004" xr:uid="{00000000-0005-0000-0000-0000C4010000}"/>
    <cellStyle name="Akzent3" xfId="373" xr:uid="{00000000-0005-0000-0000-0000C5010000}"/>
    <cellStyle name="Akzent3 2" xfId="374" xr:uid="{00000000-0005-0000-0000-0000C6010000}"/>
    <cellStyle name="Akzent3 3" xfId="917" xr:uid="{00000000-0005-0000-0000-0000C7010000}"/>
    <cellStyle name="Akzent3 4" xfId="1180" xr:uid="{00000000-0005-0000-0000-0000C8010000}"/>
    <cellStyle name="Akzent4 2" xfId="375" xr:uid="{00000000-0005-0000-0000-0000C9010000}"/>
    <cellStyle name="Akzent4 3" xfId="1005" xr:uid="{00000000-0005-0000-0000-0000CA010000}"/>
    <cellStyle name="Akzent5" xfId="376" xr:uid="{00000000-0005-0000-0000-0000CB010000}"/>
    <cellStyle name="Akzent5 2" xfId="377" xr:uid="{00000000-0005-0000-0000-0000CC010000}"/>
    <cellStyle name="Akzent5 3" xfId="918" xr:uid="{00000000-0005-0000-0000-0000CD010000}"/>
    <cellStyle name="Akzent5 4" xfId="1181" xr:uid="{00000000-0005-0000-0000-0000CE010000}"/>
    <cellStyle name="Akzent6" xfId="378" xr:uid="{00000000-0005-0000-0000-0000CF010000}"/>
    <cellStyle name="Akzent6 2" xfId="379" xr:uid="{00000000-0005-0000-0000-0000D0010000}"/>
    <cellStyle name="Akzent6 3" xfId="919" xr:uid="{00000000-0005-0000-0000-0000D1010000}"/>
    <cellStyle name="Akzent6 4" xfId="1182" xr:uid="{00000000-0005-0000-0000-0000D2010000}"/>
    <cellStyle name="Ausgabe 2" xfId="380" xr:uid="{00000000-0005-0000-0000-0000D3010000}"/>
    <cellStyle name="Ausgabe 2 2" xfId="381" xr:uid="{00000000-0005-0000-0000-0000D4010000}"/>
    <cellStyle name="Ausgabe 2 2 2" xfId="1006" xr:uid="{00000000-0005-0000-0000-0000D5010000}"/>
    <cellStyle name="Ausgabe 2 2 3" xfId="1007" xr:uid="{00000000-0005-0000-0000-0000D6010000}"/>
    <cellStyle name="Ausgabe 2 2 3 2" xfId="1172" xr:uid="{00000000-0005-0000-0000-0000D7010000}"/>
    <cellStyle name="Ausgabe 2 2 3 2 2" xfId="1175" xr:uid="{00000000-0005-0000-0000-0000D8010000}"/>
    <cellStyle name="Ausgabe 2 2 3 2 2 2" xfId="1190" xr:uid="{00000000-0005-0000-0000-0000D9010000}"/>
    <cellStyle name="Ausgabe 2 2 3 3" xfId="1165" xr:uid="{00000000-0005-0000-0000-0000DA010000}"/>
    <cellStyle name="Ausgabe 2 3" xfId="1008" xr:uid="{00000000-0005-0000-0000-0000DB010000}"/>
    <cellStyle name="Ausgabe 2 3 2" xfId="1009" xr:uid="{00000000-0005-0000-0000-0000DC010000}"/>
    <cellStyle name="Ausgabe 2 3 2 2" xfId="1010" xr:uid="{00000000-0005-0000-0000-0000DD010000}"/>
    <cellStyle name="Ausgabe 2 3 3" xfId="1011" xr:uid="{00000000-0005-0000-0000-0000DE010000}"/>
    <cellStyle name="Ausgabe 2 3 3 2" xfId="1173" xr:uid="{00000000-0005-0000-0000-0000DF010000}"/>
    <cellStyle name="Ausgabe 2 3 3 2 2" xfId="1176" xr:uid="{00000000-0005-0000-0000-0000E0010000}"/>
    <cellStyle name="Ausgabe 2 3 3 2 2 2" xfId="1191" xr:uid="{00000000-0005-0000-0000-0000E1010000}"/>
    <cellStyle name="Ausgabe 2 3 3 3" xfId="1164" xr:uid="{00000000-0005-0000-0000-0000E2010000}"/>
    <cellStyle name="Ausgabe 2 4" xfId="1012" xr:uid="{00000000-0005-0000-0000-0000E3010000}"/>
    <cellStyle name="Ausgabe 2 5" xfId="1013" xr:uid="{00000000-0005-0000-0000-0000E4010000}"/>
    <cellStyle name="Ausgabe 2 5 2" xfId="1121" xr:uid="{00000000-0005-0000-0000-0000E5010000}"/>
    <cellStyle name="Ausgabe 2 5 2 2" xfId="1177" xr:uid="{00000000-0005-0000-0000-0000E6010000}"/>
    <cellStyle name="Ausgabe 2 5 2 2 2" xfId="1192" xr:uid="{00000000-0005-0000-0000-0000E7010000}"/>
    <cellStyle name="Ausgabe 2 5 3" xfId="1163" xr:uid="{00000000-0005-0000-0000-0000E8010000}"/>
    <cellStyle name="Ausgabe 3" xfId="382" xr:uid="{00000000-0005-0000-0000-0000E9010000}"/>
    <cellStyle name="Ausgabe 3 2" xfId="1014" xr:uid="{00000000-0005-0000-0000-0000EA010000}"/>
    <cellStyle name="Ausgabe 3 3" xfId="1015" xr:uid="{00000000-0005-0000-0000-0000EB010000}"/>
    <cellStyle name="Ausgabe 3 3 2" xfId="1120" xr:uid="{00000000-0005-0000-0000-0000EC010000}"/>
    <cellStyle name="Ausgabe 3 3 2 2" xfId="1178" xr:uid="{00000000-0005-0000-0000-0000ED010000}"/>
    <cellStyle name="Ausgabe 3 3 2 2 2" xfId="1193" xr:uid="{00000000-0005-0000-0000-0000EE010000}"/>
    <cellStyle name="Ausgabe 3 3 3" xfId="1162" xr:uid="{00000000-0005-0000-0000-0000EF010000}"/>
    <cellStyle name="Ausgabe 4" xfId="383" xr:uid="{00000000-0005-0000-0000-0000F0010000}"/>
    <cellStyle name="Ausgabe 4 2" xfId="1161" xr:uid="{00000000-0005-0000-0000-0000F1010000}"/>
    <cellStyle name="Ausgabe 5" xfId="384" xr:uid="{00000000-0005-0000-0000-0000F2010000}"/>
    <cellStyle name="Ausgabe 5 2" xfId="1160" xr:uid="{00000000-0005-0000-0000-0000F3010000}"/>
    <cellStyle name="Ausgabe 6" xfId="1016" xr:uid="{00000000-0005-0000-0000-0000F4010000}"/>
    <cellStyle name="Ausgabe 6 2" xfId="1159" xr:uid="{00000000-0005-0000-0000-0000F5010000}"/>
    <cellStyle name="Ausgabe 7" xfId="1017" xr:uid="{00000000-0005-0000-0000-0000F6010000}"/>
    <cellStyle name="Ausgabe 7 2" xfId="1018" xr:uid="{00000000-0005-0000-0000-0000F7010000}"/>
    <cellStyle name="Ausgabe 7 2 2" xfId="1158" xr:uid="{00000000-0005-0000-0000-0000F8010000}"/>
    <cellStyle name="Ausgabe 7 3" xfId="1019" xr:uid="{00000000-0005-0000-0000-0000F9010000}"/>
    <cellStyle name="Ausgabe 7 3 2" xfId="1020" xr:uid="{00000000-0005-0000-0000-0000FA010000}"/>
    <cellStyle name="Ausgabe 7 3 3" xfId="1168" xr:uid="{00000000-0005-0000-0000-0000FB010000}"/>
    <cellStyle name="Ausgabe 7 3 3 2" xfId="1179" xr:uid="{00000000-0005-0000-0000-0000FC010000}"/>
    <cellStyle name="Ausgabe 7 3 3 2 2" xfId="1194" xr:uid="{00000000-0005-0000-0000-0000FD010000}"/>
    <cellStyle name="Ausgabe 7 3 4" xfId="1157" xr:uid="{00000000-0005-0000-0000-0000FE010000}"/>
    <cellStyle name="Ausgabe 7 4" xfId="1021" xr:uid="{00000000-0005-0000-0000-0000FF010000}"/>
    <cellStyle name="Ausgabe 8" xfId="1022" xr:uid="{00000000-0005-0000-0000-000000020000}"/>
    <cellStyle name="Ausgabe 8 2" xfId="1023" xr:uid="{00000000-0005-0000-0000-000001020000}"/>
    <cellStyle name="Ausgabe 8 2 2" xfId="1156" xr:uid="{00000000-0005-0000-0000-000002020000}"/>
    <cellStyle name="Bad" xfId="385" xr:uid="{00000000-0005-0000-0000-000003020000}"/>
    <cellStyle name="Bad 2" xfId="386" xr:uid="{00000000-0005-0000-0000-000004020000}"/>
    <cellStyle name="Bad 3" xfId="387" xr:uid="{00000000-0005-0000-0000-000005020000}"/>
    <cellStyle name="Berechnung 2" xfId="388" xr:uid="{00000000-0005-0000-0000-000006020000}"/>
    <cellStyle name="Berechnung 2 2" xfId="389" xr:uid="{00000000-0005-0000-0000-000007020000}"/>
    <cellStyle name="Berechnung 2 3" xfId="1024" xr:uid="{00000000-0005-0000-0000-000008020000}"/>
    <cellStyle name="Berechnung 2 3 2" xfId="1025" xr:uid="{00000000-0005-0000-0000-000009020000}"/>
    <cellStyle name="Berechnung 2 3 2 2" xfId="1026" xr:uid="{00000000-0005-0000-0000-00000A020000}"/>
    <cellStyle name="Berechnung 2 3 3" xfId="1027" xr:uid="{00000000-0005-0000-0000-00000B020000}"/>
    <cellStyle name="Berechnung 2 4" xfId="1028" xr:uid="{00000000-0005-0000-0000-00000C020000}"/>
    <cellStyle name="Berechnung 3" xfId="390" xr:uid="{00000000-0005-0000-0000-00000D020000}"/>
    <cellStyle name="Berechnung 4" xfId="391" xr:uid="{00000000-0005-0000-0000-00000E020000}"/>
    <cellStyle name="Berechnung 4 2" xfId="1155" xr:uid="{00000000-0005-0000-0000-00000F020000}"/>
    <cellStyle name="Berechnung 5" xfId="392" xr:uid="{00000000-0005-0000-0000-000010020000}"/>
    <cellStyle name="Berechnung 5 2" xfId="1154" xr:uid="{00000000-0005-0000-0000-000011020000}"/>
    <cellStyle name="Berechnung 6" xfId="1029" xr:uid="{00000000-0005-0000-0000-000012020000}"/>
    <cellStyle name="Berechnung 6 2" xfId="1153" xr:uid="{00000000-0005-0000-0000-000013020000}"/>
    <cellStyle name="Berechnung 7" xfId="1030" xr:uid="{00000000-0005-0000-0000-000014020000}"/>
    <cellStyle name="Berechnung 7 2" xfId="1031" xr:uid="{00000000-0005-0000-0000-000015020000}"/>
    <cellStyle name="Berechnung 7 2 2" xfId="1152" xr:uid="{00000000-0005-0000-0000-000016020000}"/>
    <cellStyle name="Berechnung 7 3" xfId="1032" xr:uid="{00000000-0005-0000-0000-000017020000}"/>
    <cellStyle name="Berechnung 8" xfId="1033" xr:uid="{00000000-0005-0000-0000-000018020000}"/>
    <cellStyle name="Berechnung 8 2" xfId="1151" xr:uid="{00000000-0005-0000-0000-000019020000}"/>
    <cellStyle name="Calculation 2" xfId="393" xr:uid="{00000000-0005-0000-0000-00001A020000}"/>
    <cellStyle name="Calculation 2 2" xfId="394" xr:uid="{00000000-0005-0000-0000-00001B020000}"/>
    <cellStyle name="Calculation 2 3" xfId="1150" xr:uid="{00000000-0005-0000-0000-00001C020000}"/>
    <cellStyle name="Calculation 3" xfId="395" xr:uid="{00000000-0005-0000-0000-00001D020000}"/>
    <cellStyle name="Calculation 4" xfId="396" xr:uid="{00000000-0005-0000-0000-00001E020000}"/>
    <cellStyle name="Check Cell" xfId="397" xr:uid="{00000000-0005-0000-0000-00001F020000}"/>
    <cellStyle name="Check Cell 2" xfId="398" xr:uid="{00000000-0005-0000-0000-000020020000}"/>
    <cellStyle name="Check Cell 3" xfId="399" xr:uid="{00000000-0005-0000-0000-000021020000}"/>
    <cellStyle name="Check Cell 4" xfId="1034" xr:uid="{00000000-0005-0000-0000-000022020000}"/>
    <cellStyle name="Comma 2" xfId="1119" xr:uid="{00000000-0005-0000-0000-000023020000}"/>
    <cellStyle name="Eingabe 2" xfId="400" xr:uid="{00000000-0005-0000-0000-000024020000}"/>
    <cellStyle name="Eingabe 3" xfId="401" xr:uid="{00000000-0005-0000-0000-000025020000}"/>
    <cellStyle name="Eingabe 3 2" xfId="1148" xr:uid="{00000000-0005-0000-0000-000026020000}"/>
    <cellStyle name="Eingabe 4" xfId="402" xr:uid="{00000000-0005-0000-0000-000027020000}"/>
    <cellStyle name="Eingabe 4 2" xfId="1147" xr:uid="{00000000-0005-0000-0000-000028020000}"/>
    <cellStyle name="Eingabe 5" xfId="1035" xr:uid="{00000000-0005-0000-0000-000029020000}"/>
    <cellStyle name="Eingabe 5 2" xfId="1146" xr:uid="{00000000-0005-0000-0000-00002A020000}"/>
    <cellStyle name="Eingabe 6" xfId="1036" xr:uid="{00000000-0005-0000-0000-00002B020000}"/>
    <cellStyle name="Eingabe 6 2" xfId="1145" xr:uid="{00000000-0005-0000-0000-00002C020000}"/>
    <cellStyle name="Eingabe 7" xfId="1037" xr:uid="{00000000-0005-0000-0000-00002D020000}"/>
    <cellStyle name="Eingabe 7 2" xfId="1144" xr:uid="{00000000-0005-0000-0000-00002E020000}"/>
    <cellStyle name="Ergebnis 2" xfId="403" xr:uid="{00000000-0005-0000-0000-00002F020000}"/>
    <cellStyle name="Ergebnis 2 2" xfId="404" xr:uid="{00000000-0005-0000-0000-000030020000}"/>
    <cellStyle name="Ergebnis 2 2 2" xfId="405" xr:uid="{00000000-0005-0000-0000-000031020000}"/>
    <cellStyle name="Ergebnis 2 2 2 2" xfId="1141" xr:uid="{00000000-0005-0000-0000-000032020000}"/>
    <cellStyle name="Ergebnis 2 2 3" xfId="1142" xr:uid="{00000000-0005-0000-0000-000033020000}"/>
    <cellStyle name="Ergebnis 2 3" xfId="406" xr:uid="{00000000-0005-0000-0000-000034020000}"/>
    <cellStyle name="Ergebnis 2 3 2" xfId="1140" xr:uid="{00000000-0005-0000-0000-000035020000}"/>
    <cellStyle name="Ergebnis 2 4" xfId="1038" xr:uid="{00000000-0005-0000-0000-000036020000}"/>
    <cellStyle name="Ergebnis 2 4 2" xfId="1039" xr:uid="{00000000-0005-0000-0000-000037020000}"/>
    <cellStyle name="Ergebnis 2 4 2 2" xfId="1040" xr:uid="{00000000-0005-0000-0000-000038020000}"/>
    <cellStyle name="Ergebnis 2 4 2 2 2" xfId="1139" xr:uid="{00000000-0005-0000-0000-000039020000}"/>
    <cellStyle name="Ergebnis 2 4 3" xfId="1041" xr:uid="{00000000-0005-0000-0000-00003A020000}"/>
    <cellStyle name="Ergebnis 2 4 3 2" xfId="1138" xr:uid="{00000000-0005-0000-0000-00003B020000}"/>
    <cellStyle name="Ergebnis 2 5" xfId="1042" xr:uid="{00000000-0005-0000-0000-00003C020000}"/>
    <cellStyle name="Ergebnis 2 5 2" xfId="1137" xr:uid="{00000000-0005-0000-0000-00003D020000}"/>
    <cellStyle name="Ergebnis 2 6" xfId="1143" xr:uid="{00000000-0005-0000-0000-00003E020000}"/>
    <cellStyle name="Ergebnis 3" xfId="407" xr:uid="{00000000-0005-0000-0000-00003F020000}"/>
    <cellStyle name="Ergebnis 3 2" xfId="408" xr:uid="{00000000-0005-0000-0000-000040020000}"/>
    <cellStyle name="Ergebnis 3 2 2" xfId="1135" xr:uid="{00000000-0005-0000-0000-000041020000}"/>
    <cellStyle name="Ergebnis 3 3" xfId="1136" xr:uid="{00000000-0005-0000-0000-000042020000}"/>
    <cellStyle name="Ergebnis 4" xfId="409" xr:uid="{00000000-0005-0000-0000-000043020000}"/>
    <cellStyle name="Ergebnis 4 2" xfId="410" xr:uid="{00000000-0005-0000-0000-000044020000}"/>
    <cellStyle name="Ergebnis 4 2 2" xfId="1133" xr:uid="{00000000-0005-0000-0000-000045020000}"/>
    <cellStyle name="Ergebnis 4 3" xfId="1134" xr:uid="{00000000-0005-0000-0000-000046020000}"/>
    <cellStyle name="Ergebnis 5" xfId="411" xr:uid="{00000000-0005-0000-0000-000047020000}"/>
    <cellStyle name="Ergebnis 5 2" xfId="1132" xr:uid="{00000000-0005-0000-0000-000048020000}"/>
    <cellStyle name="Ergebnis 6" xfId="412" xr:uid="{00000000-0005-0000-0000-000049020000}"/>
    <cellStyle name="Ergebnis 6 2" xfId="1131" xr:uid="{00000000-0005-0000-0000-00004A020000}"/>
    <cellStyle name="Ergebnis 7" xfId="1043" xr:uid="{00000000-0005-0000-0000-00004B020000}"/>
    <cellStyle name="Ergebnis 7 2" xfId="1130" xr:uid="{00000000-0005-0000-0000-00004C020000}"/>
    <cellStyle name="Ergebnis 8" xfId="1044" xr:uid="{00000000-0005-0000-0000-00004D020000}"/>
    <cellStyle name="Ergebnis 8 2" xfId="1045" xr:uid="{00000000-0005-0000-0000-00004E020000}"/>
    <cellStyle name="Ergebnis 8 2 2" xfId="1128" xr:uid="{00000000-0005-0000-0000-00004F020000}"/>
    <cellStyle name="Ergebnis 8 3" xfId="1046" xr:uid="{00000000-0005-0000-0000-000050020000}"/>
    <cellStyle name="Ergebnis 8 3 2" xfId="1174" xr:uid="{00000000-0005-0000-0000-000051020000}"/>
    <cellStyle name="Ergebnis 8 4" xfId="1129" xr:uid="{00000000-0005-0000-0000-000052020000}"/>
    <cellStyle name="Ergebnis 9" xfId="1047" xr:uid="{00000000-0005-0000-0000-000053020000}"/>
    <cellStyle name="Ergebnis 9 2" xfId="1127" xr:uid="{00000000-0005-0000-0000-000054020000}"/>
    <cellStyle name="Erklärender Text 2" xfId="413" xr:uid="{00000000-0005-0000-0000-000055020000}"/>
    <cellStyle name="Erklärender Text 3" xfId="414" xr:uid="{00000000-0005-0000-0000-000056020000}"/>
    <cellStyle name="Erklärender Text 4" xfId="1048" xr:uid="{00000000-0005-0000-0000-000057020000}"/>
    <cellStyle name="Erklärender Text 5" xfId="1049" xr:uid="{00000000-0005-0000-0000-000058020000}"/>
    <cellStyle name="Erklärender Text 6" xfId="1050" xr:uid="{00000000-0005-0000-0000-000059020000}"/>
    <cellStyle name="Good" xfId="415" xr:uid="{00000000-0005-0000-0000-00005A020000}"/>
    <cellStyle name="Good 2" xfId="416" xr:uid="{00000000-0005-0000-0000-00005B020000}"/>
    <cellStyle name="Good 3" xfId="417" xr:uid="{00000000-0005-0000-0000-00005C020000}"/>
    <cellStyle name="Gut" xfId="418" xr:uid="{00000000-0005-0000-0000-00005D020000}"/>
    <cellStyle name="Gut 2" xfId="419" xr:uid="{00000000-0005-0000-0000-00005E020000}"/>
    <cellStyle name="Gut 3" xfId="920" xr:uid="{00000000-0005-0000-0000-00005F020000}"/>
    <cellStyle name="Gut 4" xfId="1183" xr:uid="{00000000-0005-0000-0000-000060020000}"/>
    <cellStyle name="Heading 1" xfId="420" xr:uid="{00000000-0005-0000-0000-000061020000}"/>
    <cellStyle name="Heading 1 2" xfId="421" xr:uid="{00000000-0005-0000-0000-000062020000}"/>
    <cellStyle name="Heading 1 2 2" xfId="1052" xr:uid="{00000000-0005-0000-0000-000063020000}"/>
    <cellStyle name="Heading 1 2 3" xfId="1051" xr:uid="{00000000-0005-0000-0000-000064020000}"/>
    <cellStyle name="Heading 1 3" xfId="422" xr:uid="{00000000-0005-0000-0000-000065020000}"/>
    <cellStyle name="Heading 1 3 2" xfId="1053" xr:uid="{00000000-0005-0000-0000-000066020000}"/>
    <cellStyle name="Heading 1 4" xfId="423" xr:uid="{00000000-0005-0000-0000-000067020000}"/>
    <cellStyle name="Heading 1 5" xfId="424" xr:uid="{00000000-0005-0000-0000-000068020000}"/>
    <cellStyle name="Heading 2" xfId="425" xr:uid="{00000000-0005-0000-0000-000069020000}"/>
    <cellStyle name="Heading 2 2" xfId="426" xr:uid="{00000000-0005-0000-0000-00006A020000}"/>
    <cellStyle name="Heading 2 2 2" xfId="1055" xr:uid="{00000000-0005-0000-0000-00006B020000}"/>
    <cellStyle name="Heading 2 2 3" xfId="1054" xr:uid="{00000000-0005-0000-0000-00006C020000}"/>
    <cellStyle name="Heading 2 3" xfId="427" xr:uid="{00000000-0005-0000-0000-00006D020000}"/>
    <cellStyle name="Heading 2 3 2" xfId="1056" xr:uid="{00000000-0005-0000-0000-00006E020000}"/>
    <cellStyle name="Heading 2 4" xfId="428" xr:uid="{00000000-0005-0000-0000-00006F020000}"/>
    <cellStyle name="Heading 2 5" xfId="429" xr:uid="{00000000-0005-0000-0000-000070020000}"/>
    <cellStyle name="Heading 3" xfId="430" xr:uid="{00000000-0005-0000-0000-000071020000}"/>
    <cellStyle name="Heading 3 2" xfId="431" xr:uid="{00000000-0005-0000-0000-000072020000}"/>
    <cellStyle name="Heading 3 2 2" xfId="1058" xr:uid="{00000000-0005-0000-0000-000073020000}"/>
    <cellStyle name="Heading 3 2 3" xfId="1057" xr:uid="{00000000-0005-0000-0000-000074020000}"/>
    <cellStyle name="Heading 3 3" xfId="432" xr:uid="{00000000-0005-0000-0000-000075020000}"/>
    <cellStyle name="Heading 3 3 2" xfId="1059" xr:uid="{00000000-0005-0000-0000-000076020000}"/>
    <cellStyle name="Heading 3 4" xfId="433" xr:uid="{00000000-0005-0000-0000-000077020000}"/>
    <cellStyle name="Heading 3 5" xfId="434" xr:uid="{00000000-0005-0000-0000-000078020000}"/>
    <cellStyle name="Heading 4" xfId="435" xr:uid="{00000000-0005-0000-0000-000079020000}"/>
    <cellStyle name="Heading 4 2" xfId="436" xr:uid="{00000000-0005-0000-0000-00007A020000}"/>
    <cellStyle name="Heading 4 2 2" xfId="1061" xr:uid="{00000000-0005-0000-0000-00007B020000}"/>
    <cellStyle name="Heading 4 2 3" xfId="1060" xr:uid="{00000000-0005-0000-0000-00007C020000}"/>
    <cellStyle name="Heading 4 3" xfId="437" xr:uid="{00000000-0005-0000-0000-00007D020000}"/>
    <cellStyle name="Heading 4 3 2" xfId="1062" xr:uid="{00000000-0005-0000-0000-00007E020000}"/>
    <cellStyle name="Heading 4 4" xfId="438" xr:uid="{00000000-0005-0000-0000-00007F020000}"/>
    <cellStyle name="Heading 4 5" xfId="439" xr:uid="{00000000-0005-0000-0000-000080020000}"/>
    <cellStyle name="Input 2" xfId="440" xr:uid="{00000000-0005-0000-0000-000081020000}"/>
    <cellStyle name="Input 2 2" xfId="1126" xr:uid="{00000000-0005-0000-0000-000082020000}"/>
    <cellStyle name="Komma 2" xfId="1149" xr:uid="{00000000-0005-0000-0000-000083020000}"/>
    <cellStyle name="Linked Cell" xfId="441" xr:uid="{00000000-0005-0000-0000-000084020000}"/>
    <cellStyle name="Linked Cell 2" xfId="442" xr:uid="{00000000-0005-0000-0000-000085020000}"/>
    <cellStyle name="Linked Cell 3" xfId="443" xr:uid="{00000000-0005-0000-0000-000086020000}"/>
    <cellStyle name="Neutral" xfId="444" builtinId="28" customBuiltin="1"/>
    <cellStyle name="Neutral 2" xfId="445" xr:uid="{00000000-0005-0000-0000-000088020000}"/>
    <cellStyle name="Normal" xfId="0" builtinId="0"/>
    <cellStyle name="Normal 2" xfId="446" xr:uid="{00000000-0005-0000-0000-000089020000}"/>
    <cellStyle name="Normal 2 2" xfId="447" xr:uid="{00000000-0005-0000-0000-00008A020000}"/>
    <cellStyle name="Normal 2 3" xfId="448" xr:uid="{00000000-0005-0000-0000-00008B020000}"/>
    <cellStyle name="Normal 3" xfId="449" xr:uid="{00000000-0005-0000-0000-00008C020000}"/>
    <cellStyle name="Normal 4" xfId="450" xr:uid="{00000000-0005-0000-0000-00008D020000}"/>
    <cellStyle name="Note" xfId="451" xr:uid="{00000000-0005-0000-0000-00008E020000}"/>
    <cellStyle name="Note 2" xfId="452" xr:uid="{00000000-0005-0000-0000-00008F020000}"/>
    <cellStyle name="Note 2 2" xfId="453" xr:uid="{00000000-0005-0000-0000-000090020000}"/>
    <cellStyle name="Note 2 3" xfId="454" xr:uid="{00000000-0005-0000-0000-000091020000}"/>
    <cellStyle name="Note 2 3 2" xfId="455" xr:uid="{00000000-0005-0000-0000-000092020000}"/>
    <cellStyle name="Note 3" xfId="456" xr:uid="{00000000-0005-0000-0000-000093020000}"/>
    <cellStyle name="Note 3 2" xfId="457" xr:uid="{00000000-0005-0000-0000-000094020000}"/>
    <cellStyle name="Note 4" xfId="458" xr:uid="{00000000-0005-0000-0000-000095020000}"/>
    <cellStyle name="Note 4 2" xfId="459" xr:uid="{00000000-0005-0000-0000-000096020000}"/>
    <cellStyle name="Note 5" xfId="460" xr:uid="{00000000-0005-0000-0000-000097020000}"/>
    <cellStyle name="Note 5 2" xfId="1063" xr:uid="{00000000-0005-0000-0000-000098020000}"/>
    <cellStyle name="Notiz 2" xfId="461" xr:uid="{00000000-0005-0000-0000-000099020000}"/>
    <cellStyle name="Notiz 2 2" xfId="462" xr:uid="{00000000-0005-0000-0000-00009A020000}"/>
    <cellStyle name="Notiz 2 2 2" xfId="463" xr:uid="{00000000-0005-0000-0000-00009B020000}"/>
    <cellStyle name="Notiz 2 2 2 2" xfId="464" xr:uid="{00000000-0005-0000-0000-00009C020000}"/>
    <cellStyle name="Notiz 2 2 2 2 2" xfId="465" xr:uid="{00000000-0005-0000-0000-00009D020000}"/>
    <cellStyle name="Notiz 2 2 2 2 2 2" xfId="466" xr:uid="{00000000-0005-0000-0000-00009E020000}"/>
    <cellStyle name="Notiz 2 2 2 2 2 2 2" xfId="467" xr:uid="{00000000-0005-0000-0000-00009F020000}"/>
    <cellStyle name="Notiz 2 2 2 2 2 3" xfId="468" xr:uid="{00000000-0005-0000-0000-0000A0020000}"/>
    <cellStyle name="Notiz 2 2 2 2 3" xfId="469" xr:uid="{00000000-0005-0000-0000-0000A1020000}"/>
    <cellStyle name="Notiz 2 2 2 2 3 2" xfId="470" xr:uid="{00000000-0005-0000-0000-0000A2020000}"/>
    <cellStyle name="Notiz 2 2 2 2 4" xfId="471" xr:uid="{00000000-0005-0000-0000-0000A3020000}"/>
    <cellStyle name="Notiz 2 2 2 3" xfId="472" xr:uid="{00000000-0005-0000-0000-0000A4020000}"/>
    <cellStyle name="Notiz 2 2 2 3 2" xfId="473" xr:uid="{00000000-0005-0000-0000-0000A5020000}"/>
    <cellStyle name="Notiz 2 2 2 3 2 2" xfId="474" xr:uid="{00000000-0005-0000-0000-0000A6020000}"/>
    <cellStyle name="Notiz 2 2 2 3 3" xfId="475" xr:uid="{00000000-0005-0000-0000-0000A7020000}"/>
    <cellStyle name="Notiz 2 2 2 4" xfId="476" xr:uid="{00000000-0005-0000-0000-0000A8020000}"/>
    <cellStyle name="Notiz 2 2 2 4 2" xfId="477" xr:uid="{00000000-0005-0000-0000-0000A9020000}"/>
    <cellStyle name="Notiz 2 2 2 5" xfId="478" xr:uid="{00000000-0005-0000-0000-0000AA020000}"/>
    <cellStyle name="Notiz 2 2 3" xfId="479" xr:uid="{00000000-0005-0000-0000-0000AB020000}"/>
    <cellStyle name="Notiz 2 2 3 2" xfId="480" xr:uid="{00000000-0005-0000-0000-0000AC020000}"/>
    <cellStyle name="Notiz 2 2 3 2 2" xfId="481" xr:uid="{00000000-0005-0000-0000-0000AD020000}"/>
    <cellStyle name="Notiz 2 2 3 2 2 2" xfId="482" xr:uid="{00000000-0005-0000-0000-0000AE020000}"/>
    <cellStyle name="Notiz 2 2 3 2 3" xfId="483" xr:uid="{00000000-0005-0000-0000-0000AF020000}"/>
    <cellStyle name="Notiz 2 2 3 3" xfId="484" xr:uid="{00000000-0005-0000-0000-0000B0020000}"/>
    <cellStyle name="Notiz 2 2 3 3 2" xfId="485" xr:uid="{00000000-0005-0000-0000-0000B1020000}"/>
    <cellStyle name="Notiz 2 2 3 4" xfId="486" xr:uid="{00000000-0005-0000-0000-0000B2020000}"/>
    <cellStyle name="Notiz 2 2 4" xfId="487" xr:uid="{00000000-0005-0000-0000-0000B3020000}"/>
    <cellStyle name="Notiz 2 2 4 2" xfId="488" xr:uid="{00000000-0005-0000-0000-0000B4020000}"/>
    <cellStyle name="Notiz 2 2 4 2 2" xfId="489" xr:uid="{00000000-0005-0000-0000-0000B5020000}"/>
    <cellStyle name="Notiz 2 2 4 3" xfId="490" xr:uid="{00000000-0005-0000-0000-0000B6020000}"/>
    <cellStyle name="Notiz 2 2 4 3 2" xfId="1064" xr:uid="{00000000-0005-0000-0000-0000B7020000}"/>
    <cellStyle name="Notiz 2 2 4 3 3" xfId="1065" xr:uid="{00000000-0005-0000-0000-0000B8020000}"/>
    <cellStyle name="Notiz 2 2 4 4" xfId="1066" xr:uid="{00000000-0005-0000-0000-0000B9020000}"/>
    <cellStyle name="Notiz 2 2 4 4 2" xfId="1118" xr:uid="{00000000-0005-0000-0000-0000BA020000}"/>
    <cellStyle name="Notiz 2 2 5" xfId="491" xr:uid="{00000000-0005-0000-0000-0000BB020000}"/>
    <cellStyle name="Notiz 2 2 5 2" xfId="492" xr:uid="{00000000-0005-0000-0000-0000BC020000}"/>
    <cellStyle name="Notiz 2 2 5 3" xfId="1067" xr:uid="{00000000-0005-0000-0000-0000BD020000}"/>
    <cellStyle name="Notiz 2 2 5 4" xfId="1068" xr:uid="{00000000-0005-0000-0000-0000BE020000}"/>
    <cellStyle name="Notiz 2 2 5 4 2" xfId="1117" xr:uid="{00000000-0005-0000-0000-0000BF020000}"/>
    <cellStyle name="Notiz 2 3" xfId="493" xr:uid="{00000000-0005-0000-0000-0000C0020000}"/>
    <cellStyle name="Notiz 2 3 2" xfId="494" xr:uid="{00000000-0005-0000-0000-0000C1020000}"/>
    <cellStyle name="Notiz 2 3 2 2" xfId="495" xr:uid="{00000000-0005-0000-0000-0000C2020000}"/>
    <cellStyle name="Notiz 2 3 2 2 2" xfId="496" xr:uid="{00000000-0005-0000-0000-0000C3020000}"/>
    <cellStyle name="Notiz 2 3 2 2 2 2" xfId="497" xr:uid="{00000000-0005-0000-0000-0000C4020000}"/>
    <cellStyle name="Notiz 2 3 2 2 3" xfId="498" xr:uid="{00000000-0005-0000-0000-0000C5020000}"/>
    <cellStyle name="Notiz 2 3 2 3" xfId="499" xr:uid="{00000000-0005-0000-0000-0000C6020000}"/>
    <cellStyle name="Notiz 2 3 2 3 2" xfId="500" xr:uid="{00000000-0005-0000-0000-0000C7020000}"/>
    <cellStyle name="Notiz 2 3 2 4" xfId="501" xr:uid="{00000000-0005-0000-0000-0000C8020000}"/>
    <cellStyle name="Notiz 2 3 3" xfId="502" xr:uid="{00000000-0005-0000-0000-0000C9020000}"/>
    <cellStyle name="Notiz 2 3 3 2" xfId="503" xr:uid="{00000000-0005-0000-0000-0000CA020000}"/>
    <cellStyle name="Notiz 2 3 3 2 2" xfId="504" xr:uid="{00000000-0005-0000-0000-0000CB020000}"/>
    <cellStyle name="Notiz 2 3 3 3" xfId="505" xr:uid="{00000000-0005-0000-0000-0000CC020000}"/>
    <cellStyle name="Notiz 2 3 4" xfId="506" xr:uid="{00000000-0005-0000-0000-0000CD020000}"/>
    <cellStyle name="Notiz 2 3 4 2" xfId="507" xr:uid="{00000000-0005-0000-0000-0000CE020000}"/>
    <cellStyle name="Notiz 2 3 5" xfId="508" xr:uid="{00000000-0005-0000-0000-0000CF020000}"/>
    <cellStyle name="Notiz 2 4" xfId="509" xr:uid="{00000000-0005-0000-0000-0000D0020000}"/>
    <cellStyle name="Notiz 2 4 2" xfId="510" xr:uid="{00000000-0005-0000-0000-0000D1020000}"/>
    <cellStyle name="Notiz 2 4 2 2" xfId="511" xr:uid="{00000000-0005-0000-0000-0000D2020000}"/>
    <cellStyle name="Notiz 2 4 2 2 2" xfId="512" xr:uid="{00000000-0005-0000-0000-0000D3020000}"/>
    <cellStyle name="Notiz 2 4 2 3" xfId="513" xr:uid="{00000000-0005-0000-0000-0000D4020000}"/>
    <cellStyle name="Notiz 2 4 3" xfId="514" xr:uid="{00000000-0005-0000-0000-0000D5020000}"/>
    <cellStyle name="Notiz 2 4 3 2" xfId="515" xr:uid="{00000000-0005-0000-0000-0000D6020000}"/>
    <cellStyle name="Notiz 2 4 4" xfId="516" xr:uid="{00000000-0005-0000-0000-0000D7020000}"/>
    <cellStyle name="Notiz 2 5" xfId="517" xr:uid="{00000000-0005-0000-0000-0000D8020000}"/>
    <cellStyle name="Notiz 2 5 2" xfId="518" xr:uid="{00000000-0005-0000-0000-0000D9020000}"/>
    <cellStyle name="Notiz 2 5 2 2" xfId="519" xr:uid="{00000000-0005-0000-0000-0000DA020000}"/>
    <cellStyle name="Notiz 2 5 3" xfId="520" xr:uid="{00000000-0005-0000-0000-0000DB020000}"/>
    <cellStyle name="Notiz 2 6" xfId="521" xr:uid="{00000000-0005-0000-0000-0000DC020000}"/>
    <cellStyle name="Notiz 2 6 2" xfId="522" xr:uid="{00000000-0005-0000-0000-0000DD020000}"/>
    <cellStyle name="Notiz 2 7" xfId="523" xr:uid="{00000000-0005-0000-0000-0000DE020000}"/>
    <cellStyle name="Notiz 3" xfId="524" xr:uid="{00000000-0005-0000-0000-0000DF020000}"/>
    <cellStyle name="Notiz 3 2" xfId="525" xr:uid="{00000000-0005-0000-0000-0000E0020000}"/>
    <cellStyle name="Notiz 3 2 2" xfId="526" xr:uid="{00000000-0005-0000-0000-0000E1020000}"/>
    <cellStyle name="Notiz 3 2 2 2" xfId="527" xr:uid="{00000000-0005-0000-0000-0000E2020000}"/>
    <cellStyle name="Notiz 3 2 2 2 2" xfId="528" xr:uid="{00000000-0005-0000-0000-0000E3020000}"/>
    <cellStyle name="Notiz 3 2 2 2 2 2" xfId="529" xr:uid="{00000000-0005-0000-0000-0000E4020000}"/>
    <cellStyle name="Notiz 3 2 2 2 3" xfId="530" xr:uid="{00000000-0005-0000-0000-0000E5020000}"/>
    <cellStyle name="Notiz 3 2 2 3" xfId="531" xr:uid="{00000000-0005-0000-0000-0000E6020000}"/>
    <cellStyle name="Notiz 3 2 2 3 2" xfId="532" xr:uid="{00000000-0005-0000-0000-0000E7020000}"/>
    <cellStyle name="Notiz 3 2 2 4" xfId="533" xr:uid="{00000000-0005-0000-0000-0000E8020000}"/>
    <cellStyle name="Notiz 3 2 3" xfId="534" xr:uid="{00000000-0005-0000-0000-0000E9020000}"/>
    <cellStyle name="Notiz 3 2 3 2" xfId="535" xr:uid="{00000000-0005-0000-0000-0000EA020000}"/>
    <cellStyle name="Notiz 3 2 3 2 2" xfId="536" xr:uid="{00000000-0005-0000-0000-0000EB020000}"/>
    <cellStyle name="Notiz 3 2 3 3" xfId="537" xr:uid="{00000000-0005-0000-0000-0000EC020000}"/>
    <cellStyle name="Notiz 3 2 4" xfId="538" xr:uid="{00000000-0005-0000-0000-0000ED020000}"/>
    <cellStyle name="Notiz 3 2 4 2" xfId="539" xr:uid="{00000000-0005-0000-0000-0000EE020000}"/>
    <cellStyle name="Notiz 3 2 5" xfId="540" xr:uid="{00000000-0005-0000-0000-0000EF020000}"/>
    <cellStyle name="Notiz 3 3" xfId="541" xr:uid="{00000000-0005-0000-0000-0000F0020000}"/>
    <cellStyle name="Notiz 3 3 2" xfId="542" xr:uid="{00000000-0005-0000-0000-0000F1020000}"/>
    <cellStyle name="Notiz 3 3 2 2" xfId="543" xr:uid="{00000000-0005-0000-0000-0000F2020000}"/>
    <cellStyle name="Notiz 3 3 2 2 2" xfId="544" xr:uid="{00000000-0005-0000-0000-0000F3020000}"/>
    <cellStyle name="Notiz 3 3 2 3" xfId="545" xr:uid="{00000000-0005-0000-0000-0000F4020000}"/>
    <cellStyle name="Notiz 3 3 3" xfId="546" xr:uid="{00000000-0005-0000-0000-0000F5020000}"/>
    <cellStyle name="Notiz 3 3 3 2" xfId="547" xr:uid="{00000000-0005-0000-0000-0000F6020000}"/>
    <cellStyle name="Notiz 3 3 4" xfId="548" xr:uid="{00000000-0005-0000-0000-0000F7020000}"/>
    <cellStyle name="Notiz 3 4" xfId="549" xr:uid="{00000000-0005-0000-0000-0000F8020000}"/>
    <cellStyle name="Notiz 3 4 2" xfId="550" xr:uid="{00000000-0005-0000-0000-0000F9020000}"/>
    <cellStyle name="Notiz 3 4 2 2" xfId="551" xr:uid="{00000000-0005-0000-0000-0000FA020000}"/>
    <cellStyle name="Notiz 3 4 3" xfId="552" xr:uid="{00000000-0005-0000-0000-0000FB020000}"/>
    <cellStyle name="Notiz 3 5" xfId="553" xr:uid="{00000000-0005-0000-0000-0000FC020000}"/>
    <cellStyle name="Notiz 3 5 2" xfId="554" xr:uid="{00000000-0005-0000-0000-0000FD020000}"/>
    <cellStyle name="Notiz 3 6" xfId="555" xr:uid="{00000000-0005-0000-0000-0000FE020000}"/>
    <cellStyle name="Notiz 4" xfId="556" xr:uid="{00000000-0005-0000-0000-0000FF020000}"/>
    <cellStyle name="Notiz 4 2" xfId="557" xr:uid="{00000000-0005-0000-0000-000000030000}"/>
    <cellStyle name="Notiz 4 2 2" xfId="558" xr:uid="{00000000-0005-0000-0000-000001030000}"/>
    <cellStyle name="Notiz 4 2 2 2" xfId="559" xr:uid="{00000000-0005-0000-0000-000002030000}"/>
    <cellStyle name="Notiz 4 2 2 2 2" xfId="560" xr:uid="{00000000-0005-0000-0000-000003030000}"/>
    <cellStyle name="Notiz 4 2 2 3" xfId="561" xr:uid="{00000000-0005-0000-0000-000004030000}"/>
    <cellStyle name="Notiz 4 2 3" xfId="562" xr:uid="{00000000-0005-0000-0000-000005030000}"/>
    <cellStyle name="Notiz 4 2 3 2" xfId="563" xr:uid="{00000000-0005-0000-0000-000006030000}"/>
    <cellStyle name="Notiz 4 2 4" xfId="564" xr:uid="{00000000-0005-0000-0000-000007030000}"/>
    <cellStyle name="Notiz 4 3" xfId="565" xr:uid="{00000000-0005-0000-0000-000008030000}"/>
    <cellStyle name="Notiz 4 3 2" xfId="566" xr:uid="{00000000-0005-0000-0000-000009030000}"/>
    <cellStyle name="Notiz 4 3 2 2" xfId="567" xr:uid="{00000000-0005-0000-0000-00000A030000}"/>
    <cellStyle name="Notiz 4 3 3" xfId="568" xr:uid="{00000000-0005-0000-0000-00000B030000}"/>
    <cellStyle name="Notiz 4 4" xfId="569" xr:uid="{00000000-0005-0000-0000-00000C030000}"/>
    <cellStyle name="Notiz 4 4 2" xfId="570" xr:uid="{00000000-0005-0000-0000-00000D030000}"/>
    <cellStyle name="Notiz 4 5" xfId="571" xr:uid="{00000000-0005-0000-0000-00000E030000}"/>
    <cellStyle name="Notiz 5" xfId="572" xr:uid="{00000000-0005-0000-0000-00000F030000}"/>
    <cellStyle name="Notiz 5 2" xfId="573" xr:uid="{00000000-0005-0000-0000-000010030000}"/>
    <cellStyle name="Notiz 5 2 2" xfId="574" xr:uid="{00000000-0005-0000-0000-000011030000}"/>
    <cellStyle name="Notiz 5 2 2 2" xfId="575" xr:uid="{00000000-0005-0000-0000-000012030000}"/>
    <cellStyle name="Notiz 5 2 2 2 2" xfId="576" xr:uid="{00000000-0005-0000-0000-000013030000}"/>
    <cellStyle name="Notiz 5 2 2 3" xfId="577" xr:uid="{00000000-0005-0000-0000-000014030000}"/>
    <cellStyle name="Notiz 5 2 3" xfId="578" xr:uid="{00000000-0005-0000-0000-000015030000}"/>
    <cellStyle name="Notiz 5 2 3 2" xfId="579" xr:uid="{00000000-0005-0000-0000-000016030000}"/>
    <cellStyle name="Notiz 5 2 4" xfId="580" xr:uid="{00000000-0005-0000-0000-000017030000}"/>
    <cellStyle name="Notiz 5 3" xfId="581" xr:uid="{00000000-0005-0000-0000-000018030000}"/>
    <cellStyle name="Notiz 5 3 2" xfId="582" xr:uid="{00000000-0005-0000-0000-000019030000}"/>
    <cellStyle name="Notiz 5 3 2 2" xfId="583" xr:uid="{00000000-0005-0000-0000-00001A030000}"/>
    <cellStyle name="Notiz 5 3 3" xfId="584" xr:uid="{00000000-0005-0000-0000-00001B030000}"/>
    <cellStyle name="Notiz 5 4" xfId="585" xr:uid="{00000000-0005-0000-0000-00001C030000}"/>
    <cellStyle name="Notiz 5 4 2" xfId="586" xr:uid="{00000000-0005-0000-0000-00001D030000}"/>
    <cellStyle name="Notiz 5 5" xfId="587" xr:uid="{00000000-0005-0000-0000-00001E030000}"/>
    <cellStyle name="Notiz 6" xfId="588" xr:uid="{00000000-0005-0000-0000-00001F030000}"/>
    <cellStyle name="Notiz 6 2" xfId="589" xr:uid="{00000000-0005-0000-0000-000020030000}"/>
    <cellStyle name="Notiz 6 2 2" xfId="590" xr:uid="{00000000-0005-0000-0000-000021030000}"/>
    <cellStyle name="Notiz 6 2 2 2" xfId="591" xr:uid="{00000000-0005-0000-0000-000022030000}"/>
    <cellStyle name="Notiz 6 2 3" xfId="592" xr:uid="{00000000-0005-0000-0000-000023030000}"/>
    <cellStyle name="Notiz 6 3" xfId="593" xr:uid="{00000000-0005-0000-0000-000024030000}"/>
    <cellStyle name="Notiz 6 3 2" xfId="594" xr:uid="{00000000-0005-0000-0000-000025030000}"/>
    <cellStyle name="Notiz 6 4" xfId="595" xr:uid="{00000000-0005-0000-0000-000026030000}"/>
    <cellStyle name="Notiz 7" xfId="596" xr:uid="{00000000-0005-0000-0000-000027030000}"/>
    <cellStyle name="Notiz 7 2" xfId="597" xr:uid="{00000000-0005-0000-0000-000028030000}"/>
    <cellStyle name="Notiz 7 2 2" xfId="598" xr:uid="{00000000-0005-0000-0000-000029030000}"/>
    <cellStyle name="Notiz 7 3" xfId="599" xr:uid="{00000000-0005-0000-0000-00002A030000}"/>
    <cellStyle name="Notiz 8" xfId="1069" xr:uid="{00000000-0005-0000-0000-00002B030000}"/>
    <cellStyle name="Output 2" xfId="600" xr:uid="{00000000-0005-0000-0000-00002C030000}"/>
    <cellStyle name="Output 2 2" xfId="601" xr:uid="{00000000-0005-0000-0000-00002D030000}"/>
    <cellStyle name="Output 2 3" xfId="1125" xr:uid="{00000000-0005-0000-0000-00002E030000}"/>
    <cellStyle name="Output 3" xfId="602" xr:uid="{00000000-0005-0000-0000-00002F030000}"/>
    <cellStyle name="Output 4" xfId="603" xr:uid="{00000000-0005-0000-0000-000030030000}"/>
    <cellStyle name="Percent" xfId="925" builtinId="5"/>
    <cellStyle name="Percent 2" xfId="604" xr:uid="{00000000-0005-0000-0000-000031030000}"/>
    <cellStyle name="Percent 2 2" xfId="1116" xr:uid="{00000000-0005-0000-0000-000032030000}"/>
    <cellStyle name="Percent 3" xfId="924" xr:uid="{00000000-0005-0000-0000-000033030000}"/>
    <cellStyle name="Prozent 10" xfId="1070" xr:uid="{00000000-0005-0000-0000-000035030000}"/>
    <cellStyle name="Prozent 10 2" xfId="1071" xr:uid="{00000000-0005-0000-0000-000036030000}"/>
    <cellStyle name="Prozent 10 3" xfId="1072" xr:uid="{00000000-0005-0000-0000-000037030000}"/>
    <cellStyle name="Prozent 10 4" xfId="1073" xr:uid="{00000000-0005-0000-0000-000038030000}"/>
    <cellStyle name="Prozent 10 4 2" xfId="1171" xr:uid="{00000000-0005-0000-0000-000039030000}"/>
    <cellStyle name="Prozent 11" xfId="1074" xr:uid="{00000000-0005-0000-0000-00003A030000}"/>
    <cellStyle name="Prozent 12" xfId="1075" xr:uid="{00000000-0005-0000-0000-00003B030000}"/>
    <cellStyle name="Prozent 2" xfId="605" xr:uid="{00000000-0005-0000-0000-00003C030000}"/>
    <cellStyle name="Prozent 3" xfId="606" xr:uid="{00000000-0005-0000-0000-00003D030000}"/>
    <cellStyle name="Prozent 3 2" xfId="607" xr:uid="{00000000-0005-0000-0000-00003E030000}"/>
    <cellStyle name="Prozent 3 2 2" xfId="608" xr:uid="{00000000-0005-0000-0000-00003F030000}"/>
    <cellStyle name="Prozent 3 2 2 2" xfId="609" xr:uid="{00000000-0005-0000-0000-000040030000}"/>
    <cellStyle name="Prozent 3 2 2 2 2" xfId="610" xr:uid="{00000000-0005-0000-0000-000041030000}"/>
    <cellStyle name="Prozent 3 2 2 2 2 2" xfId="611" xr:uid="{00000000-0005-0000-0000-000042030000}"/>
    <cellStyle name="Prozent 3 2 2 2 2 2 2" xfId="612" xr:uid="{00000000-0005-0000-0000-000043030000}"/>
    <cellStyle name="Prozent 3 2 2 2 2 3" xfId="613" xr:uid="{00000000-0005-0000-0000-000044030000}"/>
    <cellStyle name="Prozent 3 2 2 2 3" xfId="614" xr:uid="{00000000-0005-0000-0000-000045030000}"/>
    <cellStyle name="Prozent 3 2 2 2 3 2" xfId="615" xr:uid="{00000000-0005-0000-0000-000046030000}"/>
    <cellStyle name="Prozent 3 2 2 2 4" xfId="616" xr:uid="{00000000-0005-0000-0000-000047030000}"/>
    <cellStyle name="Prozent 3 2 2 3" xfId="617" xr:uid="{00000000-0005-0000-0000-000048030000}"/>
    <cellStyle name="Prozent 3 2 2 3 2" xfId="618" xr:uid="{00000000-0005-0000-0000-000049030000}"/>
    <cellStyle name="Prozent 3 2 2 3 2 2" xfId="619" xr:uid="{00000000-0005-0000-0000-00004A030000}"/>
    <cellStyle name="Prozent 3 2 2 3 3" xfId="620" xr:uid="{00000000-0005-0000-0000-00004B030000}"/>
    <cellStyle name="Prozent 3 2 2 4" xfId="621" xr:uid="{00000000-0005-0000-0000-00004C030000}"/>
    <cellStyle name="Prozent 3 2 2 4 2" xfId="622" xr:uid="{00000000-0005-0000-0000-00004D030000}"/>
    <cellStyle name="Prozent 3 2 2 5" xfId="623" xr:uid="{00000000-0005-0000-0000-00004E030000}"/>
    <cellStyle name="Prozent 3 2 3" xfId="624" xr:uid="{00000000-0005-0000-0000-00004F030000}"/>
    <cellStyle name="Prozent 3 2 3 2" xfId="625" xr:uid="{00000000-0005-0000-0000-000050030000}"/>
    <cellStyle name="Prozent 3 2 3 2 2" xfId="626" xr:uid="{00000000-0005-0000-0000-000051030000}"/>
    <cellStyle name="Prozent 3 2 3 2 2 2" xfId="627" xr:uid="{00000000-0005-0000-0000-000052030000}"/>
    <cellStyle name="Prozent 3 2 3 2 3" xfId="628" xr:uid="{00000000-0005-0000-0000-000053030000}"/>
    <cellStyle name="Prozent 3 2 3 3" xfId="629" xr:uid="{00000000-0005-0000-0000-000054030000}"/>
    <cellStyle name="Prozent 3 2 3 3 2" xfId="630" xr:uid="{00000000-0005-0000-0000-000055030000}"/>
    <cellStyle name="Prozent 3 2 3 4" xfId="631" xr:uid="{00000000-0005-0000-0000-000056030000}"/>
    <cellStyle name="Prozent 3 2 4" xfId="632" xr:uid="{00000000-0005-0000-0000-000057030000}"/>
    <cellStyle name="Prozent 3 2 4 2" xfId="633" xr:uid="{00000000-0005-0000-0000-000058030000}"/>
    <cellStyle name="Prozent 3 2 4 2 2" xfId="634" xr:uid="{00000000-0005-0000-0000-000059030000}"/>
    <cellStyle name="Prozent 3 2 4 3" xfId="635" xr:uid="{00000000-0005-0000-0000-00005A030000}"/>
    <cellStyle name="Prozent 3 2 4 3 2" xfId="1076" xr:uid="{00000000-0005-0000-0000-00005B030000}"/>
    <cellStyle name="Prozent 3 2 5" xfId="636" xr:uid="{00000000-0005-0000-0000-00005C030000}"/>
    <cellStyle name="Prozent 3 2 5 2" xfId="637" xr:uid="{00000000-0005-0000-0000-00005D030000}"/>
    <cellStyle name="Prozent 3 2 5 3" xfId="1077" xr:uid="{00000000-0005-0000-0000-00005E030000}"/>
    <cellStyle name="Prozent 3 3" xfId="638" xr:uid="{00000000-0005-0000-0000-00005F030000}"/>
    <cellStyle name="Prozent 3 3 2" xfId="639" xr:uid="{00000000-0005-0000-0000-000060030000}"/>
    <cellStyle name="Prozent 3 3 2 2" xfId="640" xr:uid="{00000000-0005-0000-0000-000061030000}"/>
    <cellStyle name="Prozent 3 3 2 2 2" xfId="641" xr:uid="{00000000-0005-0000-0000-000062030000}"/>
    <cellStyle name="Prozent 3 3 2 2 2 2" xfId="642" xr:uid="{00000000-0005-0000-0000-000063030000}"/>
    <cellStyle name="Prozent 3 3 2 2 3" xfId="643" xr:uid="{00000000-0005-0000-0000-000064030000}"/>
    <cellStyle name="Prozent 3 3 2 3" xfId="644" xr:uid="{00000000-0005-0000-0000-000065030000}"/>
    <cellStyle name="Prozent 3 3 2 3 2" xfId="645" xr:uid="{00000000-0005-0000-0000-000066030000}"/>
    <cellStyle name="Prozent 3 3 2 4" xfId="646" xr:uid="{00000000-0005-0000-0000-000067030000}"/>
    <cellStyle name="Prozent 3 3 3" xfId="647" xr:uid="{00000000-0005-0000-0000-000068030000}"/>
    <cellStyle name="Prozent 3 3 3 2" xfId="648" xr:uid="{00000000-0005-0000-0000-000069030000}"/>
    <cellStyle name="Prozent 3 3 3 2 2" xfId="649" xr:uid="{00000000-0005-0000-0000-00006A030000}"/>
    <cellStyle name="Prozent 3 3 3 3" xfId="650" xr:uid="{00000000-0005-0000-0000-00006B030000}"/>
    <cellStyle name="Prozent 3 3 4" xfId="651" xr:uid="{00000000-0005-0000-0000-00006C030000}"/>
    <cellStyle name="Prozent 3 3 4 2" xfId="652" xr:uid="{00000000-0005-0000-0000-00006D030000}"/>
    <cellStyle name="Prozent 3 3 5" xfId="653" xr:uid="{00000000-0005-0000-0000-00006E030000}"/>
    <cellStyle name="Prozent 3 4" xfId="654" xr:uid="{00000000-0005-0000-0000-00006F030000}"/>
    <cellStyle name="Prozent 3 4 2" xfId="655" xr:uid="{00000000-0005-0000-0000-000070030000}"/>
    <cellStyle name="Prozent 3 4 2 2" xfId="656" xr:uid="{00000000-0005-0000-0000-000071030000}"/>
    <cellStyle name="Prozent 3 4 2 2 2" xfId="657" xr:uid="{00000000-0005-0000-0000-000072030000}"/>
    <cellStyle name="Prozent 3 4 2 3" xfId="658" xr:uid="{00000000-0005-0000-0000-000073030000}"/>
    <cellStyle name="Prozent 3 4 3" xfId="659" xr:uid="{00000000-0005-0000-0000-000074030000}"/>
    <cellStyle name="Prozent 3 4 3 2" xfId="660" xr:uid="{00000000-0005-0000-0000-000075030000}"/>
    <cellStyle name="Prozent 3 4 4" xfId="661" xr:uid="{00000000-0005-0000-0000-000076030000}"/>
    <cellStyle name="Prozent 3 5" xfId="662" xr:uid="{00000000-0005-0000-0000-000077030000}"/>
    <cellStyle name="Prozent 3 5 2" xfId="663" xr:uid="{00000000-0005-0000-0000-000078030000}"/>
    <cellStyle name="Prozent 3 5 2 2" xfId="664" xr:uid="{00000000-0005-0000-0000-000079030000}"/>
    <cellStyle name="Prozent 3 5 3" xfId="665" xr:uid="{00000000-0005-0000-0000-00007A030000}"/>
    <cellStyle name="Prozent 3 6" xfId="666" xr:uid="{00000000-0005-0000-0000-00007B030000}"/>
    <cellStyle name="Prozent 3 6 2" xfId="667" xr:uid="{00000000-0005-0000-0000-00007C030000}"/>
    <cellStyle name="Prozent 3 7" xfId="668" xr:uid="{00000000-0005-0000-0000-00007D030000}"/>
    <cellStyle name="Prozent 4" xfId="669" xr:uid="{00000000-0005-0000-0000-00007E030000}"/>
    <cellStyle name="Prozent 4 2" xfId="670" xr:uid="{00000000-0005-0000-0000-00007F030000}"/>
    <cellStyle name="Prozent 4 2 2" xfId="671" xr:uid="{00000000-0005-0000-0000-000080030000}"/>
    <cellStyle name="Prozent 4 2 2 2" xfId="672" xr:uid="{00000000-0005-0000-0000-000081030000}"/>
    <cellStyle name="Prozent 4 2 2 2 2" xfId="673" xr:uid="{00000000-0005-0000-0000-000082030000}"/>
    <cellStyle name="Prozent 4 2 2 2 2 2" xfId="674" xr:uid="{00000000-0005-0000-0000-000083030000}"/>
    <cellStyle name="Prozent 4 2 2 2 2 2 2" xfId="675" xr:uid="{00000000-0005-0000-0000-000084030000}"/>
    <cellStyle name="Prozent 4 2 2 2 2 3" xfId="676" xr:uid="{00000000-0005-0000-0000-000085030000}"/>
    <cellStyle name="Prozent 4 2 2 2 3" xfId="677" xr:uid="{00000000-0005-0000-0000-000086030000}"/>
    <cellStyle name="Prozent 4 2 2 2 3 2" xfId="678" xr:uid="{00000000-0005-0000-0000-000087030000}"/>
    <cellStyle name="Prozent 4 2 2 2 4" xfId="679" xr:uid="{00000000-0005-0000-0000-000088030000}"/>
    <cellStyle name="Prozent 4 2 2 3" xfId="680" xr:uid="{00000000-0005-0000-0000-000089030000}"/>
    <cellStyle name="Prozent 4 2 2 3 2" xfId="681" xr:uid="{00000000-0005-0000-0000-00008A030000}"/>
    <cellStyle name="Prozent 4 2 2 3 2 2" xfId="682" xr:uid="{00000000-0005-0000-0000-00008B030000}"/>
    <cellStyle name="Prozent 4 2 2 3 3" xfId="683" xr:uid="{00000000-0005-0000-0000-00008C030000}"/>
    <cellStyle name="Prozent 4 2 2 4" xfId="684" xr:uid="{00000000-0005-0000-0000-00008D030000}"/>
    <cellStyle name="Prozent 4 2 2 4 2" xfId="685" xr:uid="{00000000-0005-0000-0000-00008E030000}"/>
    <cellStyle name="Prozent 4 2 2 5" xfId="686" xr:uid="{00000000-0005-0000-0000-00008F030000}"/>
    <cellStyle name="Prozent 4 2 3" xfId="687" xr:uid="{00000000-0005-0000-0000-000090030000}"/>
    <cellStyle name="Prozent 4 2 3 2" xfId="688" xr:uid="{00000000-0005-0000-0000-000091030000}"/>
    <cellStyle name="Prozent 4 2 3 2 2" xfId="689" xr:uid="{00000000-0005-0000-0000-000092030000}"/>
    <cellStyle name="Prozent 4 2 3 2 2 2" xfId="690" xr:uid="{00000000-0005-0000-0000-000093030000}"/>
    <cellStyle name="Prozent 4 2 3 2 3" xfId="691" xr:uid="{00000000-0005-0000-0000-000094030000}"/>
    <cellStyle name="Prozent 4 2 3 3" xfId="692" xr:uid="{00000000-0005-0000-0000-000095030000}"/>
    <cellStyle name="Prozent 4 2 3 3 2" xfId="693" xr:uid="{00000000-0005-0000-0000-000096030000}"/>
    <cellStyle name="Prozent 4 2 3 4" xfId="694" xr:uid="{00000000-0005-0000-0000-000097030000}"/>
    <cellStyle name="Prozent 4 2 4" xfId="695" xr:uid="{00000000-0005-0000-0000-000098030000}"/>
    <cellStyle name="Prozent 4 2 4 2" xfId="696" xr:uid="{00000000-0005-0000-0000-000099030000}"/>
    <cellStyle name="Prozent 4 2 4 2 2" xfId="697" xr:uid="{00000000-0005-0000-0000-00009A030000}"/>
    <cellStyle name="Prozent 4 2 4 3" xfId="698" xr:uid="{00000000-0005-0000-0000-00009B030000}"/>
    <cellStyle name="Prozent 4 2 5" xfId="699" xr:uid="{00000000-0005-0000-0000-00009C030000}"/>
    <cellStyle name="Prozent 4 2 5 2" xfId="700" xr:uid="{00000000-0005-0000-0000-00009D030000}"/>
    <cellStyle name="Prozent 4 2 6" xfId="701" xr:uid="{00000000-0005-0000-0000-00009E030000}"/>
    <cellStyle name="Prozent 4 3" xfId="702" xr:uid="{00000000-0005-0000-0000-00009F030000}"/>
    <cellStyle name="Prozent 4 3 2" xfId="703" xr:uid="{00000000-0005-0000-0000-0000A0030000}"/>
    <cellStyle name="Prozent 4 3 2 2" xfId="704" xr:uid="{00000000-0005-0000-0000-0000A1030000}"/>
    <cellStyle name="Prozent 4 3 2 2 2" xfId="705" xr:uid="{00000000-0005-0000-0000-0000A2030000}"/>
    <cellStyle name="Prozent 4 3 2 2 2 2" xfId="706" xr:uid="{00000000-0005-0000-0000-0000A3030000}"/>
    <cellStyle name="Prozent 4 3 2 2 3" xfId="707" xr:uid="{00000000-0005-0000-0000-0000A4030000}"/>
    <cellStyle name="Prozent 4 3 2 3" xfId="708" xr:uid="{00000000-0005-0000-0000-0000A5030000}"/>
    <cellStyle name="Prozent 4 3 2 3 2" xfId="709" xr:uid="{00000000-0005-0000-0000-0000A6030000}"/>
    <cellStyle name="Prozent 4 3 2 4" xfId="710" xr:uid="{00000000-0005-0000-0000-0000A7030000}"/>
    <cellStyle name="Prozent 4 3 3" xfId="711" xr:uid="{00000000-0005-0000-0000-0000A8030000}"/>
    <cellStyle name="Prozent 4 3 3 2" xfId="712" xr:uid="{00000000-0005-0000-0000-0000A9030000}"/>
    <cellStyle name="Prozent 4 3 3 2 2" xfId="713" xr:uid="{00000000-0005-0000-0000-0000AA030000}"/>
    <cellStyle name="Prozent 4 3 3 2 2 2" xfId="714" xr:uid="{00000000-0005-0000-0000-0000AB030000}"/>
    <cellStyle name="Prozent 4 3 3 2 3" xfId="715" xr:uid="{00000000-0005-0000-0000-0000AC030000}"/>
    <cellStyle name="Prozent 4 3 3 3" xfId="716" xr:uid="{00000000-0005-0000-0000-0000AD030000}"/>
    <cellStyle name="Prozent 4 3 3 3 2" xfId="717" xr:uid="{00000000-0005-0000-0000-0000AE030000}"/>
    <cellStyle name="Prozent 4 3 3 4" xfId="718" xr:uid="{00000000-0005-0000-0000-0000AF030000}"/>
    <cellStyle name="Prozent 4 3 4" xfId="719" xr:uid="{00000000-0005-0000-0000-0000B0030000}"/>
    <cellStyle name="Prozent 4 3 4 2" xfId="720" xr:uid="{00000000-0005-0000-0000-0000B1030000}"/>
    <cellStyle name="Prozent 4 3 4 3" xfId="1078" xr:uid="{00000000-0005-0000-0000-0000B2030000}"/>
    <cellStyle name="Prozent 4 3 4 4" xfId="1079" xr:uid="{00000000-0005-0000-0000-0000B3030000}"/>
    <cellStyle name="Prozent 4 3 4 4 2" xfId="1170" xr:uid="{00000000-0005-0000-0000-0000B4030000}"/>
    <cellStyle name="Prozent 4 4" xfId="721" xr:uid="{00000000-0005-0000-0000-0000B5030000}"/>
    <cellStyle name="Prozent 4 4 2" xfId="722" xr:uid="{00000000-0005-0000-0000-0000B6030000}"/>
    <cellStyle name="Prozent 4 4 2 2" xfId="723" xr:uid="{00000000-0005-0000-0000-0000B7030000}"/>
    <cellStyle name="Prozent 4 4 2 2 2" xfId="724" xr:uid="{00000000-0005-0000-0000-0000B8030000}"/>
    <cellStyle name="Prozent 4 4 2 3" xfId="725" xr:uid="{00000000-0005-0000-0000-0000B9030000}"/>
    <cellStyle name="Prozent 4 4 3" xfId="726" xr:uid="{00000000-0005-0000-0000-0000BA030000}"/>
    <cellStyle name="Prozent 4 4 3 2" xfId="727" xr:uid="{00000000-0005-0000-0000-0000BB030000}"/>
    <cellStyle name="Prozent 4 4 4" xfId="728" xr:uid="{00000000-0005-0000-0000-0000BC030000}"/>
    <cellStyle name="Prozent 4 5" xfId="729" xr:uid="{00000000-0005-0000-0000-0000BD030000}"/>
    <cellStyle name="Prozent 4 5 2" xfId="730" xr:uid="{00000000-0005-0000-0000-0000BE030000}"/>
    <cellStyle name="Prozent 4 5 2 2" xfId="731" xr:uid="{00000000-0005-0000-0000-0000BF030000}"/>
    <cellStyle name="Prozent 4 5 3" xfId="732" xr:uid="{00000000-0005-0000-0000-0000C0030000}"/>
    <cellStyle name="Prozent 4 6" xfId="733" xr:uid="{00000000-0005-0000-0000-0000C1030000}"/>
    <cellStyle name="Prozent 4 6 2" xfId="734" xr:uid="{00000000-0005-0000-0000-0000C2030000}"/>
    <cellStyle name="Prozent 4 7" xfId="735" xr:uid="{00000000-0005-0000-0000-0000C3030000}"/>
    <cellStyle name="Prozent 5" xfId="736" xr:uid="{00000000-0005-0000-0000-0000C4030000}"/>
    <cellStyle name="Prozent 5 2" xfId="737" xr:uid="{00000000-0005-0000-0000-0000C5030000}"/>
    <cellStyle name="Prozent 5 2 2" xfId="738" xr:uid="{00000000-0005-0000-0000-0000C6030000}"/>
    <cellStyle name="Prozent 5 2 2 2" xfId="739" xr:uid="{00000000-0005-0000-0000-0000C7030000}"/>
    <cellStyle name="Prozent 5 2 2 2 2" xfId="740" xr:uid="{00000000-0005-0000-0000-0000C8030000}"/>
    <cellStyle name="Prozent 5 2 2 2 2 2" xfId="741" xr:uid="{00000000-0005-0000-0000-0000C9030000}"/>
    <cellStyle name="Prozent 5 2 2 2 3" xfId="742" xr:uid="{00000000-0005-0000-0000-0000CA030000}"/>
    <cellStyle name="Prozent 5 2 2 3" xfId="743" xr:uid="{00000000-0005-0000-0000-0000CB030000}"/>
    <cellStyle name="Prozent 5 2 2 3 2" xfId="744" xr:uid="{00000000-0005-0000-0000-0000CC030000}"/>
    <cellStyle name="Prozent 5 2 2 4" xfId="745" xr:uid="{00000000-0005-0000-0000-0000CD030000}"/>
    <cellStyle name="Prozent 5 2 3" xfId="746" xr:uid="{00000000-0005-0000-0000-0000CE030000}"/>
    <cellStyle name="Prozent 5 2 3 2" xfId="747" xr:uid="{00000000-0005-0000-0000-0000CF030000}"/>
    <cellStyle name="Prozent 5 2 3 2 2" xfId="748" xr:uid="{00000000-0005-0000-0000-0000D0030000}"/>
    <cellStyle name="Prozent 5 2 3 3" xfId="749" xr:uid="{00000000-0005-0000-0000-0000D1030000}"/>
    <cellStyle name="Prozent 5 2 4" xfId="750" xr:uid="{00000000-0005-0000-0000-0000D2030000}"/>
    <cellStyle name="Prozent 5 2 4 2" xfId="751" xr:uid="{00000000-0005-0000-0000-0000D3030000}"/>
    <cellStyle name="Prozent 5 2 5" xfId="752" xr:uid="{00000000-0005-0000-0000-0000D4030000}"/>
    <cellStyle name="Prozent 5 3" xfId="753" xr:uid="{00000000-0005-0000-0000-0000D5030000}"/>
    <cellStyle name="Prozent 5 3 2" xfId="754" xr:uid="{00000000-0005-0000-0000-0000D6030000}"/>
    <cellStyle name="Prozent 5 3 2 2" xfId="755" xr:uid="{00000000-0005-0000-0000-0000D7030000}"/>
    <cellStyle name="Prozent 5 3 2 2 2" xfId="756" xr:uid="{00000000-0005-0000-0000-0000D8030000}"/>
    <cellStyle name="Prozent 5 3 2 3" xfId="757" xr:uid="{00000000-0005-0000-0000-0000D9030000}"/>
    <cellStyle name="Prozent 5 3 3" xfId="758" xr:uid="{00000000-0005-0000-0000-0000DA030000}"/>
    <cellStyle name="Prozent 5 3 3 2" xfId="759" xr:uid="{00000000-0005-0000-0000-0000DB030000}"/>
    <cellStyle name="Prozent 5 3 4" xfId="760" xr:uid="{00000000-0005-0000-0000-0000DC030000}"/>
    <cellStyle name="Prozent 5 4" xfId="761" xr:uid="{00000000-0005-0000-0000-0000DD030000}"/>
    <cellStyle name="Prozent 5 4 2" xfId="762" xr:uid="{00000000-0005-0000-0000-0000DE030000}"/>
    <cellStyle name="Prozent 5 4 2 2" xfId="763" xr:uid="{00000000-0005-0000-0000-0000DF030000}"/>
    <cellStyle name="Prozent 5 4 3" xfId="764" xr:uid="{00000000-0005-0000-0000-0000E0030000}"/>
    <cellStyle name="Prozent 5 4 3 2" xfId="1080" xr:uid="{00000000-0005-0000-0000-0000E1030000}"/>
    <cellStyle name="Prozent 5 4 3 3" xfId="1081" xr:uid="{00000000-0005-0000-0000-0000E2030000}"/>
    <cellStyle name="Prozent 5 4 4" xfId="1082" xr:uid="{00000000-0005-0000-0000-0000E3030000}"/>
    <cellStyle name="Prozent 5 4 4 2" xfId="1169" xr:uid="{00000000-0005-0000-0000-0000E4030000}"/>
    <cellStyle name="Prozent 5 5" xfId="765" xr:uid="{00000000-0005-0000-0000-0000E5030000}"/>
    <cellStyle name="Prozent 5 5 2" xfId="766" xr:uid="{00000000-0005-0000-0000-0000E6030000}"/>
    <cellStyle name="Prozent 5 5 3" xfId="1083" xr:uid="{00000000-0005-0000-0000-0000E7030000}"/>
    <cellStyle name="Prozent 5 5 4" xfId="1084" xr:uid="{00000000-0005-0000-0000-0000E8030000}"/>
    <cellStyle name="Prozent 5 5 4 2" xfId="1115" xr:uid="{00000000-0005-0000-0000-0000E9030000}"/>
    <cellStyle name="Prozent 6" xfId="767" xr:uid="{00000000-0005-0000-0000-0000EA030000}"/>
    <cellStyle name="Prozent 6 2" xfId="768" xr:uid="{00000000-0005-0000-0000-0000EB030000}"/>
    <cellStyle name="Prozent 6 2 2" xfId="769" xr:uid="{00000000-0005-0000-0000-0000EC030000}"/>
    <cellStyle name="Prozent 6 2 2 2" xfId="770" xr:uid="{00000000-0005-0000-0000-0000ED030000}"/>
    <cellStyle name="Prozent 6 2 2 2 2" xfId="771" xr:uid="{00000000-0005-0000-0000-0000EE030000}"/>
    <cellStyle name="Prozent 6 2 2 3" xfId="772" xr:uid="{00000000-0005-0000-0000-0000EF030000}"/>
    <cellStyle name="Prozent 6 2 3" xfId="773" xr:uid="{00000000-0005-0000-0000-0000F0030000}"/>
    <cellStyle name="Prozent 6 2 3 2" xfId="774" xr:uid="{00000000-0005-0000-0000-0000F1030000}"/>
    <cellStyle name="Prozent 6 2 4" xfId="775" xr:uid="{00000000-0005-0000-0000-0000F2030000}"/>
    <cellStyle name="Prozent 6 3" xfId="776" xr:uid="{00000000-0005-0000-0000-0000F3030000}"/>
    <cellStyle name="Prozent 6 3 2" xfId="777" xr:uid="{00000000-0005-0000-0000-0000F4030000}"/>
    <cellStyle name="Prozent 6 3 2 2" xfId="778" xr:uid="{00000000-0005-0000-0000-0000F5030000}"/>
    <cellStyle name="Prozent 6 3 3" xfId="779" xr:uid="{00000000-0005-0000-0000-0000F6030000}"/>
    <cellStyle name="Prozent 6 4" xfId="780" xr:uid="{00000000-0005-0000-0000-0000F7030000}"/>
    <cellStyle name="Prozent 6 4 2" xfId="781" xr:uid="{00000000-0005-0000-0000-0000F8030000}"/>
    <cellStyle name="Prozent 6 5" xfId="782" xr:uid="{00000000-0005-0000-0000-0000F9030000}"/>
    <cellStyle name="Prozent 7" xfId="783" xr:uid="{00000000-0005-0000-0000-0000FA030000}"/>
    <cellStyle name="Prozent 7 2" xfId="784" xr:uid="{00000000-0005-0000-0000-0000FB030000}"/>
    <cellStyle name="Prozent 7 2 2" xfId="785" xr:uid="{00000000-0005-0000-0000-0000FC030000}"/>
    <cellStyle name="Prozent 7 2 2 2" xfId="786" xr:uid="{00000000-0005-0000-0000-0000FD030000}"/>
    <cellStyle name="Prozent 7 2 2 2 2" xfId="787" xr:uid="{00000000-0005-0000-0000-0000FE030000}"/>
    <cellStyle name="Prozent 7 2 2 3" xfId="788" xr:uid="{00000000-0005-0000-0000-0000FF030000}"/>
    <cellStyle name="Prozent 7 2 3" xfId="789" xr:uid="{00000000-0005-0000-0000-000000040000}"/>
    <cellStyle name="Prozent 7 2 3 2" xfId="790" xr:uid="{00000000-0005-0000-0000-000001040000}"/>
    <cellStyle name="Prozent 7 2 4" xfId="791" xr:uid="{00000000-0005-0000-0000-000002040000}"/>
    <cellStyle name="Prozent 7 3" xfId="792" xr:uid="{00000000-0005-0000-0000-000003040000}"/>
    <cellStyle name="Prozent 7 3 2" xfId="793" xr:uid="{00000000-0005-0000-0000-000004040000}"/>
    <cellStyle name="Prozent 7 3 2 2" xfId="794" xr:uid="{00000000-0005-0000-0000-000005040000}"/>
    <cellStyle name="Prozent 7 3 3" xfId="795" xr:uid="{00000000-0005-0000-0000-000006040000}"/>
    <cellStyle name="Prozent 7 4" xfId="796" xr:uid="{00000000-0005-0000-0000-000007040000}"/>
    <cellStyle name="Prozent 7 4 2" xfId="797" xr:uid="{00000000-0005-0000-0000-000008040000}"/>
    <cellStyle name="Prozent 7 5" xfId="798" xr:uid="{00000000-0005-0000-0000-000009040000}"/>
    <cellStyle name="Prozent 8" xfId="799" xr:uid="{00000000-0005-0000-0000-00000A040000}"/>
    <cellStyle name="Prozent 8 2" xfId="800" xr:uid="{00000000-0005-0000-0000-00000B040000}"/>
    <cellStyle name="Prozent 8 2 2" xfId="1086" xr:uid="{00000000-0005-0000-0000-00000C040000}"/>
    <cellStyle name="Prozent 8 2 3" xfId="1087" xr:uid="{00000000-0005-0000-0000-00000D040000}"/>
    <cellStyle name="Prozent 8 2 4" xfId="1085" xr:uid="{00000000-0005-0000-0000-00000E040000}"/>
    <cellStyle name="Prozent 8 3" xfId="801" xr:uid="{00000000-0005-0000-0000-00000F040000}"/>
    <cellStyle name="Prozent 8 3 2" xfId="802" xr:uid="{00000000-0005-0000-0000-000010040000}"/>
    <cellStyle name="Prozent 8 3 2 2" xfId="803" xr:uid="{00000000-0005-0000-0000-000011040000}"/>
    <cellStyle name="Prozent 8 3 2 2 2" xfId="804" xr:uid="{00000000-0005-0000-0000-000012040000}"/>
    <cellStyle name="Prozent 8 3 2 2 3" xfId="1090" xr:uid="{00000000-0005-0000-0000-000013040000}"/>
    <cellStyle name="Prozent 8 3 2 3" xfId="805" xr:uid="{00000000-0005-0000-0000-000014040000}"/>
    <cellStyle name="Prozent 8 3 2 4" xfId="1089" xr:uid="{00000000-0005-0000-0000-000015040000}"/>
    <cellStyle name="Prozent 8 3 3" xfId="806" xr:uid="{00000000-0005-0000-0000-000016040000}"/>
    <cellStyle name="Prozent 8 3 3 2" xfId="807" xr:uid="{00000000-0005-0000-0000-000017040000}"/>
    <cellStyle name="Prozent 8 3 3 3" xfId="1091" xr:uid="{00000000-0005-0000-0000-000018040000}"/>
    <cellStyle name="Prozent 8 3 4" xfId="808" xr:uid="{00000000-0005-0000-0000-000019040000}"/>
    <cellStyle name="Prozent 8 3 5" xfId="1088" xr:uid="{00000000-0005-0000-0000-00001A040000}"/>
    <cellStyle name="Prozent 9" xfId="809" xr:uid="{00000000-0005-0000-0000-00001B040000}"/>
    <cellStyle name="Prozent 9 2" xfId="810" xr:uid="{00000000-0005-0000-0000-00001C040000}"/>
    <cellStyle name="Prozent 9 2 2" xfId="811" xr:uid="{00000000-0005-0000-0000-00001D040000}"/>
    <cellStyle name="Prozent 9 3" xfId="812" xr:uid="{00000000-0005-0000-0000-00001E040000}"/>
    <cellStyle name="Schlecht" xfId="813" xr:uid="{00000000-0005-0000-0000-00001F040000}"/>
    <cellStyle name="Schlecht 2" xfId="814" xr:uid="{00000000-0005-0000-0000-000020040000}"/>
    <cellStyle name="Schlecht 3" xfId="921" xr:uid="{00000000-0005-0000-0000-000021040000}"/>
    <cellStyle name="Schlecht 4" xfId="1184" xr:uid="{00000000-0005-0000-0000-000022040000}"/>
    <cellStyle name="Standard 2" xfId="815" xr:uid="{00000000-0005-0000-0000-000024040000}"/>
    <cellStyle name="Standard 2 2" xfId="816" xr:uid="{00000000-0005-0000-0000-000025040000}"/>
    <cellStyle name="Standard 2 2 2" xfId="817" xr:uid="{00000000-0005-0000-0000-000026040000}"/>
    <cellStyle name="Standard 2 2 3" xfId="1092" xr:uid="{00000000-0005-0000-0000-000027040000}"/>
    <cellStyle name="Standard 2 3" xfId="818" xr:uid="{00000000-0005-0000-0000-000028040000}"/>
    <cellStyle name="Standard 2 4" xfId="819" xr:uid="{00000000-0005-0000-0000-000029040000}"/>
    <cellStyle name="Standard 2 5" xfId="820" xr:uid="{00000000-0005-0000-0000-00002A040000}"/>
    <cellStyle name="Standard 2 6" xfId="821" xr:uid="{00000000-0005-0000-0000-00002B040000}"/>
    <cellStyle name="Standard 2 6 2" xfId="1093" xr:uid="{00000000-0005-0000-0000-00002C040000}"/>
    <cellStyle name="Standard 2 7" xfId="822" xr:uid="{00000000-0005-0000-0000-00002D040000}"/>
    <cellStyle name="Standard 3" xfId="823" xr:uid="{00000000-0005-0000-0000-00002E040000}"/>
    <cellStyle name="Standard 3 2" xfId="824" xr:uid="{00000000-0005-0000-0000-00002F040000}"/>
    <cellStyle name="Standard 3 2 2" xfId="825" xr:uid="{00000000-0005-0000-0000-000030040000}"/>
    <cellStyle name="Standard 3 2 2 2" xfId="826" xr:uid="{00000000-0005-0000-0000-000031040000}"/>
    <cellStyle name="Standard 3 2 2 2 2" xfId="827" xr:uid="{00000000-0005-0000-0000-000032040000}"/>
    <cellStyle name="Standard 3 2 2 2 2 2" xfId="828" xr:uid="{00000000-0005-0000-0000-000033040000}"/>
    <cellStyle name="Standard 3 2 2 2 2 2 2" xfId="829" xr:uid="{00000000-0005-0000-0000-000034040000}"/>
    <cellStyle name="Standard 3 2 2 2 2 3" xfId="830" xr:uid="{00000000-0005-0000-0000-000035040000}"/>
    <cellStyle name="Standard 3 2 2 2 3" xfId="831" xr:uid="{00000000-0005-0000-0000-000036040000}"/>
    <cellStyle name="Standard 3 2 2 2 3 2" xfId="832" xr:uid="{00000000-0005-0000-0000-000037040000}"/>
    <cellStyle name="Standard 3 2 2 2 4" xfId="833" xr:uid="{00000000-0005-0000-0000-000038040000}"/>
    <cellStyle name="Standard 3 2 2 3" xfId="834" xr:uid="{00000000-0005-0000-0000-000039040000}"/>
    <cellStyle name="Standard 3 2 2 3 2" xfId="835" xr:uid="{00000000-0005-0000-0000-00003A040000}"/>
    <cellStyle name="Standard 3 2 2 3 2 2" xfId="836" xr:uid="{00000000-0005-0000-0000-00003B040000}"/>
    <cellStyle name="Standard 3 2 2 3 3" xfId="837" xr:uid="{00000000-0005-0000-0000-00003C040000}"/>
    <cellStyle name="Standard 3 2 2 4" xfId="838" xr:uid="{00000000-0005-0000-0000-00003D040000}"/>
    <cellStyle name="Standard 3 2 2 4 2" xfId="839" xr:uid="{00000000-0005-0000-0000-00003E040000}"/>
    <cellStyle name="Standard 3 2 2 5" xfId="840" xr:uid="{00000000-0005-0000-0000-00003F040000}"/>
    <cellStyle name="Standard 3 2 3" xfId="841" xr:uid="{00000000-0005-0000-0000-000040040000}"/>
    <cellStyle name="Standard 3 2 3 2" xfId="842" xr:uid="{00000000-0005-0000-0000-000041040000}"/>
    <cellStyle name="Standard 3 2 3 2 2" xfId="843" xr:uid="{00000000-0005-0000-0000-000042040000}"/>
    <cellStyle name="Standard 3 2 3 2 2 2" xfId="844" xr:uid="{00000000-0005-0000-0000-000043040000}"/>
    <cellStyle name="Standard 3 2 3 2 3" xfId="845" xr:uid="{00000000-0005-0000-0000-000044040000}"/>
    <cellStyle name="Standard 3 2 3 3" xfId="846" xr:uid="{00000000-0005-0000-0000-000045040000}"/>
    <cellStyle name="Standard 3 2 3 3 2" xfId="847" xr:uid="{00000000-0005-0000-0000-000046040000}"/>
    <cellStyle name="Standard 3 2 3 4" xfId="848" xr:uid="{00000000-0005-0000-0000-000047040000}"/>
    <cellStyle name="Standard 3 2 4" xfId="849" xr:uid="{00000000-0005-0000-0000-000048040000}"/>
    <cellStyle name="Standard 3 2 4 2" xfId="850" xr:uid="{00000000-0005-0000-0000-000049040000}"/>
    <cellStyle name="Standard 3 2 4 2 2" xfId="851" xr:uid="{00000000-0005-0000-0000-00004A040000}"/>
    <cellStyle name="Standard 3 2 4 3" xfId="852" xr:uid="{00000000-0005-0000-0000-00004B040000}"/>
    <cellStyle name="Standard 3 2 4 3 2" xfId="1094" xr:uid="{00000000-0005-0000-0000-00004C040000}"/>
    <cellStyle name="Standard 3 2 5" xfId="853" xr:uid="{00000000-0005-0000-0000-00004D040000}"/>
    <cellStyle name="Standard 3 2 5 2" xfId="854" xr:uid="{00000000-0005-0000-0000-00004E040000}"/>
    <cellStyle name="Standard 3 2 5 3" xfId="1095" xr:uid="{00000000-0005-0000-0000-00004F040000}"/>
    <cellStyle name="Standard 3 2 6" xfId="1096" xr:uid="{00000000-0005-0000-0000-000050040000}"/>
    <cellStyle name="Standard 3 3" xfId="855" xr:uid="{00000000-0005-0000-0000-000051040000}"/>
    <cellStyle name="Standard 3 3 2" xfId="856" xr:uid="{00000000-0005-0000-0000-000052040000}"/>
    <cellStyle name="Standard 3 3 2 2" xfId="857" xr:uid="{00000000-0005-0000-0000-000053040000}"/>
    <cellStyle name="Standard 3 3 2 2 2" xfId="858" xr:uid="{00000000-0005-0000-0000-000054040000}"/>
    <cellStyle name="Standard 3 3 2 2 2 2" xfId="859" xr:uid="{00000000-0005-0000-0000-000055040000}"/>
    <cellStyle name="Standard 3 3 2 2 3" xfId="860" xr:uid="{00000000-0005-0000-0000-000056040000}"/>
    <cellStyle name="Standard 3 3 2 3" xfId="861" xr:uid="{00000000-0005-0000-0000-000057040000}"/>
    <cellStyle name="Standard 3 3 2 3 2" xfId="862" xr:uid="{00000000-0005-0000-0000-000058040000}"/>
    <cellStyle name="Standard 3 3 2 4" xfId="863" xr:uid="{00000000-0005-0000-0000-000059040000}"/>
    <cellStyle name="Standard 3 3 3" xfId="864" xr:uid="{00000000-0005-0000-0000-00005A040000}"/>
    <cellStyle name="Standard 3 3 3 2" xfId="865" xr:uid="{00000000-0005-0000-0000-00005B040000}"/>
    <cellStyle name="Standard 3 3 3 2 2" xfId="866" xr:uid="{00000000-0005-0000-0000-00005C040000}"/>
    <cellStyle name="Standard 3 3 3 3" xfId="867" xr:uid="{00000000-0005-0000-0000-00005D040000}"/>
    <cellStyle name="Standard 3 3 4" xfId="868" xr:uid="{00000000-0005-0000-0000-00005E040000}"/>
    <cellStyle name="Standard 3 3 4 2" xfId="869" xr:uid="{00000000-0005-0000-0000-00005F040000}"/>
    <cellStyle name="Standard 3 3 5" xfId="870" xr:uid="{00000000-0005-0000-0000-000060040000}"/>
    <cellStyle name="Standard 3 4" xfId="871" xr:uid="{00000000-0005-0000-0000-000061040000}"/>
    <cellStyle name="Standard 3 4 2" xfId="872" xr:uid="{00000000-0005-0000-0000-000062040000}"/>
    <cellStyle name="Standard 3 4 2 2" xfId="873" xr:uid="{00000000-0005-0000-0000-000063040000}"/>
    <cellStyle name="Standard 3 4 2 2 2" xfId="874" xr:uid="{00000000-0005-0000-0000-000064040000}"/>
    <cellStyle name="Standard 3 4 2 3" xfId="875" xr:uid="{00000000-0005-0000-0000-000065040000}"/>
    <cellStyle name="Standard 3 4 3" xfId="876" xr:uid="{00000000-0005-0000-0000-000066040000}"/>
    <cellStyle name="Standard 3 4 3 2" xfId="877" xr:uid="{00000000-0005-0000-0000-000067040000}"/>
    <cellStyle name="Standard 3 4 4" xfId="878" xr:uid="{00000000-0005-0000-0000-000068040000}"/>
    <cellStyle name="Standard 3 5" xfId="879" xr:uid="{00000000-0005-0000-0000-000069040000}"/>
    <cellStyle name="Standard 3 5 2" xfId="880" xr:uid="{00000000-0005-0000-0000-00006A040000}"/>
    <cellStyle name="Standard 3 5 2 2" xfId="881" xr:uid="{00000000-0005-0000-0000-00006B040000}"/>
    <cellStyle name="Standard 3 5 3" xfId="882" xr:uid="{00000000-0005-0000-0000-00006C040000}"/>
    <cellStyle name="Standard 3 6" xfId="883" xr:uid="{00000000-0005-0000-0000-00006D040000}"/>
    <cellStyle name="Standard 3 6 2" xfId="884" xr:uid="{00000000-0005-0000-0000-00006E040000}"/>
    <cellStyle name="Standard 3 6 3" xfId="1097" xr:uid="{00000000-0005-0000-0000-00006F040000}"/>
    <cellStyle name="Standard 3 7" xfId="885" xr:uid="{00000000-0005-0000-0000-000070040000}"/>
    <cellStyle name="Standard 4" xfId="886" xr:uid="{00000000-0005-0000-0000-000071040000}"/>
    <cellStyle name="Standard 5" xfId="887" xr:uid="{00000000-0005-0000-0000-000072040000}"/>
    <cellStyle name="Standard 5 2" xfId="888" xr:uid="{00000000-0005-0000-0000-000073040000}"/>
    <cellStyle name="Standard 6" xfId="889" xr:uid="{00000000-0005-0000-0000-000074040000}"/>
    <cellStyle name="Standard 6 2" xfId="890" xr:uid="{00000000-0005-0000-0000-000075040000}"/>
    <cellStyle name="Standard 6 2 2" xfId="1114" xr:uid="{00000000-0005-0000-0000-000076040000}"/>
    <cellStyle name="Standard 6 3" xfId="1124" xr:uid="{00000000-0005-0000-0000-000077040000}"/>
    <cellStyle name="Standard 7" xfId="1123" xr:uid="{00000000-0005-0000-0000-000078040000}"/>
    <cellStyle name="Standard_Bearbeitungsqualität 2011" xfId="891" xr:uid="{00000000-0005-0000-0000-000079040000}"/>
    <cellStyle name="Standard_Werte" xfId="892" xr:uid="{00000000-0005-0000-0000-00007A040000}"/>
    <cellStyle name="Title" xfId="893" xr:uid="{00000000-0005-0000-0000-00007B040000}"/>
    <cellStyle name="Title 2" xfId="894" xr:uid="{00000000-0005-0000-0000-00007C040000}"/>
    <cellStyle name="Title 2 2" xfId="1099" xr:uid="{00000000-0005-0000-0000-00007D040000}"/>
    <cellStyle name="Title 2 3" xfId="1098" xr:uid="{00000000-0005-0000-0000-00007E040000}"/>
    <cellStyle name="Title 3" xfId="895" xr:uid="{00000000-0005-0000-0000-00007F040000}"/>
    <cellStyle name="Title 3 2" xfId="1100" xr:uid="{00000000-0005-0000-0000-000080040000}"/>
    <cellStyle name="Title 4" xfId="896" xr:uid="{00000000-0005-0000-0000-000081040000}"/>
    <cellStyle name="Title 5" xfId="897" xr:uid="{00000000-0005-0000-0000-000082040000}"/>
    <cellStyle name="Total 2" xfId="898" xr:uid="{00000000-0005-0000-0000-000083040000}"/>
    <cellStyle name="Total 2 2" xfId="899" xr:uid="{00000000-0005-0000-0000-000084040000}"/>
    <cellStyle name="Total 2 2 2" xfId="1185" xr:uid="{00000000-0005-0000-0000-000085040000}"/>
    <cellStyle name="Total 2 3" xfId="1122" xr:uid="{00000000-0005-0000-0000-000086040000}"/>
    <cellStyle name="Total 3" xfId="900" xr:uid="{00000000-0005-0000-0000-000087040000}"/>
    <cellStyle name="Total 3 2" xfId="1186" xr:uid="{00000000-0005-0000-0000-000088040000}"/>
    <cellStyle name="Total 4" xfId="901" xr:uid="{00000000-0005-0000-0000-000089040000}"/>
    <cellStyle name="Total 4 2" xfId="1187" xr:uid="{00000000-0005-0000-0000-00008A040000}"/>
    <cellStyle name="Überschrift 1 2" xfId="902" xr:uid="{00000000-0005-0000-0000-00008B040000}"/>
    <cellStyle name="Überschrift 1 3" xfId="1101" xr:uid="{00000000-0005-0000-0000-00008C040000}"/>
    <cellStyle name="Überschrift 2 2" xfId="903" xr:uid="{00000000-0005-0000-0000-00008D040000}"/>
    <cellStyle name="Überschrift 2 3" xfId="1102" xr:uid="{00000000-0005-0000-0000-00008E040000}"/>
    <cellStyle name="Überschrift 3 2" xfId="904" xr:uid="{00000000-0005-0000-0000-00008F040000}"/>
    <cellStyle name="Überschrift 3 3" xfId="1103" xr:uid="{00000000-0005-0000-0000-000090040000}"/>
    <cellStyle name="Überschrift 4 2" xfId="905" xr:uid="{00000000-0005-0000-0000-000091040000}"/>
    <cellStyle name="Überschrift 4 3" xfId="1104" xr:uid="{00000000-0005-0000-0000-000092040000}"/>
    <cellStyle name="Überschrift 5" xfId="906" xr:uid="{00000000-0005-0000-0000-000093040000}"/>
    <cellStyle name="Überschrift 6" xfId="1105" xr:uid="{00000000-0005-0000-0000-000094040000}"/>
    <cellStyle name="Verknüpfte Zelle" xfId="907" xr:uid="{00000000-0005-0000-0000-000095040000}"/>
    <cellStyle name="Verknüpfte Zelle 2" xfId="908" xr:uid="{00000000-0005-0000-0000-000096040000}"/>
    <cellStyle name="Verknüpfte Zelle 3" xfId="922" xr:uid="{00000000-0005-0000-0000-000097040000}"/>
    <cellStyle name="Verknüpfte Zelle 4" xfId="1188" xr:uid="{00000000-0005-0000-0000-000098040000}"/>
    <cellStyle name="Warnender Text 2" xfId="909" xr:uid="{00000000-0005-0000-0000-000099040000}"/>
    <cellStyle name="Warnender Text 2 2" xfId="910" xr:uid="{00000000-0005-0000-0000-00009A040000}"/>
    <cellStyle name="Warnender Text 2 3" xfId="1106" xr:uid="{00000000-0005-0000-0000-00009B040000}"/>
    <cellStyle name="Warnender Text 2 3 2" xfId="1107" xr:uid="{00000000-0005-0000-0000-00009C040000}"/>
    <cellStyle name="Warnender Text 3" xfId="911" xr:uid="{00000000-0005-0000-0000-00009D040000}"/>
    <cellStyle name="Warnender Text 4" xfId="1108" xr:uid="{00000000-0005-0000-0000-00009E040000}"/>
    <cellStyle name="Warnender Text 5" xfId="1109" xr:uid="{00000000-0005-0000-0000-00009F040000}"/>
    <cellStyle name="Warnender Text 6" xfId="1110" xr:uid="{00000000-0005-0000-0000-0000A0040000}"/>
    <cellStyle name="Warning Text 2" xfId="912" xr:uid="{00000000-0005-0000-0000-0000A1040000}"/>
    <cellStyle name="Warning Text 3" xfId="913" xr:uid="{00000000-0005-0000-0000-0000A2040000}"/>
    <cellStyle name="Warning Text 4" xfId="914" xr:uid="{00000000-0005-0000-0000-0000A3040000}"/>
    <cellStyle name="Zelle überprüfen" xfId="915" xr:uid="{00000000-0005-0000-0000-0000A4040000}"/>
    <cellStyle name="Zelle überprüfen 2" xfId="916" xr:uid="{00000000-0005-0000-0000-0000A5040000}"/>
    <cellStyle name="Zelle überprüfen 2 2" xfId="1112" xr:uid="{00000000-0005-0000-0000-0000A6040000}"/>
    <cellStyle name="Zelle überprüfen 2 3" xfId="1111" xr:uid="{00000000-0005-0000-0000-0000A7040000}"/>
    <cellStyle name="Zelle überprüfen 3" xfId="923" xr:uid="{00000000-0005-0000-0000-0000A8040000}"/>
    <cellStyle name="Zelle überprüfen 4" xfId="1113" xr:uid="{00000000-0005-0000-0000-0000A9040000}"/>
    <cellStyle name="Zelle überprüfen 5" xfId="1189" xr:uid="{00000000-0005-0000-0000-0000AA040000}"/>
  </cellStyles>
  <dxfs count="1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1C1C1"/>
        </patternFill>
      </fill>
    </dxf>
    <dxf>
      <fill>
        <patternFill>
          <bgColor theme="4" tint="0.79998168889431442"/>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9FF66"/>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rgb="FF99FF66"/>
        </patternFill>
      </fill>
    </dxf>
    <dxf>
      <fill>
        <patternFill>
          <bgColor rgb="FF99FF66"/>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499984740745262"/>
        </patternFill>
      </fill>
    </dxf>
    <dxf>
      <fill>
        <patternFill>
          <bgColor rgb="FFFF7C80"/>
        </patternFill>
      </fill>
    </dxf>
    <dxf>
      <fill>
        <patternFill patternType="gray0625">
          <fgColor rgb="FF808080"/>
          <bgColor theme="0"/>
        </patternFill>
      </fill>
    </dxf>
    <dxf>
      <fill>
        <patternFill>
          <bgColor rgb="FFFF7C80"/>
        </patternFill>
      </fill>
    </dxf>
    <dxf>
      <fill>
        <patternFill>
          <bgColor rgb="FFFF7C80"/>
        </patternFill>
      </fill>
    </dxf>
    <dxf>
      <fill>
        <patternFill patternType="gray0625">
          <fgColor rgb="FF808080"/>
          <bgColor theme="0"/>
        </patternFill>
      </fill>
    </dxf>
    <dxf>
      <fill>
        <patternFill patternType="gray0625">
          <fgColor rgb="FF808080"/>
          <bgColor theme="0"/>
        </patternFill>
      </fill>
    </dxf>
    <dxf>
      <fill>
        <patternFill>
          <bgColor rgb="FFFF7C80"/>
        </patternFill>
      </fill>
    </dxf>
    <dxf>
      <fill>
        <patternFill>
          <bgColor theme="1" tint="0.499984740745262"/>
        </patternFill>
      </fill>
    </dxf>
    <dxf>
      <fill>
        <patternFill>
          <bgColor theme="0" tint="-0.24994659260841701"/>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BFBFBF"/>
        </patternFill>
      </fill>
    </dxf>
    <dxf>
      <fill>
        <patternFill>
          <bgColor rgb="FF808080"/>
        </patternFill>
      </fill>
    </dxf>
    <dxf>
      <fill>
        <patternFill>
          <bgColor rgb="FFBFBFBF"/>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rgb="FF8080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1" tint="0.499984740745262"/>
        </patternFill>
      </fill>
    </dxf>
    <dxf>
      <fill>
        <patternFill>
          <bgColor theme="0" tint="-0.24994659260841701"/>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FF7C80"/>
      <color rgb="FFFF9080"/>
      <color rgb="FF808080"/>
      <color rgb="FFFF5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923925</xdr:colOff>
      <xdr:row>19</xdr:row>
      <xdr:rowOff>9525</xdr:rowOff>
    </xdr:from>
    <xdr:to>
      <xdr:col>11</xdr:col>
      <xdr:colOff>1058</xdr:colOff>
      <xdr:row>19</xdr:row>
      <xdr:rowOff>91440</xdr:rowOff>
    </xdr:to>
    <xdr:pic>
      <xdr:nvPicPr>
        <xdr:cNvPr id="118196" name="Grafik 15">
          <a:extLst>
            <a:ext uri="{FF2B5EF4-FFF2-40B4-BE49-F238E27FC236}">
              <a16:creationId xmlns:a16="http://schemas.microsoft.com/office/drawing/2014/main" id="{00000000-0008-0000-0000-0000B4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9725" y="2886075"/>
          <a:ext cx="93133"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9525</xdr:rowOff>
    </xdr:from>
    <xdr:to>
      <xdr:col>15</xdr:col>
      <xdr:colOff>2755</xdr:colOff>
      <xdr:row>13</xdr:row>
      <xdr:rowOff>91440</xdr:rowOff>
    </xdr:to>
    <xdr:pic>
      <xdr:nvPicPr>
        <xdr:cNvPr id="118198" name="Grafik 15">
          <a:extLst>
            <a:ext uri="{FF2B5EF4-FFF2-40B4-BE49-F238E27FC236}">
              <a16:creationId xmlns:a16="http://schemas.microsoft.com/office/drawing/2014/main" id="{00000000-0008-0000-0000-0000B6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7700" y="1771650"/>
          <a:ext cx="98004"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228600</xdr:colOff>
      <xdr:row>11</xdr:row>
      <xdr:rowOff>9525</xdr:rowOff>
    </xdr:from>
    <xdr:to>
      <xdr:col>8</xdr:col>
      <xdr:colOff>0</xdr:colOff>
      <xdr:row>11</xdr:row>
      <xdr:rowOff>91440</xdr:rowOff>
    </xdr:to>
    <xdr:pic>
      <xdr:nvPicPr>
        <xdr:cNvPr id="118200" name="Grafik 15">
          <a:extLst>
            <a:ext uri="{FF2B5EF4-FFF2-40B4-BE49-F238E27FC236}">
              <a16:creationId xmlns:a16="http://schemas.microsoft.com/office/drawing/2014/main" id="{00000000-0008-0000-0000-0000B8C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5240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924658</xdr:colOff>
      <xdr:row>28</xdr:row>
      <xdr:rowOff>8792</xdr:rowOff>
    </xdr:from>
    <xdr:to>
      <xdr:col>14</xdr:col>
      <xdr:colOff>733</xdr:colOff>
      <xdr:row>28</xdr:row>
      <xdr:rowOff>98327</xdr:rowOff>
    </xdr:to>
    <xdr:pic>
      <xdr:nvPicPr>
        <xdr:cNvPr id="10" name="Grafik 15">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5083" y="574284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649166</xdr:colOff>
      <xdr:row>30</xdr:row>
      <xdr:rowOff>9525</xdr:rowOff>
    </xdr:from>
    <xdr:to>
      <xdr:col>12</xdr:col>
      <xdr:colOff>3664</xdr:colOff>
      <xdr:row>30</xdr:row>
      <xdr:rowOff>91440</xdr:rowOff>
    </xdr:to>
    <xdr:pic>
      <xdr:nvPicPr>
        <xdr:cNvPr id="11" name="Grafik 15">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1741" y="5667375"/>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643303</xdr:colOff>
      <xdr:row>31</xdr:row>
      <xdr:rowOff>8059</xdr:rowOff>
    </xdr:from>
    <xdr:to>
      <xdr:col>12</xdr:col>
      <xdr:colOff>732</xdr:colOff>
      <xdr:row>31</xdr:row>
      <xdr:rowOff>97594</xdr:rowOff>
    </xdr:to>
    <xdr:pic>
      <xdr:nvPicPr>
        <xdr:cNvPr id="12" name="Grafik 1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957" y="6052771"/>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644035</xdr:colOff>
      <xdr:row>32</xdr:row>
      <xdr:rowOff>6595</xdr:rowOff>
    </xdr:from>
    <xdr:to>
      <xdr:col>12</xdr:col>
      <xdr:colOff>1464</xdr:colOff>
      <xdr:row>32</xdr:row>
      <xdr:rowOff>96130</xdr:rowOff>
    </xdr:to>
    <xdr:pic>
      <xdr:nvPicPr>
        <xdr:cNvPr id="13" name="Grafik 15">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2689" y="6337057"/>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644033</xdr:colOff>
      <xdr:row>35</xdr:row>
      <xdr:rowOff>6598</xdr:rowOff>
    </xdr:from>
    <xdr:to>
      <xdr:col>12</xdr:col>
      <xdr:colOff>1462</xdr:colOff>
      <xdr:row>35</xdr:row>
      <xdr:rowOff>96133</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2687" y="6674098"/>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644761</xdr:colOff>
      <xdr:row>38</xdr:row>
      <xdr:rowOff>5718</xdr:rowOff>
    </xdr:from>
    <xdr:to>
      <xdr:col>12</xdr:col>
      <xdr:colOff>2190</xdr:colOff>
      <xdr:row>38</xdr:row>
      <xdr:rowOff>95253</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1186" y="7997193"/>
          <a:ext cx="119429" cy="80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643297</xdr:colOff>
      <xdr:row>42</xdr:row>
      <xdr:rowOff>8063</xdr:rowOff>
    </xdr:from>
    <xdr:to>
      <xdr:col>12</xdr:col>
      <xdr:colOff>726</xdr:colOff>
      <xdr:row>42</xdr:row>
      <xdr:rowOff>97598</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951" y="8316794"/>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932132</xdr:colOff>
      <xdr:row>20</xdr:row>
      <xdr:rowOff>9232</xdr:rowOff>
    </xdr:from>
    <xdr:to>
      <xdr:col>14</xdr:col>
      <xdr:colOff>2199</xdr:colOff>
      <xdr:row>20</xdr:row>
      <xdr:rowOff>93052</xdr:rowOff>
    </xdr:to>
    <xdr:pic>
      <xdr:nvPicPr>
        <xdr:cNvPr id="20" name="Grafik 15">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37832" y="3457282"/>
          <a:ext cx="117817"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648431</xdr:colOff>
      <xdr:row>22</xdr:row>
      <xdr:rowOff>8793</xdr:rowOff>
    </xdr:from>
    <xdr:to>
      <xdr:col>12</xdr:col>
      <xdr:colOff>3662</xdr:colOff>
      <xdr:row>22</xdr:row>
      <xdr:rowOff>98328</xdr:rowOff>
    </xdr:to>
    <xdr:pic>
      <xdr:nvPicPr>
        <xdr:cNvPr id="21" name="Grafik 1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7085" y="359898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945172</xdr:colOff>
      <xdr:row>22</xdr:row>
      <xdr:rowOff>9233</xdr:rowOff>
    </xdr:from>
    <xdr:to>
      <xdr:col>12</xdr:col>
      <xdr:colOff>1027087</xdr:colOff>
      <xdr:row>22</xdr:row>
      <xdr:rowOff>96863</xdr:rowOff>
    </xdr:to>
    <xdr:pic>
      <xdr:nvPicPr>
        <xdr:cNvPr id="22" name="Grafik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3597" y="3800183"/>
          <a:ext cx="110490"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646964</xdr:colOff>
      <xdr:row>23</xdr:row>
      <xdr:rowOff>7327</xdr:rowOff>
    </xdr:from>
    <xdr:to>
      <xdr:col>12</xdr:col>
      <xdr:colOff>2195</xdr:colOff>
      <xdr:row>23</xdr:row>
      <xdr:rowOff>96862</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5618" y="3766039"/>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645497</xdr:colOff>
      <xdr:row>24</xdr:row>
      <xdr:rowOff>5862</xdr:rowOff>
    </xdr:from>
    <xdr:to>
      <xdr:col>12</xdr:col>
      <xdr:colOff>728</xdr:colOff>
      <xdr:row>24</xdr:row>
      <xdr:rowOff>95397</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151" y="393309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931837</xdr:colOff>
      <xdr:row>23</xdr:row>
      <xdr:rowOff>9233</xdr:rowOff>
    </xdr:from>
    <xdr:ext cx="95250" cy="85725"/>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6437" y="397163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651364</xdr:colOff>
      <xdr:row>28</xdr:row>
      <xdr:rowOff>7327</xdr:rowOff>
    </xdr:from>
    <xdr:to>
      <xdr:col>12</xdr:col>
      <xdr:colOff>3664</xdr:colOff>
      <xdr:row>28</xdr:row>
      <xdr:rowOff>96862</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3939" y="5322277"/>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943709</xdr:colOff>
      <xdr:row>30</xdr:row>
      <xdr:rowOff>6154</xdr:rowOff>
    </xdr:from>
    <xdr:to>
      <xdr:col>13</xdr:col>
      <xdr:colOff>16267</xdr:colOff>
      <xdr:row>30</xdr:row>
      <xdr:rowOff>91879</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134" y="6254554"/>
          <a:ext cx="122213"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667623</xdr:colOff>
      <xdr:row>37</xdr:row>
      <xdr:rowOff>7624</xdr:rowOff>
    </xdr:from>
    <xdr:ext cx="97448" cy="85725"/>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048" y="782764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667622</xdr:colOff>
      <xdr:row>36</xdr:row>
      <xdr:rowOff>7624</xdr:rowOff>
    </xdr:from>
    <xdr:ext cx="97448" cy="85725"/>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047" y="765619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949424</xdr:colOff>
      <xdr:row>36</xdr:row>
      <xdr:rowOff>9964</xdr:rowOff>
    </xdr:from>
    <xdr:ext cx="97448" cy="85725"/>
    <xdr:pic>
      <xdr:nvPicPr>
        <xdr:cNvPr id="46" name="Grafik 1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024" y="7658539"/>
          <a:ext cx="97448"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667922</xdr:colOff>
      <xdr:row>39</xdr:row>
      <xdr:rowOff>11137</xdr:rowOff>
    </xdr:from>
    <xdr:ext cx="95250" cy="85725"/>
    <xdr:pic>
      <xdr:nvPicPr>
        <xdr:cNvPr id="49" name="Grafik 15">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4347" y="8574112"/>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658977</xdr:colOff>
      <xdr:row>44</xdr:row>
      <xdr:rowOff>10407</xdr:rowOff>
    </xdr:from>
    <xdr:to>
      <xdr:col>11</xdr:col>
      <xdr:colOff>741185</xdr:colOff>
      <xdr:row>44</xdr:row>
      <xdr:rowOff>96132</xdr:rowOff>
    </xdr:to>
    <xdr:pic>
      <xdr:nvPicPr>
        <xdr:cNvPr id="56" name="Grafik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45402" y="9478257"/>
          <a:ext cx="101258"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917911</xdr:colOff>
      <xdr:row>44</xdr:row>
      <xdr:rowOff>8942</xdr:rowOff>
    </xdr:from>
    <xdr:to>
      <xdr:col>14</xdr:col>
      <xdr:colOff>2957</xdr:colOff>
      <xdr:row>44</xdr:row>
      <xdr:rowOff>94667</xdr:rowOff>
    </xdr:to>
    <xdr:pic>
      <xdr:nvPicPr>
        <xdr:cNvPr id="57" name="Grafik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3611" y="9476792"/>
          <a:ext cx="132796" cy="8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935691</xdr:colOff>
      <xdr:row>22</xdr:row>
      <xdr:rowOff>10070</xdr:rowOff>
    </xdr:from>
    <xdr:to>
      <xdr:col>14</xdr:col>
      <xdr:colOff>3036</xdr:colOff>
      <xdr:row>22</xdr:row>
      <xdr:rowOff>93890</xdr:rowOff>
    </xdr:to>
    <xdr:pic>
      <xdr:nvPicPr>
        <xdr:cNvPr id="122" name="Grafik 15">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41391" y="3801020"/>
          <a:ext cx="115095" cy="87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933786</xdr:colOff>
      <xdr:row>23</xdr:row>
      <xdr:rowOff>6260</xdr:rowOff>
    </xdr:from>
    <xdr:ext cx="93052" cy="85725"/>
    <xdr:pic>
      <xdr:nvPicPr>
        <xdr:cNvPr id="124" name="Grafik 1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39686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938591</xdr:colOff>
      <xdr:row>25</xdr:row>
      <xdr:rowOff>9233</xdr:rowOff>
    </xdr:from>
    <xdr:ext cx="95250" cy="85725"/>
    <xdr:pic>
      <xdr:nvPicPr>
        <xdr:cNvPr id="127" name="Grafik 15">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068" y="434743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931881</xdr:colOff>
      <xdr:row>25</xdr:row>
      <xdr:rowOff>6260</xdr:rowOff>
    </xdr:from>
    <xdr:ext cx="93052" cy="85725"/>
    <xdr:pic>
      <xdr:nvPicPr>
        <xdr:cNvPr id="128" name="Grafik 15">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5181" y="43115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950887</xdr:colOff>
      <xdr:row>29</xdr:row>
      <xdr:rowOff>7328</xdr:rowOff>
    </xdr:from>
    <xdr:ext cx="95250" cy="85725"/>
    <xdr:pic>
      <xdr:nvPicPr>
        <xdr:cNvPr id="129" name="Grafik 15">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5487" y="60842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943311</xdr:colOff>
      <xdr:row>29</xdr:row>
      <xdr:rowOff>6260</xdr:rowOff>
    </xdr:from>
    <xdr:ext cx="93052" cy="85725"/>
    <xdr:pic>
      <xdr:nvPicPr>
        <xdr:cNvPr id="130" name="Grafik 15">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611" y="608321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659422</xdr:colOff>
      <xdr:row>29</xdr:row>
      <xdr:rowOff>9233</xdr:rowOff>
    </xdr:from>
    <xdr:ext cx="95250" cy="85725"/>
    <xdr:pic>
      <xdr:nvPicPr>
        <xdr:cNvPr id="131" name="Grafik 15">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1072" y="608618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943311</xdr:colOff>
      <xdr:row>30</xdr:row>
      <xdr:rowOff>6260</xdr:rowOff>
    </xdr:from>
    <xdr:ext cx="93052" cy="85725"/>
    <xdr:pic>
      <xdr:nvPicPr>
        <xdr:cNvPr id="132" name="Grafik 15">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611" y="62546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941362</xdr:colOff>
      <xdr:row>31</xdr:row>
      <xdr:rowOff>11138</xdr:rowOff>
    </xdr:from>
    <xdr:ext cx="95250" cy="85725"/>
    <xdr:pic>
      <xdr:nvPicPr>
        <xdr:cNvPr id="133" name="Grafik 1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668816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31</xdr:row>
      <xdr:rowOff>6260</xdr:rowOff>
    </xdr:from>
    <xdr:ext cx="93052" cy="85725"/>
    <xdr:pic>
      <xdr:nvPicPr>
        <xdr:cNvPr id="134" name="Grafik 15">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66832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952792</xdr:colOff>
      <xdr:row>32</xdr:row>
      <xdr:rowOff>7328</xdr:rowOff>
    </xdr:from>
    <xdr:ext cx="95250" cy="85725"/>
    <xdr:pic>
      <xdr:nvPicPr>
        <xdr:cNvPr id="135" name="Grafik 1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392" y="69701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924261</xdr:colOff>
      <xdr:row>32</xdr:row>
      <xdr:rowOff>6260</xdr:rowOff>
    </xdr:from>
    <xdr:ext cx="93052" cy="85725"/>
    <xdr:pic>
      <xdr:nvPicPr>
        <xdr:cNvPr id="136" name="Grafik 1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561" y="69690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941362</xdr:colOff>
      <xdr:row>35</xdr:row>
      <xdr:rowOff>7328</xdr:rowOff>
    </xdr:from>
    <xdr:ext cx="95250" cy="85725"/>
    <xdr:pic>
      <xdr:nvPicPr>
        <xdr:cNvPr id="137" name="Grafik 15">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7484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35</xdr:row>
      <xdr:rowOff>6260</xdr:rowOff>
    </xdr:from>
    <xdr:ext cx="93052" cy="85725"/>
    <xdr:pic>
      <xdr:nvPicPr>
        <xdr:cNvPr id="138" name="Grafik 15">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4833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36</xdr:row>
      <xdr:rowOff>6260</xdr:rowOff>
    </xdr:from>
    <xdr:ext cx="93052" cy="85725"/>
    <xdr:pic>
      <xdr:nvPicPr>
        <xdr:cNvPr id="140" name="Grafik 15">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6548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954697</xdr:colOff>
      <xdr:row>37</xdr:row>
      <xdr:rowOff>11138</xdr:rowOff>
    </xdr:from>
    <xdr:ext cx="95250" cy="85725"/>
    <xdr:pic>
      <xdr:nvPicPr>
        <xdr:cNvPr id="141" name="Grafik 15">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297" y="783116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37</xdr:row>
      <xdr:rowOff>8165</xdr:rowOff>
    </xdr:from>
    <xdr:ext cx="93052" cy="85725"/>
    <xdr:pic>
      <xdr:nvPicPr>
        <xdr:cNvPr id="142" name="Grafik 15">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82819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954697</xdr:colOff>
      <xdr:row>38</xdr:row>
      <xdr:rowOff>11138</xdr:rowOff>
    </xdr:from>
    <xdr:ext cx="95250" cy="85725"/>
    <xdr:pic>
      <xdr:nvPicPr>
        <xdr:cNvPr id="143" name="Grafik 15">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297" y="800261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38</xdr:row>
      <xdr:rowOff>10070</xdr:rowOff>
    </xdr:from>
    <xdr:ext cx="93052" cy="85725"/>
    <xdr:pic>
      <xdr:nvPicPr>
        <xdr:cNvPr id="144" name="Grafik 15">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800154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943267</xdr:colOff>
      <xdr:row>39</xdr:row>
      <xdr:rowOff>7328</xdr:rowOff>
    </xdr:from>
    <xdr:ext cx="95250" cy="85725"/>
    <xdr:pic>
      <xdr:nvPicPr>
        <xdr:cNvPr id="145" name="Grafik 15">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867" y="844647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39</xdr:row>
      <xdr:rowOff>8165</xdr:rowOff>
    </xdr:from>
    <xdr:ext cx="93052" cy="85725"/>
    <xdr:pic>
      <xdr:nvPicPr>
        <xdr:cNvPr id="146" name="Grafik 1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844731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943267</xdr:colOff>
      <xdr:row>42</xdr:row>
      <xdr:rowOff>7328</xdr:rowOff>
    </xdr:from>
    <xdr:ext cx="95250" cy="85725"/>
    <xdr:pic>
      <xdr:nvPicPr>
        <xdr:cNvPr id="147" name="Grafik 1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867" y="90084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42</xdr:row>
      <xdr:rowOff>6260</xdr:rowOff>
    </xdr:from>
    <xdr:ext cx="93052" cy="85725"/>
    <xdr:pic>
      <xdr:nvPicPr>
        <xdr:cNvPr id="148" name="Grafik 15">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90073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361950</xdr:colOff>
      <xdr:row>5</xdr:row>
      <xdr:rowOff>9525</xdr:rowOff>
    </xdr:from>
    <xdr:ext cx="97971" cy="85725"/>
    <xdr:pic>
      <xdr:nvPicPr>
        <xdr:cNvPr id="149" name="Grafik 15">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781050"/>
          <a:ext cx="97971"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647700</xdr:colOff>
      <xdr:row>43</xdr:row>
      <xdr:rowOff>9525</xdr:rowOff>
    </xdr:from>
    <xdr:to>
      <xdr:col>12</xdr:col>
      <xdr:colOff>2198</xdr:colOff>
      <xdr:row>43</xdr:row>
      <xdr:rowOff>97155</xdr:rowOff>
    </xdr:to>
    <xdr:pic>
      <xdr:nvPicPr>
        <xdr:cNvPr id="151" name="Grafik 55">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9305925"/>
          <a:ext cx="116498"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382905</xdr:colOff>
      <xdr:row>0</xdr:row>
      <xdr:rowOff>0</xdr:rowOff>
    </xdr:from>
    <xdr:to>
      <xdr:col>14</xdr:col>
      <xdr:colOff>675365</xdr:colOff>
      <xdr:row>3</xdr:row>
      <xdr:rowOff>95250</xdr:rowOff>
    </xdr:to>
    <xdr:pic>
      <xdr:nvPicPr>
        <xdr:cNvPr id="150" name="Grafik 10">
          <a:extLst>
            <a:ext uri="{FF2B5EF4-FFF2-40B4-BE49-F238E27FC236}">
              <a16:creationId xmlns:a16="http://schemas.microsoft.com/office/drawing/2014/main" id="{B12957DB-95BB-493D-9FB8-2B29FEBE6DE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36205" y="0"/>
          <a:ext cx="1311635" cy="533400"/>
        </a:xfrm>
        <a:prstGeom prst="rect">
          <a:avLst/>
        </a:prstGeom>
      </xdr:spPr>
    </xdr:pic>
    <xdr:clientData/>
  </xdr:twoCellAnchor>
  <xdr:twoCellAnchor editAs="oneCell">
    <xdr:from>
      <xdr:col>14</xdr:col>
      <xdr:colOff>586740</xdr:colOff>
      <xdr:row>11</xdr:row>
      <xdr:rowOff>3810</xdr:rowOff>
    </xdr:from>
    <xdr:to>
      <xdr:col>15</xdr:col>
      <xdr:colOff>2755</xdr:colOff>
      <xdr:row>11</xdr:row>
      <xdr:rowOff>93345</xdr:rowOff>
    </xdr:to>
    <xdr:pic>
      <xdr:nvPicPr>
        <xdr:cNvPr id="152" name="Grafik 15">
          <a:extLst>
            <a:ext uri="{FF2B5EF4-FFF2-40B4-BE49-F238E27FC236}">
              <a16:creationId xmlns:a16="http://schemas.microsoft.com/office/drawing/2014/main" id="{E8085778-4F7F-493D-920F-B296B9974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2540" y="1527810"/>
          <a:ext cx="12086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922607</xdr:colOff>
      <xdr:row>21</xdr:row>
      <xdr:rowOff>11137</xdr:rowOff>
    </xdr:from>
    <xdr:ext cx="93052" cy="85725"/>
    <xdr:pic>
      <xdr:nvPicPr>
        <xdr:cNvPr id="3" name="Grafik 15">
          <a:extLst>
            <a:ext uri="{FF2B5EF4-FFF2-40B4-BE49-F238E27FC236}">
              <a16:creationId xmlns:a16="http://schemas.microsoft.com/office/drawing/2014/main" id="{039C5DE6-2C2C-42A7-8C43-E61C3B98E5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5907" y="3630637"/>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645074</xdr:colOff>
      <xdr:row>20</xdr:row>
      <xdr:rowOff>8060</xdr:rowOff>
    </xdr:from>
    <xdr:to>
      <xdr:col>12</xdr:col>
      <xdr:colOff>4288</xdr:colOff>
      <xdr:row>20</xdr:row>
      <xdr:rowOff>97595</xdr:rowOff>
    </xdr:to>
    <xdr:pic>
      <xdr:nvPicPr>
        <xdr:cNvPr id="5" name="Grafik 15">
          <a:extLst>
            <a:ext uri="{FF2B5EF4-FFF2-40B4-BE49-F238E27FC236}">
              <a16:creationId xmlns:a16="http://schemas.microsoft.com/office/drawing/2014/main" id="{13765DF0-DF62-4ABF-9603-6C4D74664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869" y="3480355"/>
          <a:ext cx="103896" cy="8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638320</xdr:colOff>
      <xdr:row>21</xdr:row>
      <xdr:rowOff>9965</xdr:rowOff>
    </xdr:from>
    <xdr:to>
      <xdr:col>12</xdr:col>
      <xdr:colOff>10696</xdr:colOff>
      <xdr:row>21</xdr:row>
      <xdr:rowOff>93785</xdr:rowOff>
    </xdr:to>
    <xdr:pic>
      <xdr:nvPicPr>
        <xdr:cNvPr id="6" name="Grafik 15">
          <a:extLst>
            <a:ext uri="{FF2B5EF4-FFF2-40B4-BE49-F238E27FC236}">
              <a16:creationId xmlns:a16="http://schemas.microsoft.com/office/drawing/2014/main" id="{19735B98-42F4-4C29-8EEF-A6D6F41D92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970" y="3629465"/>
          <a:ext cx="115326"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954111</xdr:colOff>
      <xdr:row>21</xdr:row>
      <xdr:rowOff>10405</xdr:rowOff>
    </xdr:from>
    <xdr:to>
      <xdr:col>13</xdr:col>
      <xdr:colOff>3516</xdr:colOff>
      <xdr:row>21</xdr:row>
      <xdr:rowOff>92320</xdr:rowOff>
    </xdr:to>
    <xdr:pic>
      <xdr:nvPicPr>
        <xdr:cNvPr id="7" name="Grafik 15">
          <a:extLst>
            <a:ext uri="{FF2B5EF4-FFF2-40B4-BE49-F238E27FC236}">
              <a16:creationId xmlns:a16="http://schemas.microsoft.com/office/drawing/2014/main" id="{5BA7BD48-9AF5-4AEF-B7A7-E17478433F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02536" y="3629905"/>
          <a:ext cx="10668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950301</xdr:colOff>
      <xdr:row>20</xdr:row>
      <xdr:rowOff>10405</xdr:rowOff>
    </xdr:from>
    <xdr:to>
      <xdr:col>13</xdr:col>
      <xdr:colOff>1611</xdr:colOff>
      <xdr:row>20</xdr:row>
      <xdr:rowOff>96130</xdr:rowOff>
    </xdr:to>
    <xdr:pic>
      <xdr:nvPicPr>
        <xdr:cNvPr id="8" name="Grafik 15">
          <a:extLst>
            <a:ext uri="{FF2B5EF4-FFF2-40B4-BE49-F238E27FC236}">
              <a16:creationId xmlns:a16="http://schemas.microsoft.com/office/drawing/2014/main" id="{077D88DB-31EF-41FE-BF7B-9FA8DD8F15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98726" y="3458455"/>
          <a:ext cx="10858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931837</xdr:colOff>
      <xdr:row>24</xdr:row>
      <xdr:rowOff>11138</xdr:rowOff>
    </xdr:from>
    <xdr:ext cx="95250" cy="85725"/>
    <xdr:pic>
      <xdr:nvPicPr>
        <xdr:cNvPr id="9" name="Grafik 15">
          <a:extLst>
            <a:ext uri="{FF2B5EF4-FFF2-40B4-BE49-F238E27FC236}">
              <a16:creationId xmlns:a16="http://schemas.microsoft.com/office/drawing/2014/main" id="{E2D9DAED-3D87-4A8E-B05D-6C184854F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6437" y="4144988"/>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641101</xdr:colOff>
      <xdr:row>25</xdr:row>
      <xdr:rowOff>6888</xdr:rowOff>
    </xdr:from>
    <xdr:to>
      <xdr:col>11</xdr:col>
      <xdr:colOff>741187</xdr:colOff>
      <xdr:row>25</xdr:row>
      <xdr:rowOff>94518</xdr:rowOff>
    </xdr:to>
    <xdr:pic>
      <xdr:nvPicPr>
        <xdr:cNvPr id="30" name="Grafik 15">
          <a:extLst>
            <a:ext uri="{FF2B5EF4-FFF2-40B4-BE49-F238E27FC236}">
              <a16:creationId xmlns:a16="http://schemas.microsoft.com/office/drawing/2014/main" id="{99E0B34D-79BF-455E-8AE3-4CBBCD8E9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7526" y="4312188"/>
          <a:ext cx="119136"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941362</xdr:colOff>
      <xdr:row>34</xdr:row>
      <xdr:rowOff>7328</xdr:rowOff>
    </xdr:from>
    <xdr:ext cx="95250" cy="85725"/>
    <xdr:pic>
      <xdr:nvPicPr>
        <xdr:cNvPr id="115" name="Grafik 15">
          <a:extLst>
            <a:ext uri="{FF2B5EF4-FFF2-40B4-BE49-F238E27FC236}">
              <a16:creationId xmlns:a16="http://schemas.microsoft.com/office/drawing/2014/main" id="{CFE6C8E0-03AF-4461-9DB2-5DBEC9F130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5962" y="73130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34</xdr:row>
      <xdr:rowOff>6260</xdr:rowOff>
    </xdr:from>
    <xdr:ext cx="93052" cy="85725"/>
    <xdr:pic>
      <xdr:nvPicPr>
        <xdr:cNvPr id="125" name="Grafik 15">
          <a:extLst>
            <a:ext uri="{FF2B5EF4-FFF2-40B4-BE49-F238E27FC236}">
              <a16:creationId xmlns:a16="http://schemas.microsoft.com/office/drawing/2014/main" id="{1EAC4BE2-1316-40DC-B736-951729842B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31193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952792</xdr:colOff>
      <xdr:row>33</xdr:row>
      <xdr:rowOff>7328</xdr:rowOff>
    </xdr:from>
    <xdr:ext cx="95250" cy="85725"/>
    <xdr:pic>
      <xdr:nvPicPr>
        <xdr:cNvPr id="2" name="Grafik 15">
          <a:extLst>
            <a:ext uri="{FF2B5EF4-FFF2-40B4-BE49-F238E27FC236}">
              <a16:creationId xmlns:a16="http://schemas.microsoft.com/office/drawing/2014/main" id="{B7D5F03E-D77E-4D04-B7EF-7D056FD6EE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392" y="697010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24</xdr:row>
      <xdr:rowOff>6260</xdr:rowOff>
    </xdr:from>
    <xdr:ext cx="93052" cy="85725"/>
    <xdr:pic>
      <xdr:nvPicPr>
        <xdr:cNvPr id="15" name="Grafik 15">
          <a:extLst>
            <a:ext uri="{FF2B5EF4-FFF2-40B4-BE49-F238E27FC236}">
              <a16:creationId xmlns:a16="http://schemas.microsoft.com/office/drawing/2014/main" id="{62901AE4-D015-4ADF-BD64-D4D321033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3968660"/>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657517</xdr:colOff>
      <xdr:row>33</xdr:row>
      <xdr:rowOff>7328</xdr:rowOff>
    </xdr:from>
    <xdr:ext cx="95250" cy="85725"/>
    <xdr:pic>
      <xdr:nvPicPr>
        <xdr:cNvPr id="18" name="Grafik 15">
          <a:extLst>
            <a:ext uri="{FF2B5EF4-FFF2-40B4-BE49-F238E27FC236}">
              <a16:creationId xmlns:a16="http://schemas.microsoft.com/office/drawing/2014/main" id="{FBDB57D3-F7D2-4818-A89F-E7D7DBD94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9167" y="7141553"/>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933786</xdr:colOff>
      <xdr:row>33</xdr:row>
      <xdr:rowOff>6260</xdr:rowOff>
    </xdr:from>
    <xdr:ext cx="93052" cy="85725"/>
    <xdr:pic>
      <xdr:nvPicPr>
        <xdr:cNvPr id="19" name="Grafik 15">
          <a:extLst>
            <a:ext uri="{FF2B5EF4-FFF2-40B4-BE49-F238E27FC236}">
              <a16:creationId xmlns:a16="http://schemas.microsoft.com/office/drawing/2014/main" id="{F3DBFF7E-0923-4584-824D-8E676EC501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7086" y="7140485"/>
          <a:ext cx="93052"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657225</xdr:colOff>
      <xdr:row>34</xdr:row>
      <xdr:rowOff>9525</xdr:rowOff>
    </xdr:from>
    <xdr:ext cx="95250" cy="85725"/>
    <xdr:pic>
      <xdr:nvPicPr>
        <xdr:cNvPr id="4" name="Grafik 15">
          <a:extLst>
            <a:ext uri="{FF2B5EF4-FFF2-40B4-BE49-F238E27FC236}">
              <a16:creationId xmlns:a16="http://schemas.microsoft.com/office/drawing/2014/main" id="{62C3B946-77BB-48DA-B104-1288D99B7F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315200"/>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13</xdr:row>
      <xdr:rowOff>9525</xdr:rowOff>
    </xdr:from>
    <xdr:ext cx="95250" cy="81915"/>
    <xdr:pic>
      <xdr:nvPicPr>
        <xdr:cNvPr id="24" name="Grafik 15">
          <a:extLst>
            <a:ext uri="{FF2B5EF4-FFF2-40B4-BE49-F238E27FC236}">
              <a16:creationId xmlns:a16="http://schemas.microsoft.com/office/drawing/2014/main" id="{3DFFCD3B-2588-426D-B7C6-C052FDE13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1524000"/>
          <a:ext cx="95250"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228600</xdr:colOff>
      <xdr:row>15</xdr:row>
      <xdr:rowOff>9525</xdr:rowOff>
    </xdr:from>
    <xdr:ext cx="95250" cy="81915"/>
    <xdr:pic>
      <xdr:nvPicPr>
        <xdr:cNvPr id="26" name="Grafik 15">
          <a:extLst>
            <a:ext uri="{FF2B5EF4-FFF2-40B4-BE49-F238E27FC236}">
              <a16:creationId xmlns:a16="http://schemas.microsoft.com/office/drawing/2014/main" id="{9FA77E81-BF80-4B66-A467-73DF79CA4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1524000"/>
          <a:ext cx="95250"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5</xdr:row>
      <xdr:rowOff>9525</xdr:rowOff>
    </xdr:from>
    <xdr:to>
      <xdr:col>15</xdr:col>
      <xdr:colOff>0</xdr:colOff>
      <xdr:row>5</xdr:row>
      <xdr:rowOff>114300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77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200025</xdr:colOff>
      <xdr:row>7</xdr:row>
      <xdr:rowOff>9525</xdr:rowOff>
    </xdr:from>
    <xdr:to>
      <xdr:col>15</xdr:col>
      <xdr:colOff>0</xdr:colOff>
      <xdr:row>7</xdr:row>
      <xdr:rowOff>114300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1047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828675</xdr:colOff>
      <xdr:row>7</xdr:row>
      <xdr:rowOff>9525</xdr:rowOff>
    </xdr:from>
    <xdr:to>
      <xdr:col>7</xdr:col>
      <xdr:colOff>0</xdr:colOff>
      <xdr:row>7</xdr:row>
      <xdr:rowOff>114300</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3275" y="10477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4619625</xdr:colOff>
      <xdr:row>14</xdr:row>
      <xdr:rowOff>9525</xdr:rowOff>
    </xdr:from>
    <xdr:to>
      <xdr:col>19</xdr:col>
      <xdr:colOff>4739640</xdr:colOff>
      <xdr:row>14</xdr:row>
      <xdr:rowOff>93345</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42576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13</xdr:row>
      <xdr:rowOff>9525</xdr:rowOff>
    </xdr:from>
    <xdr:to>
      <xdr:col>3</xdr:col>
      <xdr:colOff>304800</xdr:colOff>
      <xdr:row>13</xdr:row>
      <xdr:rowOff>114300</xdr:rowOff>
    </xdr:to>
    <xdr:pic>
      <xdr:nvPicPr>
        <xdr:cNvPr id="12" name="Grafik 5">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459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13</xdr:row>
      <xdr:rowOff>9525</xdr:rowOff>
    </xdr:from>
    <xdr:to>
      <xdr:col>2</xdr:col>
      <xdr:colOff>171450</xdr:colOff>
      <xdr:row>13</xdr:row>
      <xdr:rowOff>114300</xdr:rowOff>
    </xdr:to>
    <xdr:pic>
      <xdr:nvPicPr>
        <xdr:cNvPr id="14" name="Grafik 5">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4619625</xdr:colOff>
      <xdr:row>25</xdr:row>
      <xdr:rowOff>9525</xdr:rowOff>
    </xdr:from>
    <xdr:ext cx="114300" cy="95250"/>
    <xdr:pic>
      <xdr:nvPicPr>
        <xdr:cNvPr id="9" name="Grafik 6">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59912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24</xdr:row>
      <xdr:rowOff>9525</xdr:rowOff>
    </xdr:from>
    <xdr:ext cx="114300" cy="104775"/>
    <xdr:pic>
      <xdr:nvPicPr>
        <xdr:cNvPr id="10" name="Grafik 5">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7181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11" name="Grafik 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743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13" name="Grafik 6">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95821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35</xdr:row>
      <xdr:rowOff>9525</xdr:rowOff>
    </xdr:from>
    <xdr:ext cx="114300" cy="104775"/>
    <xdr:pic>
      <xdr:nvPicPr>
        <xdr:cNvPr id="15" name="Grafik 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9782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16" name="Grafik 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334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160020</xdr:colOff>
      <xdr:row>0</xdr:row>
      <xdr:rowOff>0</xdr:rowOff>
    </xdr:from>
    <xdr:to>
      <xdr:col>18</xdr:col>
      <xdr:colOff>322940</xdr:colOff>
      <xdr:row>4</xdr:row>
      <xdr:rowOff>0</xdr:rowOff>
    </xdr:to>
    <xdr:pic>
      <xdr:nvPicPr>
        <xdr:cNvPr id="20" name="Grafik 10">
          <a:extLst>
            <a:ext uri="{FF2B5EF4-FFF2-40B4-BE49-F238E27FC236}">
              <a16:creationId xmlns:a16="http://schemas.microsoft.com/office/drawing/2014/main" id="{9F43199A-AA2A-48CE-AB2E-95A6C554AC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6280" y="0"/>
          <a:ext cx="1355450" cy="533400"/>
        </a:xfrm>
        <a:prstGeom prst="rect">
          <a:avLst/>
        </a:prstGeom>
      </xdr:spPr>
    </xdr:pic>
    <xdr:clientData/>
  </xdr:twoCellAnchor>
  <xdr:twoCellAnchor editAs="oneCell">
    <xdr:from>
      <xdr:col>19</xdr:col>
      <xdr:colOff>4619625</xdr:colOff>
      <xdr:row>14</xdr:row>
      <xdr:rowOff>9525</xdr:rowOff>
    </xdr:from>
    <xdr:to>
      <xdr:col>19</xdr:col>
      <xdr:colOff>4739640</xdr:colOff>
      <xdr:row>14</xdr:row>
      <xdr:rowOff>93345</xdr:rowOff>
    </xdr:to>
    <xdr:pic>
      <xdr:nvPicPr>
        <xdr:cNvPr id="24" name="Grafik 6">
          <a:extLst>
            <a:ext uri="{FF2B5EF4-FFF2-40B4-BE49-F238E27FC236}">
              <a16:creationId xmlns:a16="http://schemas.microsoft.com/office/drawing/2014/main" id="{84AE56CF-DF2C-44BD-986F-77060FEFB6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49244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57150</xdr:colOff>
      <xdr:row>24</xdr:row>
      <xdr:rowOff>9525</xdr:rowOff>
    </xdr:from>
    <xdr:ext cx="114300" cy="104775"/>
    <xdr:pic>
      <xdr:nvPicPr>
        <xdr:cNvPr id="25" name="Grafik 5">
          <a:extLst>
            <a:ext uri="{FF2B5EF4-FFF2-40B4-BE49-F238E27FC236}">
              <a16:creationId xmlns:a16="http://schemas.microsoft.com/office/drawing/2014/main" id="{39AE6A1B-4EB7-4D23-B174-FA7A28079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4314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24</xdr:row>
      <xdr:rowOff>9525</xdr:rowOff>
    </xdr:from>
    <xdr:ext cx="114300" cy="104775"/>
    <xdr:pic>
      <xdr:nvPicPr>
        <xdr:cNvPr id="26" name="Grafik 5">
          <a:extLst>
            <a:ext uri="{FF2B5EF4-FFF2-40B4-BE49-F238E27FC236}">
              <a16:creationId xmlns:a16="http://schemas.microsoft.com/office/drawing/2014/main" id="{90569E26-E6E0-4F8E-A18D-FA910FD21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74314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25</xdr:row>
      <xdr:rowOff>9525</xdr:rowOff>
    </xdr:from>
    <xdr:ext cx="114300" cy="95250"/>
    <xdr:pic>
      <xdr:nvPicPr>
        <xdr:cNvPr id="27" name="Grafik 6">
          <a:extLst>
            <a:ext uri="{FF2B5EF4-FFF2-40B4-BE49-F238E27FC236}">
              <a16:creationId xmlns:a16="http://schemas.microsoft.com/office/drawing/2014/main" id="{E83F1DCE-AC16-45E9-835A-4D040D0A7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76752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25</xdr:row>
      <xdr:rowOff>9525</xdr:rowOff>
    </xdr:from>
    <xdr:ext cx="114300" cy="95250"/>
    <xdr:pic>
      <xdr:nvPicPr>
        <xdr:cNvPr id="28" name="Grafik 6">
          <a:extLst>
            <a:ext uri="{FF2B5EF4-FFF2-40B4-BE49-F238E27FC236}">
              <a16:creationId xmlns:a16="http://schemas.microsoft.com/office/drawing/2014/main" id="{FB1A074F-5E14-4871-A69D-AA059335B3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76752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35</xdr:row>
      <xdr:rowOff>9525</xdr:rowOff>
    </xdr:from>
    <xdr:ext cx="114300" cy="104775"/>
    <xdr:pic>
      <xdr:nvPicPr>
        <xdr:cNvPr id="30" name="Grafik 5">
          <a:extLst>
            <a:ext uri="{FF2B5EF4-FFF2-40B4-BE49-F238E27FC236}">
              <a16:creationId xmlns:a16="http://schemas.microsoft.com/office/drawing/2014/main" id="{B954850D-8C0B-40DB-877F-07D3E14420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182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34" name="Grafik 6">
          <a:extLst>
            <a:ext uri="{FF2B5EF4-FFF2-40B4-BE49-F238E27FC236}">
              <a16:creationId xmlns:a16="http://schemas.microsoft.com/office/drawing/2014/main" id="{F992C1A9-DC85-4114-A165-E2776F8AAB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04260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19</xdr:col>
      <xdr:colOff>4619625</xdr:colOff>
      <xdr:row>36</xdr:row>
      <xdr:rowOff>9525</xdr:rowOff>
    </xdr:from>
    <xdr:ext cx="114300" cy="95250"/>
    <xdr:pic>
      <xdr:nvPicPr>
        <xdr:cNvPr id="35" name="Grafik 6">
          <a:extLst>
            <a:ext uri="{FF2B5EF4-FFF2-40B4-BE49-F238E27FC236}">
              <a16:creationId xmlns:a16="http://schemas.microsoft.com/office/drawing/2014/main" id="{9D7D77D0-1A9B-444F-8526-000AD090B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2325" y="1042606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942975</xdr:colOff>
      <xdr:row>13</xdr:row>
      <xdr:rowOff>0</xdr:rowOff>
    </xdr:from>
    <xdr:to>
      <xdr:col>4</xdr:col>
      <xdr:colOff>1057275</xdr:colOff>
      <xdr:row>13</xdr:row>
      <xdr:rowOff>104775</xdr:rowOff>
    </xdr:to>
    <xdr:pic>
      <xdr:nvPicPr>
        <xdr:cNvPr id="2" name="Grafik 5">
          <a:extLst>
            <a:ext uri="{FF2B5EF4-FFF2-40B4-BE49-F238E27FC236}">
              <a16:creationId xmlns:a16="http://schemas.microsoft.com/office/drawing/2014/main" id="{1FA0B62D-BE60-4718-9C31-9DC3AFFF3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2019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24</xdr:row>
      <xdr:rowOff>9525</xdr:rowOff>
    </xdr:from>
    <xdr:to>
      <xdr:col>4</xdr:col>
      <xdr:colOff>1057275</xdr:colOff>
      <xdr:row>24</xdr:row>
      <xdr:rowOff>114300</xdr:rowOff>
    </xdr:to>
    <xdr:pic>
      <xdr:nvPicPr>
        <xdr:cNvPr id="7" name="Grafik 5">
          <a:extLst>
            <a:ext uri="{FF2B5EF4-FFF2-40B4-BE49-F238E27FC236}">
              <a16:creationId xmlns:a16="http://schemas.microsoft.com/office/drawing/2014/main" id="{77A63762-4E17-4229-9812-24FC0C6297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461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35</xdr:row>
      <xdr:rowOff>9525</xdr:rowOff>
    </xdr:from>
    <xdr:to>
      <xdr:col>4</xdr:col>
      <xdr:colOff>1057275</xdr:colOff>
      <xdr:row>35</xdr:row>
      <xdr:rowOff>114300</xdr:rowOff>
    </xdr:to>
    <xdr:pic>
      <xdr:nvPicPr>
        <xdr:cNvPr id="8" name="Grafik 5">
          <a:extLst>
            <a:ext uri="{FF2B5EF4-FFF2-40B4-BE49-F238E27FC236}">
              <a16:creationId xmlns:a16="http://schemas.microsoft.com/office/drawing/2014/main" id="{F325AF3C-E5D5-46FE-9232-B1CA23F7A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72199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pankreas\eb_pankreas-H1.1_daten_160906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Datenquelle"/>
      <sheetName val="HilfstabelleSD"/>
      <sheetName val="HilfstabelleB"/>
      <sheetName val="Kennzahlenbogen_(KB)"/>
      <sheetName val="HilfstabelleKB"/>
      <sheetName val="Berechnung1"/>
      <sheetName val="Hilfstabelle Datendef KB"/>
      <sheetName val="Datendefizite_KB"/>
      <sheetName val="Matrix"/>
      <sheetName val="HilfstabelleM"/>
      <sheetName val="Berechnung2"/>
      <sheetName val="Berechnung3"/>
      <sheetName val="Datendefizite_Matrix"/>
      <sheetName val="HilfstabelleDM"/>
    </sheetNames>
    <sheetDataSet>
      <sheetData sheetId="0"/>
      <sheetData sheetId="1">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Medbrix</v>
          </cell>
        </row>
        <row r="21">
          <cell r="B21" t="str">
            <v>megaMANAGER</v>
          </cell>
        </row>
        <row r="22">
          <cell r="B22" t="str">
            <v xml:space="preserve">megaMANAGER eDoc </v>
          </cell>
        </row>
        <row r="23">
          <cell r="B23" t="str">
            <v>MR-TU-DO</v>
          </cell>
        </row>
        <row r="24">
          <cell r="B24" t="str">
            <v>NUK</v>
          </cell>
        </row>
        <row r="25">
          <cell r="B25" t="str">
            <v>ORBIS-ODOK</v>
          </cell>
        </row>
        <row r="26">
          <cell r="B26" t="str">
            <v>ODSeasy / ODSeasy Net</v>
          </cell>
        </row>
        <row r="27">
          <cell r="B27" t="str">
            <v>OncoAssist Tumordokumentation</v>
          </cell>
        </row>
        <row r="28">
          <cell r="B28" t="str">
            <v>Oncolution</v>
          </cell>
        </row>
        <row r="29">
          <cell r="B29" t="str">
            <v>ONKOSTAR</v>
          </cell>
        </row>
        <row r="30">
          <cell r="B30" t="str">
            <v>ONDIS</v>
          </cell>
        </row>
        <row r="31">
          <cell r="B31" t="str">
            <v>onkodok (XAXOA)</v>
          </cell>
        </row>
        <row r="32">
          <cell r="B32" t="str">
            <v>OnkoManager</v>
          </cell>
        </row>
        <row r="33">
          <cell r="B33" t="str">
            <v>Onkomedia</v>
          </cell>
        </row>
        <row r="34">
          <cell r="B34" t="str">
            <v>OnkoNet</v>
          </cell>
        </row>
        <row r="35">
          <cell r="B35" t="str">
            <v>online Dokumentation IDZB</v>
          </cell>
        </row>
        <row r="36">
          <cell r="B36" t="str">
            <v>SMATOS</v>
          </cell>
        </row>
        <row r="37">
          <cell r="B37" t="str">
            <v>StuDoQ</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5">
          <cell r="F95">
            <v>0</v>
          </cell>
        </row>
        <row r="98">
          <cell r="A98" t="str">
            <v>FAD-Z001-2 P</v>
          </cell>
        </row>
        <row r="99">
          <cell r="A99" t="str">
            <v>FAD-Z001-3 P</v>
          </cell>
        </row>
        <row r="100">
          <cell r="A100" t="str">
            <v>FAD-Z002 P</v>
          </cell>
        </row>
        <row r="101">
          <cell r="A101" t="str">
            <v>FAD-Z003-1 P</v>
          </cell>
        </row>
        <row r="102">
          <cell r="A102" t="str">
            <v>FAD-Z003-3 P</v>
          </cell>
        </row>
        <row r="103">
          <cell r="A103" t="str">
            <v>FAD-Z007 P</v>
          </cell>
        </row>
        <row r="104">
          <cell r="A104" t="str">
            <v>FAD-Z013 P</v>
          </cell>
        </row>
        <row r="105">
          <cell r="A105" t="str">
            <v>FAD-Z017 P</v>
          </cell>
        </row>
        <row r="106">
          <cell r="A106" t="str">
            <v>FAD-Z019 P</v>
          </cell>
        </row>
        <row r="107">
          <cell r="A107" t="str">
            <v>FAD-Z031 P</v>
          </cell>
        </row>
        <row r="108">
          <cell r="A108" t="str">
            <v>FAD-Z032 P</v>
          </cell>
        </row>
        <row r="109">
          <cell r="A109" t="str">
            <v>FAD-Z037 P</v>
          </cell>
        </row>
        <row r="110">
          <cell r="A110" t="str">
            <v>FAD-Z040 P</v>
          </cell>
        </row>
        <row r="111">
          <cell r="A111" t="str">
            <v>FAD-Z043 P</v>
          </cell>
        </row>
        <row r="112">
          <cell r="A112" t="str">
            <v>FAD-Z044 P</v>
          </cell>
        </row>
        <row r="113">
          <cell r="A113" t="str">
            <v>FAD-Z047 P</v>
          </cell>
        </row>
        <row r="114">
          <cell r="A114" t="str">
            <v>FAD-Z055 P</v>
          </cell>
        </row>
        <row r="115">
          <cell r="A115" t="str">
            <v>FAD-Z057-1 P</v>
          </cell>
        </row>
        <row r="116">
          <cell r="A116" t="str">
            <v>FAD-Z063 P</v>
          </cell>
        </row>
        <row r="117">
          <cell r="A117" t="str">
            <v>FAD-Z064 P</v>
          </cell>
        </row>
        <row r="118">
          <cell r="A118" t="str">
            <v>FAD-Z065 P</v>
          </cell>
        </row>
        <row r="119">
          <cell r="A119" t="str">
            <v>FAD-Z067 P</v>
          </cell>
        </row>
        <row r="120">
          <cell r="A120" t="str">
            <v>FAD-Z070 P</v>
          </cell>
        </row>
        <row r="121">
          <cell r="A121" t="str">
            <v>FAD-Z072 P</v>
          </cell>
        </row>
        <row r="122">
          <cell r="A122" t="str">
            <v>FAD-Z076 P</v>
          </cell>
        </row>
        <row r="123">
          <cell r="A123" t="str">
            <v>FAD-Z083 P</v>
          </cell>
        </row>
        <row r="124">
          <cell r="A124" t="str">
            <v>FAD-Z093-1 P</v>
          </cell>
        </row>
        <row r="125">
          <cell r="A125" t="str">
            <v>FAD-Z096 P</v>
          </cell>
        </row>
        <row r="126">
          <cell r="A126" t="str">
            <v>FAD-Z097 P</v>
          </cell>
        </row>
        <row r="127">
          <cell r="A127" t="str">
            <v>FAD-Z098 P</v>
          </cell>
        </row>
        <row r="128">
          <cell r="A128" t="str">
            <v>FAD-Z099 P</v>
          </cell>
        </row>
        <row r="129">
          <cell r="A129" t="str">
            <v>FAD-Z100 P</v>
          </cell>
        </row>
        <row r="130">
          <cell r="A130" t="str">
            <v>FAD-Z101-1 P</v>
          </cell>
        </row>
        <row r="131">
          <cell r="A131" t="str">
            <v>FAD-Z103 P</v>
          </cell>
        </row>
        <row r="132">
          <cell r="A132" t="str">
            <v>FAD-Z108 P</v>
          </cell>
        </row>
        <row r="133">
          <cell r="A133" t="str">
            <v>FAD-Z113 P</v>
          </cell>
        </row>
        <row r="134">
          <cell r="A134" t="str">
            <v>FAD-Z114 P</v>
          </cell>
        </row>
        <row r="135">
          <cell r="A135" t="str">
            <v>FAD-Z118 P</v>
          </cell>
        </row>
        <row r="136">
          <cell r="A136" t="str">
            <v>FAD-Z121 P</v>
          </cell>
        </row>
        <row r="137">
          <cell r="A137" t="str">
            <v>FAD-Z122 P</v>
          </cell>
        </row>
        <row r="138">
          <cell r="A138" t="str">
            <v>FAD-Z133 P</v>
          </cell>
        </row>
        <row r="139">
          <cell r="A139" t="str">
            <v>FAD-Z141 P</v>
          </cell>
        </row>
        <row r="140">
          <cell r="A140" t="str">
            <v>FAD-Z142 P</v>
          </cell>
        </row>
        <row r="141">
          <cell r="A141" t="str">
            <v>FAD-Z144 P</v>
          </cell>
        </row>
        <row r="142">
          <cell r="A142" t="str">
            <v>FAD-Z149 P</v>
          </cell>
        </row>
        <row r="143">
          <cell r="A143" t="str">
            <v>FAD-Z160 P</v>
          </cell>
        </row>
        <row r="144">
          <cell r="A144" t="str">
            <v>FAD-Z173-1 P</v>
          </cell>
        </row>
        <row r="145">
          <cell r="A145" t="str">
            <v>FAD-Z174 P</v>
          </cell>
        </row>
        <row r="146">
          <cell r="A146" t="str">
            <v>FAD-Z175 P</v>
          </cell>
        </row>
        <row r="147">
          <cell r="A147" t="str">
            <v>FAD-Z177 P</v>
          </cell>
        </row>
        <row r="148">
          <cell r="A148" t="str">
            <v>FAD-Z178 P</v>
          </cell>
        </row>
        <row r="149">
          <cell r="A149" t="str">
            <v>FAD-Z180 P</v>
          </cell>
        </row>
        <row r="150">
          <cell r="A150" t="str">
            <v>FAD-Z185 P</v>
          </cell>
        </row>
        <row r="151">
          <cell r="A151" t="str">
            <v>FAD-Z186 P</v>
          </cell>
        </row>
        <row r="152">
          <cell r="A152" t="str">
            <v>FAD-Z187 P</v>
          </cell>
        </row>
        <row r="153">
          <cell r="A153" t="str">
            <v>FAD-Z197 P</v>
          </cell>
        </row>
        <row r="154">
          <cell r="A154" t="str">
            <v>FAD-Z210 P</v>
          </cell>
        </row>
        <row r="155">
          <cell r="A155" t="str">
            <v>FAD-Z214 P</v>
          </cell>
        </row>
        <row r="156">
          <cell r="A156" t="str">
            <v>FAD-Z215 P</v>
          </cell>
        </row>
        <row r="157">
          <cell r="A157" t="str">
            <v>FAD-Z220 P</v>
          </cell>
        </row>
        <row r="158">
          <cell r="A158" t="str">
            <v>FAD-Z224 P</v>
          </cell>
        </row>
        <row r="159">
          <cell r="A159" t="str">
            <v>FAD-Z225 P</v>
          </cell>
        </row>
        <row r="160">
          <cell r="A160" t="str">
            <v>FAD-Z226 P</v>
          </cell>
        </row>
        <row r="161">
          <cell r="A161" t="str">
            <v>FAD-Z227 P</v>
          </cell>
        </row>
        <row r="162">
          <cell r="A162" t="str">
            <v>FAD-Z228 P</v>
          </cell>
        </row>
        <row r="163">
          <cell r="A163" t="str">
            <v>FAD-Z231 P</v>
          </cell>
        </row>
        <row r="164">
          <cell r="A164" t="str">
            <v>FAD-Z232 P</v>
          </cell>
        </row>
        <row r="165">
          <cell r="A165" t="str">
            <v>FAD-Z234 P</v>
          </cell>
        </row>
        <row r="166">
          <cell r="A166" t="str">
            <v>FAD-Z243 P</v>
          </cell>
        </row>
        <row r="167">
          <cell r="A167" t="str">
            <v>FAD-Z248 P</v>
          </cell>
        </row>
        <row r="168">
          <cell r="A168" t="str">
            <v>FAD-Z250 P</v>
          </cell>
        </row>
        <row r="169">
          <cell r="A169" t="str">
            <v>FAD-Z255 P</v>
          </cell>
        </row>
        <row r="170">
          <cell r="A170" t="str">
            <v>FAD-Z256 P</v>
          </cell>
        </row>
        <row r="171">
          <cell r="A171" t="str">
            <v>FAD-Z261 P</v>
          </cell>
        </row>
        <row r="172">
          <cell r="A172" t="str">
            <v>FAD-Z264 P</v>
          </cell>
        </row>
        <row r="173">
          <cell r="A173" t="str">
            <v>FAD-Z265 P</v>
          </cell>
        </row>
        <row r="174">
          <cell r="A174" t="str">
            <v>FAD-Z271 P</v>
          </cell>
        </row>
        <row r="175">
          <cell r="A175" t="str">
            <v>FAD-Z273 P</v>
          </cell>
        </row>
        <row r="176">
          <cell r="A176" t="str">
            <v>FAD-Z281 P</v>
          </cell>
        </row>
        <row r="177">
          <cell r="A177" t="str">
            <v>FAD-Z283 P</v>
          </cell>
        </row>
        <row r="178">
          <cell r="A178" t="str">
            <v>FAD-Z284 P</v>
          </cell>
        </row>
        <row r="179">
          <cell r="A179" t="str">
            <v>FAD-Z288 P</v>
          </cell>
        </row>
        <row r="180">
          <cell r="A180" t="str">
            <v>FAD-Z293 P</v>
          </cell>
        </row>
        <row r="181">
          <cell r="A181" t="str">
            <v>FAD-Z295 P</v>
          </cell>
        </row>
        <row r="182">
          <cell r="A182" t="str">
            <v>FAD-Z297 P</v>
          </cell>
        </row>
        <row r="183">
          <cell r="A183" t="str">
            <v>FAD-Z298 P</v>
          </cell>
        </row>
        <row r="184">
          <cell r="A184" t="str">
            <v>FAD-Z300 P</v>
          </cell>
        </row>
        <row r="185">
          <cell r="A185" t="str">
            <v>FAD-Z304 P</v>
          </cell>
        </row>
        <row r="186">
          <cell r="A186" t="str">
            <v>FAD-Z306 P</v>
          </cell>
        </row>
        <row r="187">
          <cell r="A187" t="str">
            <v>FAD-Z308 P</v>
          </cell>
        </row>
        <row r="188">
          <cell r="A188" t="str">
            <v>FAD-Z310 P</v>
          </cell>
        </row>
        <row r="189">
          <cell r="A189" t="str">
            <v>FAD-Z311 P</v>
          </cell>
        </row>
        <row r="190">
          <cell r="A190" t="str">
            <v>FAD-Z314 P</v>
          </cell>
        </row>
        <row r="191">
          <cell r="A191" t="str">
            <v>FAD-Z326 P</v>
          </cell>
        </row>
        <row r="192">
          <cell r="A192" t="str">
            <v>FAD-Z333 P</v>
          </cell>
        </row>
        <row r="193">
          <cell r="A193" t="str">
            <v>FAD-Z337 P</v>
          </cell>
        </row>
        <row r="194">
          <cell r="A194" t="str">
            <v>Nicht gelistet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J80"/>
  <sheetViews>
    <sheetView showGridLines="0" tabSelected="1" zoomScaleNormal="100" zoomScaleSheetLayoutView="90" zoomScalePageLayoutView="69" workbookViewId="0">
      <selection activeCell="D12" sqref="D12:H12"/>
    </sheetView>
  </sheetViews>
  <sheetFormatPr defaultColWidth="9.140625" defaultRowHeight="14.25" x14ac:dyDescent="0.25"/>
  <cols>
    <col min="1" max="1" width="0.5703125" style="20" customWidth="1"/>
    <col min="2" max="2" width="3.42578125" style="20" customWidth="1"/>
    <col min="3" max="3" width="15.7109375" style="20" customWidth="1"/>
    <col min="4" max="4" width="16.42578125" style="20" customWidth="1"/>
    <col min="5" max="6" width="6.85546875" style="20" customWidth="1"/>
    <col min="7" max="10" width="4.85546875" style="20" customWidth="1"/>
    <col min="11" max="11" width="15.28515625" style="20" customWidth="1"/>
    <col min="12" max="12" width="11.140625" style="20" customWidth="1"/>
    <col min="13" max="13" width="15.42578125" style="20" customWidth="1"/>
    <col min="14" max="14" width="15.28515625" style="20" customWidth="1"/>
    <col min="15" max="15" width="10.28515625" style="29" customWidth="1"/>
    <col min="16" max="16" width="1.140625" style="29" customWidth="1"/>
    <col min="17" max="26" width="9" style="20" hidden="1" customWidth="1"/>
    <col min="27" max="28" width="9" style="61" hidden="1" customWidth="1"/>
    <col min="29" max="29" width="9" style="20" hidden="1" customWidth="1"/>
    <col min="30" max="33" width="9.140625" style="20" hidden="1" customWidth="1"/>
    <col min="34" max="34" width="9.140625" style="20" customWidth="1"/>
    <col min="35" max="16384" width="9.140625" style="20"/>
  </cols>
  <sheetData>
    <row r="1" spans="1:28" ht="6" customHeight="1" x14ac:dyDescent="0.25">
      <c r="A1" s="24"/>
      <c r="B1" s="205" t="s">
        <v>188</v>
      </c>
      <c r="C1" s="205"/>
      <c r="D1" s="205"/>
      <c r="E1" s="205"/>
      <c r="F1" s="205"/>
    </row>
    <row r="2" spans="1:28" ht="12" customHeight="1" x14ac:dyDescent="0.25">
      <c r="A2" s="3"/>
      <c r="B2" s="205"/>
      <c r="C2" s="205"/>
      <c r="D2" s="205"/>
      <c r="E2" s="205"/>
      <c r="F2" s="205"/>
      <c r="G2" s="47"/>
      <c r="H2" s="47"/>
      <c r="I2" s="47"/>
    </row>
    <row r="3" spans="1:28" ht="16.5" x14ac:dyDescent="0.25">
      <c r="A3" s="5"/>
      <c r="B3" s="5" t="s">
        <v>84</v>
      </c>
      <c r="C3" s="47"/>
      <c r="D3" s="25"/>
      <c r="E3" s="25"/>
    </row>
    <row r="4" spans="1:28" ht="9.75" customHeight="1" x14ac:dyDescent="0.2">
      <c r="A4" s="21"/>
      <c r="B4" s="7" t="s">
        <v>85</v>
      </c>
    </row>
    <row r="5" spans="1:28" ht="16.5" customHeight="1" x14ac:dyDescent="0.25">
      <c r="E5" s="9"/>
      <c r="F5" s="9"/>
      <c r="G5" s="9"/>
      <c r="H5" s="9"/>
      <c r="I5" s="9"/>
      <c r="J5" s="9"/>
    </row>
    <row r="6" spans="1:28" ht="14.1" customHeight="1" x14ac:dyDescent="0.25">
      <c r="A6" s="3"/>
      <c r="B6" s="211" t="s">
        <v>86</v>
      </c>
      <c r="C6" s="212"/>
      <c r="D6" s="209" t="s">
        <v>129</v>
      </c>
      <c r="E6" s="210"/>
      <c r="F6" s="83"/>
      <c r="G6" s="70"/>
      <c r="M6" s="138"/>
      <c r="N6" s="139"/>
      <c r="O6" s="139"/>
    </row>
    <row r="7" spans="1:28" ht="6" customHeight="1" x14ac:dyDescent="0.25">
      <c r="A7" s="3"/>
      <c r="B7" s="3"/>
      <c r="C7" s="3"/>
      <c r="D7" s="3"/>
      <c r="E7" s="4"/>
      <c r="F7" s="4"/>
      <c r="G7" s="4"/>
      <c r="H7" s="4"/>
      <c r="I7" s="4"/>
      <c r="J7" s="4"/>
    </row>
    <row r="8" spans="1:28" s="3" customFormat="1" ht="14.1" customHeight="1" x14ac:dyDescent="0.25">
      <c r="B8" s="211" t="s">
        <v>87</v>
      </c>
      <c r="C8" s="213"/>
      <c r="D8" s="206"/>
      <c r="E8" s="207"/>
      <c r="F8" s="207"/>
      <c r="G8" s="207"/>
      <c r="H8" s="207"/>
      <c r="I8" s="207"/>
      <c r="J8" s="207"/>
      <c r="K8" s="207"/>
      <c r="L8" s="207"/>
      <c r="M8" s="207"/>
      <c r="N8" s="207"/>
      <c r="O8" s="208"/>
      <c r="P8" s="33"/>
      <c r="AA8" s="61"/>
      <c r="AB8" s="61"/>
    </row>
    <row r="9" spans="1:28" s="3" customFormat="1" ht="6" customHeight="1" x14ac:dyDescent="0.25">
      <c r="C9" s="4"/>
      <c r="D9" s="17"/>
      <c r="E9" s="17"/>
      <c r="F9" s="17"/>
      <c r="G9" s="17"/>
      <c r="H9" s="34"/>
      <c r="I9" s="34"/>
      <c r="J9" s="34"/>
      <c r="K9" s="34"/>
      <c r="L9" s="34"/>
      <c r="M9" s="34"/>
      <c r="N9" s="34"/>
      <c r="O9" s="46"/>
      <c r="P9" s="46"/>
      <c r="AA9" s="61"/>
      <c r="AB9" s="61"/>
    </row>
    <row r="10" spans="1:28" s="3" customFormat="1" ht="14.1" customHeight="1" x14ac:dyDescent="0.25">
      <c r="B10" s="214" t="s">
        <v>88</v>
      </c>
      <c r="C10" s="215"/>
      <c r="D10" s="206"/>
      <c r="E10" s="207"/>
      <c r="F10" s="207"/>
      <c r="G10" s="207"/>
      <c r="H10" s="207"/>
      <c r="I10" s="207"/>
      <c r="J10" s="207"/>
      <c r="K10" s="207"/>
      <c r="L10" s="207"/>
      <c r="M10" s="207"/>
      <c r="N10" s="207"/>
      <c r="O10" s="208"/>
      <c r="P10" s="33"/>
      <c r="AA10" s="61"/>
      <c r="AB10" s="61"/>
    </row>
    <row r="11" spans="1:28" s="3" customFormat="1" ht="6" customHeight="1" x14ac:dyDescent="0.25">
      <c r="B11" s="233" t="s">
        <v>189</v>
      </c>
      <c r="C11" s="233"/>
      <c r="D11" s="4"/>
      <c r="E11" s="4"/>
      <c r="F11" s="4"/>
      <c r="G11" s="4"/>
      <c r="O11" s="29"/>
      <c r="P11" s="29"/>
      <c r="AA11" s="61"/>
      <c r="AB11" s="61"/>
    </row>
    <row r="12" spans="1:28" s="3" customFormat="1" ht="14.1" customHeight="1" x14ac:dyDescent="0.25">
      <c r="B12" s="233"/>
      <c r="C12" s="233"/>
      <c r="D12" s="206"/>
      <c r="E12" s="207"/>
      <c r="F12" s="207"/>
      <c r="G12" s="207"/>
      <c r="H12" s="208"/>
      <c r="K12" s="33" t="s">
        <v>90</v>
      </c>
      <c r="M12" s="216"/>
      <c r="N12" s="217"/>
      <c r="O12" s="218"/>
      <c r="P12" s="84"/>
      <c r="AA12" s="61"/>
      <c r="AB12" s="61"/>
    </row>
    <row r="13" spans="1:28" s="3" customFormat="1" ht="6" customHeight="1" x14ac:dyDescent="0.25">
      <c r="B13" s="233"/>
      <c r="C13" s="233"/>
      <c r="E13" s="4"/>
      <c r="F13" s="4"/>
      <c r="H13" s="17"/>
      <c r="J13" s="34"/>
      <c r="K13" s="34"/>
      <c r="L13" s="4"/>
      <c r="M13" s="4"/>
      <c r="N13" s="4"/>
      <c r="AA13" s="61"/>
      <c r="AB13" s="61"/>
    </row>
    <row r="14" spans="1:28" s="3" customFormat="1" ht="14.1" customHeight="1" x14ac:dyDescent="0.25">
      <c r="B14" s="231" t="s">
        <v>190</v>
      </c>
      <c r="C14" s="232"/>
      <c r="D14" s="206"/>
      <c r="E14" s="207"/>
      <c r="F14" s="207"/>
      <c r="G14" s="207"/>
      <c r="H14" s="208"/>
      <c r="K14" s="17" t="s">
        <v>91</v>
      </c>
      <c r="M14" s="225" t="str">
        <f>IF($D$6="","",Datenquelle!G37)</f>
        <v>-----</v>
      </c>
      <c r="N14" s="226"/>
      <c r="O14" s="227"/>
      <c r="P14" s="82"/>
      <c r="U14" s="20"/>
      <c r="AA14" s="61"/>
      <c r="AB14" s="61"/>
    </row>
    <row r="15" spans="1:28" ht="6" customHeight="1" x14ac:dyDescent="0.25">
      <c r="D15" s="23"/>
      <c r="E15" s="23"/>
      <c r="H15" s="25"/>
      <c r="J15" s="25"/>
      <c r="K15" s="25"/>
      <c r="L15" s="3"/>
      <c r="M15" s="3"/>
      <c r="N15" s="3"/>
    </row>
    <row r="16" spans="1:28" s="3" customFormat="1" ht="14.1" customHeight="1" x14ac:dyDescent="0.25">
      <c r="B16" s="205" t="s">
        <v>89</v>
      </c>
      <c r="C16" s="213"/>
      <c r="D16" s="206"/>
      <c r="E16" s="207"/>
      <c r="F16" s="207"/>
      <c r="G16" s="207"/>
      <c r="H16" s="208"/>
      <c r="J16" s="44"/>
      <c r="K16" s="34" t="s">
        <v>92</v>
      </c>
      <c r="M16" s="228">
        <v>2024</v>
      </c>
      <c r="N16" s="229"/>
      <c r="O16" s="230"/>
      <c r="P16" s="70"/>
      <c r="AA16" s="61"/>
      <c r="AB16" s="61"/>
    </row>
    <row r="17" spans="1:36" s="3" customFormat="1" ht="6" customHeight="1" x14ac:dyDescent="0.25">
      <c r="C17" s="4"/>
      <c r="F17" s="19"/>
      <c r="G17" s="19"/>
      <c r="I17" s="10"/>
      <c r="J17" s="10"/>
      <c r="O17" s="29"/>
      <c r="P17" s="29"/>
      <c r="AA17" s="61"/>
      <c r="AB17" s="61"/>
    </row>
    <row r="18" spans="1:36" s="3" customFormat="1" ht="3.75" customHeight="1" x14ac:dyDescent="0.25">
      <c r="H18" s="19"/>
      <c r="O18" s="29"/>
      <c r="P18" s="29"/>
      <c r="AA18" s="61"/>
      <c r="AB18" s="61"/>
    </row>
    <row r="19" spans="1:36" ht="45" customHeight="1" x14ac:dyDescent="0.25">
      <c r="B19" s="223" t="s">
        <v>93</v>
      </c>
      <c r="C19" s="223"/>
      <c r="D19" s="223"/>
      <c r="E19" s="219" t="s">
        <v>94</v>
      </c>
      <c r="F19" s="30" t="s">
        <v>95</v>
      </c>
      <c r="G19" s="238" t="s">
        <v>169</v>
      </c>
      <c r="H19" s="239"/>
      <c r="I19" s="239"/>
      <c r="J19" s="240"/>
      <c r="K19" s="223" t="s">
        <v>170</v>
      </c>
      <c r="L19" s="224"/>
      <c r="M19" s="224"/>
      <c r="N19" s="224"/>
      <c r="O19" s="224"/>
      <c r="P19" s="71"/>
    </row>
    <row r="20" spans="1:36" ht="45" customHeight="1" x14ac:dyDescent="0.25">
      <c r="B20" s="223"/>
      <c r="C20" s="223"/>
      <c r="D20" s="223"/>
      <c r="E20" s="220"/>
      <c r="F20" s="30" t="s">
        <v>14</v>
      </c>
      <c r="G20" s="30" t="s">
        <v>96</v>
      </c>
      <c r="H20" s="30" t="s">
        <v>15</v>
      </c>
      <c r="I20" s="30" t="s">
        <v>174</v>
      </c>
      <c r="J20" s="30" t="s">
        <v>17</v>
      </c>
      <c r="K20" s="30" t="s">
        <v>175</v>
      </c>
      <c r="L20" s="30" t="s">
        <v>97</v>
      </c>
      <c r="M20" s="30" t="s">
        <v>98</v>
      </c>
      <c r="N20" s="30" t="s">
        <v>99</v>
      </c>
      <c r="O20" s="30" t="s">
        <v>100</v>
      </c>
      <c r="P20" s="72"/>
      <c r="V20" s="30" t="s">
        <v>96</v>
      </c>
      <c r="W20" s="30" t="s">
        <v>15</v>
      </c>
      <c r="X20" s="30" t="s">
        <v>16</v>
      </c>
      <c r="Y20" s="30" t="s">
        <v>17</v>
      </c>
      <c r="AA20" s="142" t="s">
        <v>64</v>
      </c>
      <c r="AB20" s="142" t="s">
        <v>63</v>
      </c>
      <c r="AJ20" s="41"/>
    </row>
    <row r="21" spans="1:36" s="41" customFormat="1" ht="14.1" customHeight="1" x14ac:dyDescent="0.25">
      <c r="A21" s="42"/>
      <c r="B21" s="36">
        <v>1</v>
      </c>
      <c r="C21" s="221" t="s">
        <v>101</v>
      </c>
      <c r="D21" s="221"/>
      <c r="E21" s="79">
        <v>65390</v>
      </c>
      <c r="F21" s="38">
        <f t="shared" ref="F21:F40" si="0">E21/neu_ges</f>
        <v>0.16273860779970634</v>
      </c>
      <c r="G21" s="37">
        <v>50</v>
      </c>
      <c r="H21" s="39" t="s">
        <v>18</v>
      </c>
      <c r="I21" s="39" t="s">
        <v>18</v>
      </c>
      <c r="J21" s="37">
        <v>25</v>
      </c>
      <c r="K21" s="35"/>
      <c r="L21" s="35"/>
      <c r="M21" s="35"/>
      <c r="N21" s="173"/>
      <c r="O21" s="38" t="str" cm="1">
        <f t="array" ref="O21">IF(OR(($K21=$G$20:$J$20)*($L21&gt;=$V21:$Y21)),$F21,"-----")</f>
        <v>-----</v>
      </c>
      <c r="P21" s="45"/>
      <c r="Q21" s="36">
        <f t="shared" ref="Q21:S26" si="1">IF(OR($K21="V",$K21="n"),0,L21)</f>
        <v>0</v>
      </c>
      <c r="R21" s="36">
        <f t="shared" si="1"/>
        <v>0</v>
      </c>
      <c r="S21" s="36">
        <f t="shared" si="1"/>
        <v>0</v>
      </c>
      <c r="T21" s="56">
        <f t="shared" ref="T21:T40" si="2">IF(OR($K21="V",$K21="n",$O21="-----"),0,O21)</f>
        <v>0</v>
      </c>
      <c r="U21" s="169">
        <f>Q21+R21</f>
        <v>0</v>
      </c>
      <c r="V21" s="37">
        <v>50</v>
      </c>
      <c r="W21" s="124" t="s">
        <v>18</v>
      </c>
      <c r="X21" s="124" t="s">
        <v>18</v>
      </c>
      <c r="Y21" s="37">
        <v>25</v>
      </c>
      <c r="Z21" s="118"/>
      <c r="AA21" s="143" t="str">
        <f t="array" ref="AA21">IF(OR(((K21="")*(M21="")),((K21=$G$20:$J$20)*(M21=""))),"no","yes")</f>
        <v>no</v>
      </c>
      <c r="AB21" s="143" t="str">
        <f t="array" ref="AB21">IF(OR(((K21="")*(N21="")),((K21=$G$20:$J$20)*(N21=""))),"no","yes")</f>
        <v>no</v>
      </c>
    </row>
    <row r="22" spans="1:36" s="41" customFormat="1" ht="14.1" customHeight="1" x14ac:dyDescent="0.25">
      <c r="A22" s="42"/>
      <c r="B22" s="36">
        <v>2</v>
      </c>
      <c r="C22" s="221" t="s">
        <v>186</v>
      </c>
      <c r="D22" s="221"/>
      <c r="E22" s="195" t="s">
        <v>178</v>
      </c>
      <c r="F22" s="195" t="s">
        <v>178</v>
      </c>
      <c r="G22" s="196"/>
      <c r="H22" s="197">
        <v>12</v>
      </c>
      <c r="I22" s="196"/>
      <c r="J22" s="196"/>
      <c r="K22" s="35"/>
      <c r="L22" s="35"/>
      <c r="M22" s="35"/>
      <c r="N22" s="168">
        <f>Q22+R22</f>
        <v>0</v>
      </c>
      <c r="O22" s="38" t="str" cm="1">
        <f t="array" ref="O22">IF(OR(($K22=$G$20:$J$20)*($L22&gt;=$V22:$Y22)),"-----","-----")</f>
        <v>-----</v>
      </c>
      <c r="P22" s="45"/>
      <c r="Q22" s="36">
        <f t="shared" si="1"/>
        <v>0</v>
      </c>
      <c r="R22" s="36">
        <f t="shared" si="1"/>
        <v>0</v>
      </c>
      <c r="S22" s="36">
        <f t="shared" si="1"/>
        <v>0</v>
      </c>
      <c r="T22" s="56">
        <f t="shared" si="2"/>
        <v>0</v>
      </c>
      <c r="U22" s="169"/>
      <c r="V22" s="124" t="s">
        <v>18</v>
      </c>
      <c r="W22" s="37">
        <v>12</v>
      </c>
      <c r="X22" s="125" t="s">
        <v>18</v>
      </c>
      <c r="Y22" s="125" t="s">
        <v>18</v>
      </c>
      <c r="Z22" s="118"/>
      <c r="AA22" s="143" t="str">
        <f t="array" ref="AA22">IF(OR(((K22="")*(M22="")),((K22=$G$20:$J$20)*(M22=""))),"no","yes")</f>
        <v>no</v>
      </c>
      <c r="AB22" s="143" t="str">
        <f t="array" ref="AB22">IF(OR(((K22="")*(N22="")),((K22=$G$20:$J$20)*(N22=""))),"no","yes")</f>
        <v>yes</v>
      </c>
    </row>
    <row r="23" spans="1:36" s="41" customFormat="1" ht="14.1" customHeight="1" x14ac:dyDescent="0.25">
      <c r="A23" s="42"/>
      <c r="B23" s="36">
        <v>3</v>
      </c>
      <c r="C23" s="221" t="s">
        <v>102</v>
      </c>
      <c r="D23" s="222"/>
      <c r="E23" s="79">
        <v>14960</v>
      </c>
      <c r="F23" s="38">
        <f t="shared" si="0"/>
        <v>3.7231527338791967E-2</v>
      </c>
      <c r="G23" s="39" t="s">
        <v>18</v>
      </c>
      <c r="H23" s="37">
        <v>25</v>
      </c>
      <c r="I23" s="40"/>
      <c r="J23" s="37">
        <v>13</v>
      </c>
      <c r="K23" s="35"/>
      <c r="L23" s="35"/>
      <c r="M23" s="35"/>
      <c r="N23" s="168">
        <f>Q23+R23</f>
        <v>0</v>
      </c>
      <c r="O23" s="38" t="str">
        <f t="array" ref="O23">IF(OR(($K23=$G$20:$J$20)*($L23&gt;=$V23:$Y23)),$F23,"-----")</f>
        <v>-----</v>
      </c>
      <c r="P23" s="45"/>
      <c r="Q23" s="36">
        <f t="shared" si="1"/>
        <v>0</v>
      </c>
      <c r="R23" s="36">
        <f t="shared" si="1"/>
        <v>0</v>
      </c>
      <c r="S23" s="36">
        <f t="shared" si="1"/>
        <v>0</v>
      </c>
      <c r="T23" s="56">
        <f t="shared" si="2"/>
        <v>0</v>
      </c>
      <c r="U23" s="122"/>
      <c r="V23" s="124" t="s">
        <v>18</v>
      </c>
      <c r="W23" s="37">
        <v>25</v>
      </c>
      <c r="X23" s="125" t="s">
        <v>18</v>
      </c>
      <c r="Y23" s="37">
        <v>13</v>
      </c>
      <c r="Z23" s="118"/>
      <c r="AA23" s="143" t="str">
        <f t="array" ref="AA23">IF(OR(((K23="")*(M23="")),((K23=$G$20:$J$20)*(M23=""))),"no","yes")</f>
        <v>no</v>
      </c>
      <c r="AB23" s="143" t="str">
        <f t="array" ref="AB23">IF(OR(((K23="")*(N23="")),((K23=$G$20:$J$20)*(N23=""))),"no","yes")</f>
        <v>yes</v>
      </c>
    </row>
    <row r="24" spans="1:36" s="41" customFormat="1" ht="14.1" customHeight="1" x14ac:dyDescent="0.25">
      <c r="A24" s="42"/>
      <c r="B24" s="36">
        <v>4</v>
      </c>
      <c r="C24" s="221" t="s">
        <v>103</v>
      </c>
      <c r="D24" s="222"/>
      <c r="E24" s="79">
        <v>15870</v>
      </c>
      <c r="F24" s="38">
        <f t="shared" si="0"/>
        <v>3.9496279336004581E-2</v>
      </c>
      <c r="G24" s="39" t="s">
        <v>18</v>
      </c>
      <c r="H24" s="81">
        <v>30</v>
      </c>
      <c r="I24" s="40"/>
      <c r="J24" s="37">
        <v>15</v>
      </c>
      <c r="K24" s="35"/>
      <c r="L24" s="35"/>
      <c r="M24" s="35"/>
      <c r="N24" s="168">
        <f>Q24+R24</f>
        <v>0</v>
      </c>
      <c r="O24" s="38" t="str">
        <f t="array" ref="O24">IF(OR(($K24=$G$20:$J$20)*($L24&gt;=$V24:$Y24)),$F24,"-----")</f>
        <v>-----</v>
      </c>
      <c r="P24" s="45"/>
      <c r="Q24" s="36">
        <f t="shared" si="1"/>
        <v>0</v>
      </c>
      <c r="R24" s="36">
        <f t="shared" si="1"/>
        <v>0</v>
      </c>
      <c r="S24" s="36">
        <f t="shared" si="1"/>
        <v>0</v>
      </c>
      <c r="T24" s="56">
        <f t="shared" si="2"/>
        <v>0</v>
      </c>
      <c r="U24" s="122"/>
      <c r="V24" s="124" t="s">
        <v>18</v>
      </c>
      <c r="W24" s="81">
        <v>30</v>
      </c>
      <c r="X24" s="125" t="s">
        <v>18</v>
      </c>
      <c r="Y24" s="37">
        <v>15</v>
      </c>
      <c r="Z24" s="118"/>
      <c r="AA24" s="143" t="str">
        <f t="array" ref="AA24">IF(OR(((K24="")*(M24="")),((K24=$G$20:$J$20)*(M24=""))),"no","yes")</f>
        <v>no</v>
      </c>
      <c r="AB24" s="143" t="str">
        <f t="array" ref="AB24">IF(OR(((K24="")*(N24="")),((K24=$G$20:$J$20)*(N24=""))),"no","yes")</f>
        <v>yes</v>
      </c>
    </row>
    <row r="25" spans="1:36" s="41" customFormat="1" ht="14.1" customHeight="1" x14ac:dyDescent="0.25">
      <c r="A25" s="42"/>
      <c r="B25" s="36">
        <v>5</v>
      </c>
      <c r="C25" s="221" t="s">
        <v>181</v>
      </c>
      <c r="D25" s="222"/>
      <c r="E25" s="79">
        <v>9520</v>
      </c>
      <c r="F25" s="38">
        <f t="shared" si="0"/>
        <v>2.3692790124685798E-2</v>
      </c>
      <c r="G25" s="39" t="s">
        <v>18</v>
      </c>
      <c r="H25" s="81">
        <v>40</v>
      </c>
      <c r="I25" s="39"/>
      <c r="J25" s="37">
        <v>20</v>
      </c>
      <c r="K25" s="35"/>
      <c r="L25" s="203"/>
      <c r="M25" s="203"/>
      <c r="N25" s="168">
        <f>Q25+R25</f>
        <v>0</v>
      </c>
      <c r="O25" s="38" t="str">
        <f t="array" ref="O25">IF(OR(($K25=$G$20:$J$20)*($L25&gt;=$V25:$Y25)),$F25,"-----")</f>
        <v>-----</v>
      </c>
      <c r="P25" s="45"/>
      <c r="Q25" s="36">
        <f t="shared" si="1"/>
        <v>0</v>
      </c>
      <c r="R25" s="36">
        <f t="shared" si="1"/>
        <v>0</v>
      </c>
      <c r="S25" s="36">
        <f t="shared" si="1"/>
        <v>0</v>
      </c>
      <c r="T25" s="56">
        <f t="shared" si="2"/>
        <v>0</v>
      </c>
      <c r="U25" s="122"/>
      <c r="V25" s="124" t="s">
        <v>18</v>
      </c>
      <c r="W25" s="81">
        <v>40</v>
      </c>
      <c r="X25" s="125" t="s">
        <v>18</v>
      </c>
      <c r="Y25" s="37">
        <v>20</v>
      </c>
      <c r="Z25" s="204"/>
      <c r="AA25" s="143" t="str">
        <f t="array" ref="AA25">IF(OR(((K25="")*(M25="")),((K25=$G$20:$J$20)*(M25=""))),"no","yes")</f>
        <v>no</v>
      </c>
      <c r="AB25" s="143" t="str">
        <f t="array" ref="AB25">IF(OR(((K25="")*(N25="")),((K25=$G$20:$J$20)*(N25=""))),"no","yes")</f>
        <v>yes</v>
      </c>
    </row>
    <row r="26" spans="1:36" s="41" customFormat="1" ht="14.1" customHeight="1" x14ac:dyDescent="0.25">
      <c r="A26" s="42"/>
      <c r="B26" s="36">
        <v>6</v>
      </c>
      <c r="C26" s="221" t="s">
        <v>104</v>
      </c>
      <c r="D26" s="222"/>
      <c r="E26" s="79">
        <v>6180</v>
      </c>
      <c r="F26" s="38">
        <f t="shared" si="0"/>
        <v>1.5380403673377965E-2</v>
      </c>
      <c r="G26" s="39" t="s">
        <v>18</v>
      </c>
      <c r="H26" s="81">
        <v>20</v>
      </c>
      <c r="I26" s="40"/>
      <c r="J26" s="37">
        <v>10</v>
      </c>
      <c r="K26" s="35"/>
      <c r="L26" s="35"/>
      <c r="M26" s="35"/>
      <c r="N26" s="168">
        <f>Q26+R26</f>
        <v>0</v>
      </c>
      <c r="O26" s="38" t="str">
        <f t="array" ref="O26">IF(OR(($K26=$G$20:$J$20)*($L26&gt;=$V26:$Y26)),$F26,"-----")</f>
        <v>-----</v>
      </c>
      <c r="P26" s="45"/>
      <c r="Q26" s="36">
        <f t="shared" si="1"/>
        <v>0</v>
      </c>
      <c r="R26" s="36">
        <f t="shared" si="1"/>
        <v>0</v>
      </c>
      <c r="S26" s="36">
        <f t="shared" si="1"/>
        <v>0</v>
      </c>
      <c r="T26" s="56">
        <f t="shared" si="2"/>
        <v>0</v>
      </c>
      <c r="U26" s="122"/>
      <c r="V26" s="124" t="s">
        <v>18</v>
      </c>
      <c r="W26" s="81">
        <v>20</v>
      </c>
      <c r="X26" s="125" t="s">
        <v>18</v>
      </c>
      <c r="Y26" s="37">
        <v>10</v>
      </c>
      <c r="Z26" s="118"/>
      <c r="AA26" s="143" t="str">
        <f t="array" ref="AA26">IF(OR(((K26="")*(M26="")),((K26=$G$20:$J$20)*(M26=""))),"no","yes")</f>
        <v>no</v>
      </c>
      <c r="AB26" s="143" t="str">
        <f t="array" ref="AB26">IF(OR(((K26="")*(N26="")),((K26=$G$20:$J$20)*(N26=""))),"no","yes")</f>
        <v>yes</v>
      </c>
    </row>
    <row r="27" spans="1:36" s="41" customFormat="1" ht="36" customHeight="1" x14ac:dyDescent="0.25">
      <c r="A27" s="42"/>
      <c r="B27" s="36">
        <v>7</v>
      </c>
      <c r="C27" s="234" t="s">
        <v>191</v>
      </c>
      <c r="D27" s="235"/>
      <c r="E27" s="79">
        <v>1800</v>
      </c>
      <c r="F27" s="38">
        <f t="shared" si="0"/>
        <v>4.4797292252557177E-3</v>
      </c>
      <c r="G27" s="39" t="s">
        <v>18</v>
      </c>
      <c r="H27" s="39" t="s">
        <v>18</v>
      </c>
      <c r="I27" s="62" t="s">
        <v>40</v>
      </c>
      <c r="J27" s="39" t="s">
        <v>18</v>
      </c>
      <c r="K27" s="35"/>
      <c r="L27" s="203"/>
      <c r="M27" s="130"/>
      <c r="N27" s="130"/>
      <c r="O27" s="38" t="str">
        <f t="array" ref="O27">IF(OR(($K27=$G$20:$J$20)*($L27&gt;0)),$F27,"-----")</f>
        <v>-----</v>
      </c>
      <c r="P27" s="45"/>
      <c r="Q27" s="36">
        <f t="shared" ref="Q27:S40" si="3">IF(OR($K27="V",$K27="n"),0,L27)</f>
        <v>0</v>
      </c>
      <c r="R27" s="129"/>
      <c r="S27" s="129"/>
      <c r="T27" s="56">
        <f t="shared" si="2"/>
        <v>0</v>
      </c>
      <c r="U27" s="122"/>
      <c r="V27" s="124" t="s">
        <v>18</v>
      </c>
      <c r="W27" s="124" t="s">
        <v>18</v>
      </c>
      <c r="X27" s="62" t="s">
        <v>12</v>
      </c>
      <c r="Y27" s="124" t="s">
        <v>18</v>
      </c>
      <c r="Z27" s="204"/>
      <c r="AA27" s="146"/>
      <c r="AB27" s="146"/>
    </row>
    <row r="28" spans="1:36" s="41" customFormat="1" ht="36" customHeight="1" x14ac:dyDescent="0.25">
      <c r="A28" s="42"/>
      <c r="B28" s="36">
        <v>8</v>
      </c>
      <c r="C28" s="236" t="s">
        <v>187</v>
      </c>
      <c r="D28" s="235"/>
      <c r="E28" s="79">
        <v>5870</v>
      </c>
      <c r="F28" s="38">
        <f t="shared" si="0"/>
        <v>1.460889475125059E-2</v>
      </c>
      <c r="G28" s="39" t="s">
        <v>18</v>
      </c>
      <c r="H28" s="39" t="s">
        <v>18</v>
      </c>
      <c r="I28" s="62" t="s">
        <v>40</v>
      </c>
      <c r="J28" s="39" t="s">
        <v>18</v>
      </c>
      <c r="K28" s="35"/>
      <c r="L28" s="35"/>
      <c r="M28" s="130"/>
      <c r="N28" s="130"/>
      <c r="O28" s="38" t="str">
        <f t="array" ref="O28">IF(OR(($K28=$G$20:$J$20)*($L28&gt;0)),$F28,"-----")</f>
        <v>-----</v>
      </c>
      <c r="P28" s="45"/>
      <c r="Q28" s="36">
        <f t="shared" si="3"/>
        <v>0</v>
      </c>
      <c r="R28" s="129"/>
      <c r="S28" s="129"/>
      <c r="T28" s="56">
        <f t="shared" si="2"/>
        <v>0</v>
      </c>
      <c r="U28" s="122"/>
      <c r="V28" s="124" t="s">
        <v>18</v>
      </c>
      <c r="W28" s="124" t="s">
        <v>18</v>
      </c>
      <c r="X28" s="62" t="s">
        <v>12</v>
      </c>
      <c r="Y28" s="124" t="s">
        <v>18</v>
      </c>
      <c r="Z28" s="118"/>
      <c r="AA28" s="146"/>
      <c r="AB28" s="146"/>
      <c r="AC28" s="137"/>
    </row>
    <row r="29" spans="1:36" s="41" customFormat="1" ht="13.5" customHeight="1" x14ac:dyDescent="0.25">
      <c r="A29" s="42"/>
      <c r="B29" s="36">
        <v>9</v>
      </c>
      <c r="C29" s="234" t="s">
        <v>105</v>
      </c>
      <c r="D29" s="235"/>
      <c r="E29" s="79">
        <v>32830</v>
      </c>
      <c r="F29" s="38">
        <f t="shared" si="0"/>
        <v>8.1705283591747349E-2</v>
      </c>
      <c r="G29" s="37" t="s">
        <v>50</v>
      </c>
      <c r="H29" s="39" t="s">
        <v>18</v>
      </c>
      <c r="I29" s="39" t="s">
        <v>18</v>
      </c>
      <c r="J29" s="37" t="s">
        <v>51</v>
      </c>
      <c r="K29" s="35"/>
      <c r="L29" s="35"/>
      <c r="M29" s="130"/>
      <c r="N29" s="174"/>
      <c r="O29" s="38" t="str">
        <f t="array" ref="O29">IF(OR(($K29=$I$20)*(N29&gt;0)),$F29,IF(OR(($K29=$G$20:$J$20)*($N29&gt;=$V29:$Y29)),$F29,"-----"))</f>
        <v>-----</v>
      </c>
      <c r="P29" s="45"/>
      <c r="Q29" s="36">
        <f>IF(OR($K29="V",$K29="n"),0,L29)</f>
        <v>0</v>
      </c>
      <c r="R29" s="129"/>
      <c r="S29" s="36">
        <f>IF(OR($K29="V",$K29="n"),0,N29)</f>
        <v>0</v>
      </c>
      <c r="T29" s="56">
        <f t="shared" si="2"/>
        <v>0</v>
      </c>
      <c r="U29" s="122"/>
      <c r="V29" s="37">
        <v>75</v>
      </c>
      <c r="W29" s="124" t="s">
        <v>18</v>
      </c>
      <c r="X29" s="124" t="s">
        <v>18</v>
      </c>
      <c r="Y29" s="37">
        <v>38</v>
      </c>
      <c r="Z29" s="118"/>
      <c r="AA29" s="146"/>
      <c r="AB29" s="144" t="str">
        <f t="array" ref="AB29">IF(OR(((K29="")*(N29="")),((K29=G20:J20)*(N29=""))),"no","yes")</f>
        <v>no</v>
      </c>
    </row>
    <row r="30" spans="1:36" s="41" customFormat="1" ht="14.1" customHeight="1" x14ac:dyDescent="0.25">
      <c r="A30" s="42"/>
      <c r="B30" s="36">
        <v>10</v>
      </c>
      <c r="C30" s="221" t="s">
        <v>106</v>
      </c>
      <c r="D30" s="235"/>
      <c r="E30" s="79">
        <v>72180</v>
      </c>
      <c r="F30" s="38">
        <f t="shared" si="0"/>
        <v>0.17963714193275429</v>
      </c>
      <c r="G30" s="37">
        <v>100</v>
      </c>
      <c r="H30" s="39" t="s">
        <v>18</v>
      </c>
      <c r="I30" s="39" t="s">
        <v>18</v>
      </c>
      <c r="J30" s="37">
        <v>50</v>
      </c>
      <c r="K30" s="35"/>
      <c r="L30" s="35"/>
      <c r="M30" s="35"/>
      <c r="N30" s="168">
        <f>Q30+R30</f>
        <v>0</v>
      </c>
      <c r="O30" s="38" t="str">
        <f t="array" ref="O30">IF(OR(($K30=$G$20:$J$20)*($L30&gt;=$V30:$Y30)),$F30,"-----")</f>
        <v>-----</v>
      </c>
      <c r="P30" s="45"/>
      <c r="Q30" s="36">
        <f t="shared" si="3"/>
        <v>0</v>
      </c>
      <c r="R30" s="36">
        <f t="shared" si="3"/>
        <v>0</v>
      </c>
      <c r="S30" s="36">
        <f t="shared" si="3"/>
        <v>0</v>
      </c>
      <c r="T30" s="56">
        <f t="shared" si="2"/>
        <v>0</v>
      </c>
      <c r="U30" s="122"/>
      <c r="V30" s="37">
        <v>100</v>
      </c>
      <c r="W30" s="124" t="s">
        <v>18</v>
      </c>
      <c r="X30" s="124" t="s">
        <v>18</v>
      </c>
      <c r="Y30" s="37">
        <v>50</v>
      </c>
      <c r="Z30" s="118"/>
      <c r="AA30" s="143" t="str">
        <f t="array" ref="AA30">IF(OR(((K30="")*(M30="")),((K30=$G$20:$J$20)*(M30=""))),"no","yes")</f>
        <v>no</v>
      </c>
      <c r="AB30" s="143" t="str">
        <f t="array" ref="AB30">IF(OR(((K30="")*(N30="")),((K30=$G$20:$J$20)*(N30=""))),"no","yes")</f>
        <v>yes</v>
      </c>
    </row>
    <row r="31" spans="1:36" s="41" customFormat="1" ht="36" customHeight="1" x14ac:dyDescent="0.25">
      <c r="A31" s="42"/>
      <c r="B31" s="36">
        <v>11</v>
      </c>
      <c r="C31" s="236" t="s">
        <v>171</v>
      </c>
      <c r="D31" s="237"/>
      <c r="E31" s="79">
        <v>26280</v>
      </c>
      <c r="F31" s="38">
        <f t="shared" si="0"/>
        <v>6.540404668873348E-2</v>
      </c>
      <c r="G31" s="37">
        <v>50</v>
      </c>
      <c r="H31" s="39" t="s">
        <v>18</v>
      </c>
      <c r="I31" s="39" t="s">
        <v>18</v>
      </c>
      <c r="J31" s="37">
        <v>25</v>
      </c>
      <c r="K31" s="35"/>
      <c r="L31" s="35"/>
      <c r="M31" s="35"/>
      <c r="N31" s="168">
        <f>Q31+R31</f>
        <v>0</v>
      </c>
      <c r="O31" s="38" t="str">
        <f t="array" ref="O31">IF(OR(($K31=$J$20)*(N31&gt;=38)*(L31&gt;=J31)),$F31,IF(OR(($K31=$G$20:$J$20)*($N31&gt;=V31+Y31)*(L31&gt;=G31)),$F31,"-----"))</f>
        <v>-----</v>
      </c>
      <c r="P31" s="45"/>
      <c r="Q31" s="36">
        <f t="shared" si="3"/>
        <v>0</v>
      </c>
      <c r="R31" s="36">
        <f t="shared" ref="R31" si="4">IF(OR($K31="V",$K31="n"),0,M31)</f>
        <v>0</v>
      </c>
      <c r="S31" s="36">
        <f t="shared" ref="S31" si="5">IF(OR($K31="V",$K31="n"),0,N31)</f>
        <v>0</v>
      </c>
      <c r="T31" s="56">
        <f t="shared" si="2"/>
        <v>0</v>
      </c>
      <c r="U31" s="122"/>
      <c r="V31" s="37">
        <v>50</v>
      </c>
      <c r="W31" s="124" t="s">
        <v>18</v>
      </c>
      <c r="X31" s="124" t="s">
        <v>18</v>
      </c>
      <c r="Y31" s="37">
        <v>25</v>
      </c>
      <c r="Z31" s="118"/>
      <c r="AA31" s="143" t="str">
        <f t="array" ref="AA31">IF(OR(((K31="")*(M31="")),((K31=$G$20:$J$20)*(M31=""))),"no","yes")</f>
        <v>no</v>
      </c>
      <c r="AB31" s="144" t="str">
        <f t="array" ref="AB31">IF(OR(((K31="")*(N31="")),((K31=G20:J20)*(N31=""))),"no","yes")</f>
        <v>yes</v>
      </c>
    </row>
    <row r="32" spans="1:36" s="41" customFormat="1" ht="22.5" customHeight="1" x14ac:dyDescent="0.25">
      <c r="A32" s="42"/>
      <c r="B32" s="36">
        <v>12</v>
      </c>
      <c r="C32" s="241" t="s">
        <v>107</v>
      </c>
      <c r="D32" s="235"/>
      <c r="E32" s="79">
        <v>17800</v>
      </c>
      <c r="F32" s="38">
        <f t="shared" si="0"/>
        <v>4.4299544560862096E-2</v>
      </c>
      <c r="G32" s="37">
        <v>40</v>
      </c>
      <c r="H32" s="39" t="s">
        <v>18</v>
      </c>
      <c r="I32" s="39" t="s">
        <v>18</v>
      </c>
      <c r="J32" s="37">
        <v>20</v>
      </c>
      <c r="K32" s="35"/>
      <c r="L32" s="35"/>
      <c r="M32" s="35"/>
      <c r="N32" s="168">
        <f>Q32+R32</f>
        <v>0</v>
      </c>
      <c r="O32" s="38" t="str">
        <f t="array" ref="O32">IF(OR(($K32=$G$20:$J$20)*($L32&gt;=$V32:$Y32)),$F32,"-----")</f>
        <v>-----</v>
      </c>
      <c r="P32" s="45"/>
      <c r="Q32" s="36">
        <f t="shared" si="3"/>
        <v>0</v>
      </c>
      <c r="R32" s="36">
        <f t="shared" ref="R32" si="6">IF(OR($K32="V",$K32="n"),0,M32)</f>
        <v>0</v>
      </c>
      <c r="S32" s="36">
        <f t="shared" ref="S32" si="7">IF(OR($K32="V",$K32="n"),0,N32)</f>
        <v>0</v>
      </c>
      <c r="T32" s="56">
        <f t="shared" si="2"/>
        <v>0</v>
      </c>
      <c r="U32" s="122"/>
      <c r="V32" s="37">
        <v>40</v>
      </c>
      <c r="W32" s="124" t="s">
        <v>18</v>
      </c>
      <c r="X32" s="124" t="s">
        <v>18</v>
      </c>
      <c r="Y32" s="37">
        <v>20</v>
      </c>
      <c r="Z32" s="118"/>
      <c r="AA32" s="143" t="str">
        <f t="array" ref="AA32">IF(OR(((K32="")*(M32="")),((K32=$G$20:$J$20)*(M32=""))),"no","yes")</f>
        <v>no</v>
      </c>
      <c r="AB32" s="144" t="str">
        <f t="array" ref="AB32">IF(OR(((K32="")*(N32="")),((K32=G20:J20)*(N32=""))),"no","yes")</f>
        <v>yes</v>
      </c>
    </row>
    <row r="33" spans="1:33" s="41" customFormat="1" ht="14.1" customHeight="1" x14ac:dyDescent="0.25">
      <c r="A33" s="42"/>
      <c r="B33" s="36">
        <v>13</v>
      </c>
      <c r="C33" s="221" t="s">
        <v>108</v>
      </c>
      <c r="D33" s="222"/>
      <c r="E33" s="79">
        <v>63440</v>
      </c>
      <c r="F33" s="38">
        <f t="shared" si="0"/>
        <v>0.15788556780567931</v>
      </c>
      <c r="G33" s="37">
        <v>100</v>
      </c>
      <c r="H33" s="39" t="s">
        <v>18</v>
      </c>
      <c r="I33" s="39" t="s">
        <v>18</v>
      </c>
      <c r="J33" s="37">
        <v>50</v>
      </c>
      <c r="K33" s="35"/>
      <c r="L33" s="35"/>
      <c r="M33" s="35"/>
      <c r="N33" s="168">
        <f>Q33+R33</f>
        <v>0</v>
      </c>
      <c r="O33" s="38" t="str">
        <f t="array" ref="O33">IF(OR(($K33=$G$20:$J$20)*($L33&gt;=$V33:$Y33)),$F33,"-----")</f>
        <v>-----</v>
      </c>
      <c r="P33" s="45"/>
      <c r="Q33" s="36">
        <f t="shared" si="3"/>
        <v>0</v>
      </c>
      <c r="R33" s="36">
        <f t="shared" ref="R33:R34" si="8">IF(OR($K33="V",$K33="n"),0,M33)</f>
        <v>0</v>
      </c>
      <c r="S33" s="36">
        <f t="shared" ref="S33:S34" si="9">IF(OR($K33="V",$K33="n"),0,N33)</f>
        <v>0</v>
      </c>
      <c r="T33" s="56">
        <f t="shared" si="2"/>
        <v>0</v>
      </c>
      <c r="U33" s="122"/>
      <c r="V33" s="37">
        <v>100</v>
      </c>
      <c r="W33" s="124" t="s">
        <v>18</v>
      </c>
      <c r="X33" s="124" t="s">
        <v>18</v>
      </c>
      <c r="Y33" s="37">
        <v>50</v>
      </c>
      <c r="Z33" s="118"/>
      <c r="AA33" s="143" t="str">
        <f t="array" ref="AA33">IF(OR(((K33="")*(M33="")),((K33=$G$20:$J$20)*(M33=""))),"no","yes")</f>
        <v>no</v>
      </c>
      <c r="AB33" s="144" t="str">
        <f t="array" ref="AB33">IF(OR(((K33="")*(N33="")),((K33=G20:J20)*(N33=""))),"no","yes")</f>
        <v>yes</v>
      </c>
    </row>
    <row r="34" spans="1:33" s="41" customFormat="1" ht="14.1" customHeight="1" x14ac:dyDescent="0.25">
      <c r="A34" s="42"/>
      <c r="B34" s="36">
        <v>14</v>
      </c>
      <c r="C34" s="221" t="s">
        <v>182</v>
      </c>
      <c r="D34" s="222"/>
      <c r="E34" s="198">
        <v>950</v>
      </c>
      <c r="F34" s="38">
        <f t="shared" ref="F34" si="10">E34/neu_ges</f>
        <v>2.3643015355516287E-3</v>
      </c>
      <c r="G34" s="39" t="s">
        <v>18</v>
      </c>
      <c r="H34" s="37">
        <v>8</v>
      </c>
      <c r="I34" s="62" t="s">
        <v>40</v>
      </c>
      <c r="J34" s="39" t="s">
        <v>18</v>
      </c>
      <c r="K34" s="35"/>
      <c r="L34" s="35"/>
      <c r="M34" s="35"/>
      <c r="N34" s="168">
        <f>Q34+R34</f>
        <v>0</v>
      </c>
      <c r="O34" s="38" t="str">
        <f t="array" ref="O34">IF(OR(($K34=$G$20:$J$20)*($L34&gt;0)),$F34,"-----")</f>
        <v>-----</v>
      </c>
      <c r="P34" s="45"/>
      <c r="Q34" s="36">
        <f t="shared" si="3"/>
        <v>0</v>
      </c>
      <c r="R34" s="36">
        <f t="shared" si="8"/>
        <v>0</v>
      </c>
      <c r="S34" s="36">
        <f t="shared" si="9"/>
        <v>0</v>
      </c>
      <c r="T34" s="56">
        <f>IF(OR($K34="V",$K34="n",$O34="-----"),0,O34)</f>
        <v>0</v>
      </c>
      <c r="U34" s="122"/>
      <c r="V34" s="124" t="s">
        <v>18</v>
      </c>
      <c r="W34" s="62">
        <v>8</v>
      </c>
      <c r="X34" s="62" t="s">
        <v>12</v>
      </c>
      <c r="Y34" s="124" t="s">
        <v>18</v>
      </c>
      <c r="Z34" s="204"/>
      <c r="AA34" s="143" t="str">
        <f t="array" ref="AA34">IF(OR(((K34="")*(M34="")),((K34=$G$20:$J$20)*(M34=""))),"no","yes")</f>
        <v>no</v>
      </c>
      <c r="AB34" s="144" t="str">
        <f t="array" ref="AB34">IF(OR(((K34="")*(N34="")),((K34=G21:J21)*(N34=""))),"no","yes")</f>
        <v>yes</v>
      </c>
    </row>
    <row r="35" spans="1:33" s="41" customFormat="1" ht="14.1" customHeight="1" x14ac:dyDescent="0.25">
      <c r="A35" s="42"/>
      <c r="B35" s="36">
        <v>15</v>
      </c>
      <c r="C35" s="221" t="s">
        <v>177</v>
      </c>
      <c r="D35" s="222"/>
      <c r="E35" s="198">
        <v>4710</v>
      </c>
      <c r="F35" s="38">
        <f>E35/neu_ges</f>
        <v>1.1721958139419128E-2</v>
      </c>
      <c r="G35" s="196"/>
      <c r="H35" s="62">
        <v>15</v>
      </c>
      <c r="I35" s="62" t="s">
        <v>40</v>
      </c>
      <c r="J35" s="37">
        <v>8</v>
      </c>
      <c r="K35" s="35"/>
      <c r="L35" s="35"/>
      <c r="M35" s="35"/>
      <c r="N35" s="168">
        <f t="shared" ref="N35:N40" si="11">Q35+R35</f>
        <v>0</v>
      </c>
      <c r="O35" s="38" t="str">
        <f t="array" ref="O35">IF(OR(($K35=$I$20)*(L35&gt;0)),$F35,IF(OR(($K35=$G$20:$J$20)*($L35&gt;=$V35:$Y35)),$F35,"-----"))</f>
        <v>-----</v>
      </c>
      <c r="P35" s="45"/>
      <c r="Q35" s="36">
        <f t="shared" si="3"/>
        <v>0</v>
      </c>
      <c r="R35" s="36">
        <f t="shared" si="3"/>
        <v>0</v>
      </c>
      <c r="S35" s="36">
        <f t="shared" si="3"/>
        <v>0</v>
      </c>
      <c r="T35" s="56">
        <f>IF(OR($K35="V",$K35="n",$O35="-----"),0,O35)</f>
        <v>0</v>
      </c>
      <c r="U35" s="122"/>
      <c r="V35" s="124" t="s">
        <v>18</v>
      </c>
      <c r="W35" s="62">
        <v>15</v>
      </c>
      <c r="X35" s="62" t="s">
        <v>12</v>
      </c>
      <c r="Y35" s="62">
        <v>8</v>
      </c>
      <c r="Z35" s="118"/>
      <c r="AA35" s="143" t="str">
        <f t="array" ref="AA35">IF(OR(((K35="")*(M35="")),((K35=$G$20:$J$20)*(M35=""))),"no","yes")</f>
        <v>no</v>
      </c>
      <c r="AB35" s="144" t="str">
        <f t="array" ref="AB35">IF(OR(((K35="")*(N35="")),((K35=G19:J19)*(N35=""))),"no","yes")</f>
        <v>yes</v>
      </c>
    </row>
    <row r="36" spans="1:33" s="41" customFormat="1" ht="14.1" customHeight="1" x14ac:dyDescent="0.25">
      <c r="A36" s="42"/>
      <c r="B36" s="36">
        <v>16</v>
      </c>
      <c r="C36" s="221" t="s">
        <v>109</v>
      </c>
      <c r="D36" s="222"/>
      <c r="E36" s="79">
        <v>14500</v>
      </c>
      <c r="F36" s="38">
        <f t="shared" si="0"/>
        <v>3.6086707647893283E-2</v>
      </c>
      <c r="G36" s="39" t="s">
        <v>18</v>
      </c>
      <c r="H36" s="62" t="s">
        <v>57</v>
      </c>
      <c r="I36" s="39" t="s">
        <v>18</v>
      </c>
      <c r="J36" s="62" t="s">
        <v>58</v>
      </c>
      <c r="K36" s="35"/>
      <c r="L36" s="35"/>
      <c r="M36" s="35"/>
      <c r="N36" s="168">
        <f t="shared" si="11"/>
        <v>0</v>
      </c>
      <c r="O36" s="38" t="str">
        <f t="array" ref="O36">IF(OR(($K36=$G$20:$J$20)*($N36&gt;=$V36:$Y36)),$F36,"-----")</f>
        <v>-----</v>
      </c>
      <c r="P36" s="45"/>
      <c r="Q36" s="36">
        <f t="shared" si="3"/>
        <v>0</v>
      </c>
      <c r="R36" s="36">
        <f t="shared" ref="R36" si="12">IF(OR($K36="V",$K36="n"),0,M36)</f>
        <v>0</v>
      </c>
      <c r="S36" s="36">
        <f t="shared" ref="S36" si="13">IF(OR($K36="V",$K36="n"),0,N36)</f>
        <v>0</v>
      </c>
      <c r="T36" s="56">
        <f>IF(OR($K36="V",$K36="n",$O36="-----"),0,O36)</f>
        <v>0</v>
      </c>
      <c r="U36" s="122"/>
      <c r="V36" s="124" t="s">
        <v>18</v>
      </c>
      <c r="W36" s="62">
        <v>35</v>
      </c>
      <c r="X36" s="124" t="s">
        <v>18</v>
      </c>
      <c r="Y36" s="62">
        <v>18</v>
      </c>
      <c r="Z36" s="118"/>
      <c r="AA36" s="143" t="str">
        <f t="array" ref="AA36">IF(OR(((K36="")*(M36="")),((K36=$G$20:$J$20)*(M36=""))),"no","yes")</f>
        <v>no</v>
      </c>
      <c r="AB36" s="144" t="str">
        <f t="array" ref="AB36">IF(OR(((K36="")*(N36="")),((K36=G20:J20)*(N36=""))),"no","yes")</f>
        <v>yes</v>
      </c>
    </row>
    <row r="37" spans="1:33" s="41" customFormat="1" ht="14.1" customHeight="1" x14ac:dyDescent="0.25">
      <c r="A37" s="42"/>
      <c r="B37" s="36">
        <v>17</v>
      </c>
      <c r="C37" s="221" t="s">
        <v>110</v>
      </c>
      <c r="D37" s="222"/>
      <c r="E37" s="79">
        <v>15970</v>
      </c>
      <c r="F37" s="38">
        <f t="shared" si="0"/>
        <v>3.9745153181852122E-2</v>
      </c>
      <c r="G37" s="39" t="s">
        <v>18</v>
      </c>
      <c r="H37" s="62">
        <v>50</v>
      </c>
      <c r="I37" s="39" t="s">
        <v>18</v>
      </c>
      <c r="J37" s="62">
        <v>25</v>
      </c>
      <c r="K37" s="35"/>
      <c r="L37" s="35"/>
      <c r="M37" s="35"/>
      <c r="N37" s="168">
        <f t="shared" si="11"/>
        <v>0</v>
      </c>
      <c r="O37" s="38" t="str">
        <f t="array" ref="O37">IF(OR(($K37=$G$20:$J$20)*($L37&gt;=$V37:$Y37)),$F37,"-----")</f>
        <v>-----</v>
      </c>
      <c r="P37" s="45"/>
      <c r="Q37" s="36">
        <f t="shared" si="3"/>
        <v>0</v>
      </c>
      <c r="R37" s="36">
        <f>IF(OR($K37="V",$K37="n"),0,M37)</f>
        <v>0</v>
      </c>
      <c r="S37" s="36">
        <f t="shared" ref="S37" si="14">IF(OR($K37="V",$K37="n"),0,N37)</f>
        <v>0</v>
      </c>
      <c r="T37" s="56">
        <f t="shared" si="2"/>
        <v>0</v>
      </c>
      <c r="U37" s="122"/>
      <c r="V37" s="124" t="s">
        <v>18</v>
      </c>
      <c r="W37" s="62">
        <v>50</v>
      </c>
      <c r="X37" s="124" t="s">
        <v>18</v>
      </c>
      <c r="Y37" s="62">
        <v>25</v>
      </c>
      <c r="Z37" s="118"/>
      <c r="AA37" s="143" t="str">
        <f t="array" ref="AA37">IF(OR(((K37="")*(M37="")),((K37=$G$20:$J$20)*(M37=""))),"no","yes")</f>
        <v>no</v>
      </c>
      <c r="AB37" s="144" t="str">
        <f t="array" ref="AB37">IF(OR(((K37="")*(N37="")),((K37=G20:J20)*(N37=""))),"no","yes")</f>
        <v>yes</v>
      </c>
    </row>
    <row r="38" spans="1:33" s="41" customFormat="1" ht="13.5" customHeight="1" x14ac:dyDescent="0.25">
      <c r="A38" s="42"/>
      <c r="B38" s="36">
        <v>18</v>
      </c>
      <c r="C38" s="234" t="s">
        <v>111</v>
      </c>
      <c r="D38" s="235"/>
      <c r="E38" s="79">
        <v>6430</v>
      </c>
      <c r="F38" s="38">
        <f>E38/neu_ges</f>
        <v>1.6002588287996816E-2</v>
      </c>
      <c r="G38" s="39" t="s">
        <v>18</v>
      </c>
      <c r="H38" s="37" t="s">
        <v>60</v>
      </c>
      <c r="I38" s="39" t="s">
        <v>18</v>
      </c>
      <c r="J38" s="37" t="s">
        <v>59</v>
      </c>
      <c r="K38" s="35"/>
      <c r="L38" s="35"/>
      <c r="M38" s="35"/>
      <c r="N38" s="168">
        <f t="shared" si="11"/>
        <v>0</v>
      </c>
      <c r="O38" s="38" t="str">
        <f t="array" ref="O38">IF(OR(($K38=$G$20:$J$20)*($N38&gt;=$V38:$Y38)),$F38,"-----")</f>
        <v>-----</v>
      </c>
      <c r="P38" s="45"/>
      <c r="Q38" s="36">
        <f>IF(OR($K38="V",$K38="n"),0,L38)</f>
        <v>0</v>
      </c>
      <c r="R38" s="36">
        <f>IF(OR($K38="V",$K38="n"),0,M38)</f>
        <v>0</v>
      </c>
      <c r="S38" s="36">
        <f t="shared" ref="S38" si="15">IF(OR($K38="V",$K38="n"),0,N38)</f>
        <v>0</v>
      </c>
      <c r="T38" s="56">
        <f t="shared" si="2"/>
        <v>0</v>
      </c>
      <c r="U38" s="122"/>
      <c r="V38" s="124" t="s">
        <v>18</v>
      </c>
      <c r="W38" s="37">
        <v>50</v>
      </c>
      <c r="X38" s="124" t="s">
        <v>18</v>
      </c>
      <c r="Y38" s="37">
        <v>25</v>
      </c>
      <c r="Z38" s="118"/>
      <c r="AA38" s="143" t="str">
        <f t="array" ref="AA38">IF(OR(((K38="")*(M38="")),((K38=$G$20:$J$20)*(M38=""))),"no","yes")</f>
        <v>no</v>
      </c>
      <c r="AB38" s="144" t="str">
        <f t="array" ref="AB38">IF(OR(((K38="")*(N38="")),((K38=G20:J20)*(N38=""))),"no","yes")</f>
        <v>yes</v>
      </c>
    </row>
    <row r="39" spans="1:33" s="41" customFormat="1" ht="36" customHeight="1" x14ac:dyDescent="0.25">
      <c r="A39" s="42"/>
      <c r="B39" s="36">
        <v>19</v>
      </c>
      <c r="C39" s="236" t="s">
        <v>172</v>
      </c>
      <c r="D39" s="235"/>
      <c r="E39" s="79">
        <v>17130</v>
      </c>
      <c r="F39" s="38">
        <f t="shared" si="0"/>
        <v>4.2632089793683582E-2</v>
      </c>
      <c r="G39" s="39" t="s">
        <v>18</v>
      </c>
      <c r="H39" s="37">
        <v>75</v>
      </c>
      <c r="I39" s="39" t="s">
        <v>18</v>
      </c>
      <c r="J39" s="37">
        <v>37</v>
      </c>
      <c r="K39" s="35"/>
      <c r="L39" s="35"/>
      <c r="M39" s="35"/>
      <c r="N39" s="168">
        <f t="shared" si="11"/>
        <v>0</v>
      </c>
      <c r="O39" s="38" t="str">
        <f t="array" ref="O39">IF(OR(($K39=$G$20:$J$20)*($L39&gt;=$V39:$Y39)),$F39,"-----")</f>
        <v>-----</v>
      </c>
      <c r="P39" s="45"/>
      <c r="Q39" s="36">
        <f>IF(OR($K39="V",$K39="n"),0,L39)</f>
        <v>0</v>
      </c>
      <c r="R39" s="36">
        <f t="shared" ref="R39" si="16">IF(OR($K39="V",$K39="n"),0,M39)</f>
        <v>0</v>
      </c>
      <c r="S39" s="36">
        <f t="shared" ref="S39" si="17">IF(OR($K39="V",$K39="n"),0,N39)</f>
        <v>0</v>
      </c>
      <c r="T39" s="56">
        <f t="shared" si="2"/>
        <v>0</v>
      </c>
      <c r="U39" s="122"/>
      <c r="V39" s="124" t="s">
        <v>18</v>
      </c>
      <c r="W39" s="37">
        <v>75</v>
      </c>
      <c r="X39" s="124" t="s">
        <v>18</v>
      </c>
      <c r="Y39" s="37">
        <v>37</v>
      </c>
      <c r="Z39" s="118"/>
      <c r="AA39" s="143" t="str">
        <f t="array" ref="AA39">IF(OR(((K39="")*(M39="")),((K39=$G$20:$J$20)*(M39=""))),"no","yes")</f>
        <v>no</v>
      </c>
      <c r="AB39" s="144" t="str">
        <f t="array" ref="AB39">IF(OR(((K39="")*(N39="")),((K39=G21:J21)*(N39=""))),"no","yes")</f>
        <v>yes</v>
      </c>
    </row>
    <row r="40" spans="1:33" s="41" customFormat="1" ht="14.1" customHeight="1" x14ac:dyDescent="0.25">
      <c r="A40" s="42"/>
      <c r="B40" s="36">
        <v>20</v>
      </c>
      <c r="C40" s="221" t="s">
        <v>112</v>
      </c>
      <c r="D40" s="222"/>
      <c r="E40" s="79">
        <v>10000</v>
      </c>
      <c r="F40" s="38">
        <f t="shared" si="0"/>
        <v>2.4887384584753987E-2</v>
      </c>
      <c r="G40" s="39" t="s">
        <v>18</v>
      </c>
      <c r="H40" s="37">
        <v>100</v>
      </c>
      <c r="I40" s="39" t="s">
        <v>18</v>
      </c>
      <c r="J40" s="37">
        <v>50</v>
      </c>
      <c r="K40" s="35"/>
      <c r="L40" s="35"/>
      <c r="M40" s="35"/>
      <c r="N40" s="168">
        <f t="shared" si="11"/>
        <v>0</v>
      </c>
      <c r="O40" s="38" t="str">
        <f t="array" ref="O40">IF(OR(($K40=$G$20:$J$20)*($L40&gt;=$V40:$Y40)),$F40,"-----")</f>
        <v>-----</v>
      </c>
      <c r="P40" s="45"/>
      <c r="Q40" s="36">
        <f t="shared" si="3"/>
        <v>0</v>
      </c>
      <c r="R40" s="36">
        <f t="shared" ref="R40" si="18">IF(OR($K40="V",$K40="n"),0,M40)</f>
        <v>0</v>
      </c>
      <c r="S40" s="36">
        <f t="shared" ref="S40" si="19">IF(OR($K40="V",$K40="n"),0,N40)</f>
        <v>0</v>
      </c>
      <c r="T40" s="56">
        <f t="shared" si="2"/>
        <v>0</v>
      </c>
      <c r="U40" s="122"/>
      <c r="V40" s="124" t="s">
        <v>18</v>
      </c>
      <c r="W40" s="37">
        <v>100</v>
      </c>
      <c r="X40" s="124" t="s">
        <v>18</v>
      </c>
      <c r="Y40" s="37">
        <v>50</v>
      </c>
      <c r="Z40" s="118"/>
      <c r="AA40" s="143" t="str">
        <f t="array" ref="AA40">IF(OR(((K40="")*(M40="")),((K40=$G$20:$J$20)*(M40=""))),"no","yes")</f>
        <v>no</v>
      </c>
      <c r="AB40" s="144" t="str">
        <f t="array" ref="AB40">IF(OR(((K40="")*(N40="")),((K40=G23:J23)*(N40=""))),"no","yes")</f>
        <v>yes</v>
      </c>
    </row>
    <row r="41" spans="1:33" ht="24" customHeight="1" x14ac:dyDescent="0.25">
      <c r="C41" s="245" t="s">
        <v>113</v>
      </c>
      <c r="D41" s="245"/>
      <c r="E41" s="59">
        <f>SUM(E21:E40)</f>
        <v>401810</v>
      </c>
      <c r="F41" s="27">
        <f>SUM(F21:F40)</f>
        <v>1</v>
      </c>
      <c r="G41" s="32"/>
      <c r="H41" s="32"/>
      <c r="I41" s="32"/>
      <c r="J41" s="32"/>
      <c r="K41" s="68" t="s">
        <v>118</v>
      </c>
      <c r="L41" s="59" t="str">
        <f>IF(SUM(Q21:Q40)=0,"-----",SUM(Q21:Q40))</f>
        <v>-----</v>
      </c>
      <c r="M41" s="59" t="str">
        <f>IF(SUM(R21:R40)=0,"-----",SUM(R21:R40))</f>
        <v>-----</v>
      </c>
      <c r="N41" s="59" t="str">
        <f>IF(SUM(S21:S40)=0,"-----",SUM(S21:S40))</f>
        <v>-----</v>
      </c>
      <c r="O41" s="27" t="str">
        <f>IF(SUM(T21:T40)=0,"-----",SUM(T21:T40))</f>
        <v>-----</v>
      </c>
      <c r="P41" s="28"/>
      <c r="T41" s="123"/>
      <c r="V41" s="126"/>
      <c r="W41" s="127"/>
      <c r="X41" s="127"/>
      <c r="Y41" s="127"/>
      <c r="AA41" s="145"/>
      <c r="AB41" s="145"/>
    </row>
    <row r="42" spans="1:33" ht="9" customHeight="1" x14ac:dyDescent="0.25">
      <c r="C42" s="43"/>
      <c r="D42" s="43"/>
      <c r="E42" s="80"/>
      <c r="F42" s="28"/>
      <c r="G42" s="32"/>
      <c r="H42" s="32"/>
      <c r="I42" s="32"/>
      <c r="J42" s="32"/>
      <c r="K42" s="32"/>
      <c r="L42" s="32"/>
      <c r="M42" s="32"/>
      <c r="N42" s="32"/>
      <c r="O42" s="45"/>
      <c r="P42" s="45"/>
      <c r="T42" s="123"/>
      <c r="V42" s="126"/>
      <c r="W42" s="127"/>
      <c r="X42" s="127"/>
      <c r="Y42" s="127"/>
      <c r="AA42" s="145"/>
      <c r="AB42" s="145"/>
    </row>
    <row r="43" spans="1:33" ht="14.1" customHeight="1" x14ac:dyDescent="0.25">
      <c r="B43" s="36">
        <v>21</v>
      </c>
      <c r="C43" s="221" t="s">
        <v>114</v>
      </c>
      <c r="D43" s="222"/>
      <c r="E43" s="79">
        <v>49530</v>
      </c>
      <c r="F43" s="38">
        <f>E43/neu_ges</f>
        <v>0.12326721584828651</v>
      </c>
      <c r="G43" s="37">
        <v>200</v>
      </c>
      <c r="H43" s="39" t="s">
        <v>18</v>
      </c>
      <c r="I43" s="39" t="s">
        <v>18</v>
      </c>
      <c r="J43" s="37">
        <v>100</v>
      </c>
      <c r="K43" s="35"/>
      <c r="L43" s="35"/>
      <c r="M43" s="35"/>
      <c r="N43" s="168">
        <f>Q43+R43</f>
        <v>0</v>
      </c>
      <c r="O43" s="38" t="str" cm="1">
        <f t="array" ref="O43">IF(OR(($K43=$G$20:$J$20)*($L43&gt;=$V43:$Y43)),$F43,"-----")</f>
        <v>-----</v>
      </c>
      <c r="P43" s="45"/>
      <c r="Q43" s="36">
        <f>IF(OR($K43="V",$K43="n"),0,L43)</f>
        <v>0</v>
      </c>
      <c r="R43" s="36">
        <f>IF(OR($K43="V",$K43="n"),0,M43)</f>
        <v>0</v>
      </c>
      <c r="S43" s="36">
        <f t="shared" ref="S43" si="20">IF(OR($K43="V",$K43="n"),0,N43)</f>
        <v>0</v>
      </c>
      <c r="T43" s="56">
        <f t="array" ref="T43">IF(OR($K43="V",$K43="n",$O43="-----"),0,O43)</f>
        <v>0</v>
      </c>
      <c r="U43" s="122"/>
      <c r="V43" s="37">
        <v>200</v>
      </c>
      <c r="W43" s="124" t="s">
        <v>18</v>
      </c>
      <c r="X43" s="124" t="s">
        <v>18</v>
      </c>
      <c r="Y43" s="37">
        <v>100</v>
      </c>
      <c r="AA43" s="143" t="str">
        <f t="array" ref="AA43">IF(OR(((K43="")*(M43="")),((K43=$G$20:$J$20)*(M43=""))),"no","yes")</f>
        <v>no</v>
      </c>
      <c r="AB43" s="144" t="str">
        <f t="array" ref="AB43">IF(OR(((K43="")*(N43="")),((K43=G26:J26)*(N43=""))),"no","yes")</f>
        <v>yes</v>
      </c>
    </row>
    <row r="44" spans="1:33" ht="14.1" customHeight="1" x14ac:dyDescent="0.25">
      <c r="B44" s="36">
        <v>22</v>
      </c>
      <c r="C44" s="248" t="s">
        <v>115</v>
      </c>
      <c r="D44" s="249"/>
      <c r="E44" s="79">
        <v>1600</v>
      </c>
      <c r="F44" s="38">
        <v>3.5000000000000001E-3</v>
      </c>
      <c r="G44" s="39"/>
      <c r="H44" s="37" t="s">
        <v>81</v>
      </c>
      <c r="I44" s="39"/>
      <c r="J44" s="39"/>
      <c r="K44" s="35"/>
      <c r="L44" s="35"/>
      <c r="M44" s="130"/>
      <c r="N44" s="130"/>
      <c r="O44" s="38" t="str">
        <f t="array" ref="O44">IF(OR(($K44=$AD$44:$AG$44)*($L44&gt;=$V44:$Y44)),$F44,"-----")</f>
        <v>-----</v>
      </c>
      <c r="P44" s="45"/>
      <c r="Q44" s="36">
        <f>IF(OR($K44="V",$K44="n"),0,L44)</f>
        <v>0</v>
      </c>
      <c r="R44" s="175"/>
      <c r="S44" s="175"/>
      <c r="T44" s="56">
        <f>IF(OR($K44="V",$K44="n",$O44="-----"),0,O44)</f>
        <v>0</v>
      </c>
      <c r="U44" s="122"/>
      <c r="V44" s="124" t="s">
        <v>18</v>
      </c>
      <c r="W44" s="62">
        <v>12</v>
      </c>
      <c r="X44" s="124" t="s">
        <v>18</v>
      </c>
      <c r="Y44" s="124" t="s">
        <v>18</v>
      </c>
      <c r="AA44" s="176"/>
      <c r="AB44" s="176"/>
      <c r="AD44" s="20" t="s">
        <v>96</v>
      </c>
      <c r="AE44" s="20" t="s">
        <v>83</v>
      </c>
      <c r="AF44" s="20" t="s">
        <v>16</v>
      </c>
      <c r="AG44" s="20" t="s">
        <v>17</v>
      </c>
    </row>
    <row r="45" spans="1:33" ht="14.1" customHeight="1" x14ac:dyDescent="0.25">
      <c r="B45" s="36">
        <v>23</v>
      </c>
      <c r="C45" s="246" t="s">
        <v>116</v>
      </c>
      <c r="D45" s="247"/>
      <c r="E45" s="79">
        <v>2170</v>
      </c>
      <c r="F45" s="38">
        <f>E45/neu_ges</f>
        <v>5.4005624548916151E-3</v>
      </c>
      <c r="G45" s="39" t="s">
        <v>18</v>
      </c>
      <c r="H45" s="62" t="s">
        <v>61</v>
      </c>
      <c r="I45" s="39" t="s">
        <v>18</v>
      </c>
      <c r="J45" s="121" t="s">
        <v>62</v>
      </c>
      <c r="K45" s="35"/>
      <c r="L45" s="35"/>
      <c r="M45" s="130"/>
      <c r="N45" s="174"/>
      <c r="O45" s="38" t="str">
        <f t="array" ref="O45">IF(OR(($K45=$G$20:$J$20)*($N45&gt;=$V45:$Y45)),$F45,"-----")</f>
        <v>-----</v>
      </c>
      <c r="P45" s="45"/>
      <c r="Q45" s="36">
        <f>IF(OR($K45="V",$K45="n"),0,L45)</f>
        <v>0</v>
      </c>
      <c r="R45" s="129"/>
      <c r="S45" s="36">
        <f>IF(OR($K45="V",$K45="n"),0,N45)</f>
        <v>0</v>
      </c>
      <c r="T45" s="56">
        <f>IF(OR($K45="V",$K45="n",$O45="-----"),0,O45)</f>
        <v>0</v>
      </c>
      <c r="U45" s="122"/>
      <c r="V45" s="124" t="s">
        <v>18</v>
      </c>
      <c r="W45" s="62">
        <v>30</v>
      </c>
      <c r="X45" s="124" t="s">
        <v>18</v>
      </c>
      <c r="Y45" s="37">
        <v>15</v>
      </c>
      <c r="AA45" s="147"/>
      <c r="AB45" s="144" t="str">
        <f t="array" ref="AB45">IF(OR(((K45="")*(N45="")),((K45=G20:J20)*(N45=""))),"no","yes")</f>
        <v>no</v>
      </c>
    </row>
    <row r="46" spans="1:33" ht="57.6" customHeight="1" x14ac:dyDescent="0.25">
      <c r="C46" s="245" t="s">
        <v>117</v>
      </c>
      <c r="D46" s="245"/>
      <c r="E46" s="59">
        <v>455110</v>
      </c>
      <c r="F46" s="27">
        <v>1.1322000000000001</v>
      </c>
      <c r="G46" s="26"/>
      <c r="H46" s="26"/>
      <c r="I46" s="26"/>
      <c r="J46" s="26"/>
      <c r="K46" s="55" t="s">
        <v>119</v>
      </c>
      <c r="L46" s="58" t="str">
        <f>IF(L41="-----","-----",L41+Q43+Q44+Q45)</f>
        <v>-----</v>
      </c>
      <c r="M46" s="58" t="str">
        <f>IF(M41="-----","-----",M41+R43+R44+R45)</f>
        <v>-----</v>
      </c>
      <c r="N46" s="58" t="str">
        <f>IF(N41="-----","-----",N41+S43+S44+S45)</f>
        <v>-----</v>
      </c>
      <c r="O46" s="57" t="str">
        <f>IF(O41="-----","-----",O41+T43+T44+T45)</f>
        <v>-----</v>
      </c>
      <c r="P46" s="73"/>
    </row>
    <row r="47" spans="1:33" ht="3" customHeight="1" x14ac:dyDescent="0.25">
      <c r="C47" s="244" t="s">
        <v>27</v>
      </c>
      <c r="D47" s="244"/>
      <c r="E47" s="244"/>
      <c r="F47" s="244"/>
      <c r="G47" s="244"/>
      <c r="H47" s="244"/>
      <c r="I47" s="244"/>
      <c r="J47" s="244"/>
      <c r="K47" s="244"/>
      <c r="L47" s="244"/>
      <c r="M47" s="244"/>
      <c r="N47" s="244"/>
      <c r="O47" s="244"/>
      <c r="P47" s="75"/>
    </row>
    <row r="48" spans="1:33" ht="9" customHeight="1" x14ac:dyDescent="0.25">
      <c r="D48" s="26"/>
      <c r="E48" s="26"/>
      <c r="F48" s="50"/>
      <c r="G48" s="26"/>
      <c r="H48" s="26"/>
      <c r="I48" s="26"/>
      <c r="J48" s="26"/>
      <c r="K48" s="26"/>
      <c r="L48" s="26"/>
      <c r="M48" s="26"/>
      <c r="N48" s="26"/>
    </row>
    <row r="49" spans="3:26" ht="20.25" customHeight="1" x14ac:dyDescent="0.25">
      <c r="C49" s="242" t="s">
        <v>194</v>
      </c>
      <c r="D49" s="243"/>
      <c r="E49" s="243"/>
      <c r="F49" s="243"/>
      <c r="G49" s="243"/>
      <c r="H49" s="243"/>
      <c r="I49" s="243"/>
      <c r="J49" s="243"/>
      <c r="L49" s="192" t="s">
        <v>120</v>
      </c>
      <c r="M49" s="192"/>
      <c r="N49" s="192"/>
      <c r="O49" s="192"/>
      <c r="P49" s="67"/>
    </row>
    <row r="50" spans="3:26" ht="4.5" customHeight="1" x14ac:dyDescent="0.25">
      <c r="C50" s="243"/>
      <c r="D50" s="243"/>
      <c r="E50" s="243"/>
      <c r="F50" s="243"/>
      <c r="G50" s="243"/>
      <c r="H50" s="243"/>
      <c r="I50" s="243"/>
      <c r="J50" s="243"/>
      <c r="L50" s="67"/>
      <c r="O50" s="20"/>
      <c r="P50" s="20"/>
    </row>
    <row r="51" spans="3:26" ht="15" customHeight="1" x14ac:dyDescent="0.25">
      <c r="C51" s="243"/>
      <c r="D51" s="243"/>
      <c r="E51" s="243"/>
      <c r="F51" s="243"/>
      <c r="G51" s="243"/>
      <c r="H51" s="243"/>
      <c r="I51" s="243"/>
      <c r="J51" s="243"/>
      <c r="L51" s="50" t="s">
        <v>121</v>
      </c>
      <c r="O51" s="54">
        <f>SUM(O21:O40,O43,O44,O45)</f>
        <v>0</v>
      </c>
      <c r="P51" s="64"/>
    </row>
    <row r="52" spans="3:26" ht="15" customHeight="1" x14ac:dyDescent="0.25">
      <c r="C52" s="243"/>
      <c r="D52" s="243"/>
      <c r="E52" s="243"/>
      <c r="F52" s="243"/>
      <c r="G52" s="243"/>
      <c r="H52" s="243"/>
      <c r="I52" s="243"/>
      <c r="J52" s="243"/>
      <c r="L52" s="50" t="s">
        <v>122</v>
      </c>
      <c r="O52" s="63">
        <f>SUMIF(K21:K40,"V",F21:F40)+O51</f>
        <v>0</v>
      </c>
      <c r="P52" s="64"/>
      <c r="Z52" s="77"/>
    </row>
    <row r="53" spans="3:26" ht="15" customHeight="1" x14ac:dyDescent="0.25">
      <c r="C53" s="243"/>
      <c r="D53" s="243"/>
      <c r="E53" s="243"/>
      <c r="F53" s="243"/>
      <c r="G53" s="243"/>
      <c r="H53" s="243"/>
      <c r="I53" s="243"/>
      <c r="J53" s="243"/>
      <c r="L53" s="50" t="s">
        <v>123</v>
      </c>
      <c r="O53" s="54">
        <f>IF(O52&gt;0,O51/O52,0)</f>
        <v>0</v>
      </c>
      <c r="P53" s="64"/>
    </row>
    <row r="54" spans="3:26" ht="6" customHeight="1" x14ac:dyDescent="0.25">
      <c r="C54" s="243"/>
      <c r="D54" s="243"/>
      <c r="E54" s="243"/>
      <c r="F54" s="243"/>
      <c r="G54" s="243"/>
      <c r="H54" s="243"/>
      <c r="I54" s="243"/>
      <c r="J54" s="243"/>
      <c r="L54" s="50"/>
      <c r="O54" s="64"/>
      <c r="P54" s="64"/>
    </row>
    <row r="55" spans="3:26" ht="15" customHeight="1" x14ac:dyDescent="0.25">
      <c r="C55" s="243"/>
      <c r="D55" s="243"/>
      <c r="E55" s="243"/>
      <c r="F55" s="243"/>
      <c r="G55" s="243"/>
      <c r="H55" s="243"/>
      <c r="I55" s="243"/>
      <c r="J55" s="243"/>
      <c r="L55" s="50" t="s">
        <v>124</v>
      </c>
      <c r="O55" s="53">
        <f>COUNTIF(K21:K45,"C")+COUNTIF(K21:K45,"M")</f>
        <v>0</v>
      </c>
      <c r="P55" s="49"/>
    </row>
    <row r="56" spans="3:26" ht="15" customHeight="1" x14ac:dyDescent="0.25">
      <c r="C56" s="243"/>
      <c r="D56" s="243"/>
      <c r="E56" s="243"/>
      <c r="F56" s="243"/>
      <c r="G56" s="243"/>
      <c r="H56" s="243"/>
      <c r="I56" s="243"/>
      <c r="J56" s="243"/>
      <c r="L56" s="50" t="s">
        <v>125</v>
      </c>
      <c r="M56" s="26"/>
      <c r="N56" s="26"/>
      <c r="O56" s="53">
        <f>COUNTIF(K21:K45,"T")</f>
        <v>0</v>
      </c>
      <c r="P56" s="49"/>
    </row>
    <row r="57" spans="3:26" ht="5.25" customHeight="1" thickBot="1" x14ac:dyDescent="0.3">
      <c r="C57" s="243"/>
      <c r="D57" s="243"/>
      <c r="E57" s="243"/>
      <c r="F57" s="243"/>
      <c r="G57" s="243"/>
      <c r="H57" s="243"/>
      <c r="I57" s="243"/>
      <c r="J57" s="243"/>
      <c r="L57" s="50"/>
      <c r="M57" s="26"/>
      <c r="N57" s="26"/>
      <c r="O57" s="49"/>
      <c r="P57" s="49"/>
    </row>
    <row r="58" spans="3:26" ht="15" customHeight="1" thickBot="1" x14ac:dyDescent="0.3">
      <c r="C58" s="243"/>
      <c r="D58" s="243"/>
      <c r="E58" s="243"/>
      <c r="F58" s="243"/>
      <c r="G58" s="243"/>
      <c r="H58" s="243"/>
      <c r="I58" s="243"/>
      <c r="J58" s="243"/>
      <c r="L58" s="48" t="s">
        <v>126</v>
      </c>
      <c r="O58" s="69" t="str">
        <f>IF(AND(O51&gt;=0.5,O53&gt;=0.7,C68="yes",C70="yes",C72=0,C74="yes",C76="yes",C78="yes",C80="yes"),"yes","no")</f>
        <v>no</v>
      </c>
      <c r="P58" s="74"/>
    </row>
    <row r="59" spans="3:26" ht="8.25" customHeight="1" x14ac:dyDescent="0.25">
      <c r="C59" s="243"/>
      <c r="D59" s="243"/>
      <c r="E59" s="243"/>
      <c r="F59" s="243"/>
      <c r="G59" s="243"/>
      <c r="H59" s="243"/>
      <c r="I59" s="243"/>
      <c r="J59" s="243"/>
      <c r="K59" s="60"/>
      <c r="O59" s="20"/>
      <c r="P59" s="20"/>
    </row>
    <row r="60" spans="3:26" ht="15" customHeight="1" x14ac:dyDescent="0.25">
      <c r="C60" s="243"/>
      <c r="D60" s="243"/>
      <c r="E60" s="243"/>
      <c r="F60" s="243"/>
      <c r="G60" s="243"/>
      <c r="H60" s="243"/>
      <c r="I60" s="243"/>
      <c r="J60" s="243"/>
    </row>
    <row r="61" spans="3:26" ht="98.25" customHeight="1" x14ac:dyDescent="0.25">
      <c r="C61" s="243"/>
      <c r="D61" s="243"/>
      <c r="E61" s="243"/>
      <c r="F61" s="243"/>
      <c r="G61" s="243"/>
      <c r="H61" s="243"/>
      <c r="I61" s="243"/>
      <c r="J61" s="243"/>
    </row>
    <row r="64" spans="3:26" hidden="1" x14ac:dyDescent="0.25">
      <c r="C64" s="51">
        <v>46022</v>
      </c>
      <c r="F64" s="61"/>
      <c r="H64" s="145"/>
      <c r="K64" s="61"/>
      <c r="M64" s="61"/>
    </row>
    <row r="65" spans="3:13" ht="3.75" hidden="1" customHeight="1" thickBot="1" x14ac:dyDescent="0.3">
      <c r="C65" s="22"/>
    </row>
    <row r="66" spans="3:13" ht="15" hidden="1" thickBot="1" x14ac:dyDescent="0.3">
      <c r="C66" s="52">
        <f>IF(OR(M14="-----",M14&gt;C64),0,DATEDIF(M14,C64,"y"))</f>
        <v>0</v>
      </c>
      <c r="D66" s="61" t="s">
        <v>192</v>
      </c>
      <c r="F66" s="61"/>
      <c r="H66" s="61"/>
      <c r="K66" s="61"/>
      <c r="M66" s="15"/>
    </row>
    <row r="67" spans="3:13" ht="9" hidden="1" customHeight="1" x14ac:dyDescent="0.25"/>
    <row r="68" spans="3:13" ht="15.75" hidden="1" customHeight="1" x14ac:dyDescent="0.25">
      <c r="C68" s="66" t="str">
        <f>IF(AND(C66&lt;=2,O55&gt;=2),"yes",IF(AND(C66&gt;=3,O55&gt;=3),"yes","no"))</f>
        <v>no</v>
      </c>
      <c r="D68" s="61" t="s">
        <v>25</v>
      </c>
    </row>
    <row r="69" spans="3:13" ht="6" hidden="1" customHeight="1" x14ac:dyDescent="0.25">
      <c r="C69" s="22"/>
      <c r="D69" s="61"/>
    </row>
    <row r="70" spans="3:13" ht="17.25" hidden="1" customHeight="1" x14ac:dyDescent="0.25">
      <c r="C70" s="66" t="str">
        <f>IF(D6="","no",IF(AND(C66&lt;=2,O56&lt;=2),"yes",IF(AND(C66&gt;=3,C66&lt;6,O56&lt;=1),"yes",IF(AND(C66&gt;=6,O56=0),"yes","no"))))</f>
        <v>yes</v>
      </c>
      <c r="D70" s="61" t="s">
        <v>28</v>
      </c>
    </row>
    <row r="71" spans="3:13" ht="5.25" hidden="1" customHeight="1" x14ac:dyDescent="0.25"/>
    <row r="72" spans="3:13" hidden="1" x14ac:dyDescent="0.25">
      <c r="C72" s="65">
        <f>COUNTBLANK(K21:K40)+COUNTBLANK(K43)+COUNTBLANK(K44)+COUNTBLANK(K45)</f>
        <v>23</v>
      </c>
      <c r="D72" s="61" t="s">
        <v>26</v>
      </c>
    </row>
    <row r="73" spans="3:13" ht="6" hidden="1" customHeight="1" x14ac:dyDescent="0.25"/>
    <row r="74" spans="3:13" hidden="1" x14ac:dyDescent="0.25">
      <c r="C74" s="66" t="str">
        <f>IF(OR(D6="",M12="",D16="",D12="",D14=""),"no","yes")</f>
        <v>no</v>
      </c>
      <c r="D74" s="61" t="s">
        <v>193</v>
      </c>
    </row>
    <row r="75" spans="3:13" ht="6" hidden="1" customHeight="1" x14ac:dyDescent="0.25"/>
    <row r="76" spans="3:13" hidden="1" x14ac:dyDescent="0.25">
      <c r="C76" s="66" t="str" cm="1">
        <f t="array" ref="C76">IF(OR((K21:K40="")*(L21:L40="")),"no",IF(OR((K21:K40=G20:J20)*(L21:L40="")),"no","yes"))</f>
        <v>no</v>
      </c>
      <c r="D76" s="61" t="s">
        <v>29</v>
      </c>
    </row>
    <row r="77" spans="3:13" ht="6" hidden="1" customHeight="1" x14ac:dyDescent="0.25"/>
    <row r="78" spans="3:13" hidden="1" x14ac:dyDescent="0.25">
      <c r="C78" s="66" t="str" cm="1">
        <f t="array" ref="C78">IF(OR((K43:K45="")*(L43:L45="")),"no",IF(OR((K43:K45=G20:J20)*(L43:L45="")),"no","yes"))</f>
        <v>no</v>
      </c>
      <c r="D78" s="61" t="s">
        <v>43</v>
      </c>
    </row>
    <row r="79" spans="3:13" ht="6" hidden="1" customHeight="1" x14ac:dyDescent="0.25"/>
    <row r="80" spans="3:13" hidden="1" x14ac:dyDescent="0.25">
      <c r="C80" s="66" t="str">
        <f>IF((COUNTIF($AA$21:$AB$45,"no"))=0,"yes","no")</f>
        <v>no</v>
      </c>
      <c r="D80" s="61" t="s">
        <v>65</v>
      </c>
    </row>
  </sheetData>
  <sheetProtection algorithmName="SHA-512" hashValue="Y7hXG1zzzFYN/SoOoTFZGMKUZKz9wnZ1Rv9I0vaaSMbCzf8CoTPxmUXikL2fgUQNK1yncP2MdNdqRWXE23yGaA==" saltValue="yNEQUipO3ns3zCcreTcnHw=="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7">
    <mergeCell ref="C49:J61"/>
    <mergeCell ref="C34:D34"/>
    <mergeCell ref="C38:D38"/>
    <mergeCell ref="C40:D40"/>
    <mergeCell ref="C47:O47"/>
    <mergeCell ref="C43:D43"/>
    <mergeCell ref="C41:D41"/>
    <mergeCell ref="C45:D45"/>
    <mergeCell ref="C36:D36"/>
    <mergeCell ref="C46:D46"/>
    <mergeCell ref="C39:D39"/>
    <mergeCell ref="C44:D44"/>
    <mergeCell ref="C35:D35"/>
    <mergeCell ref="C29:D29"/>
    <mergeCell ref="C30:D30"/>
    <mergeCell ref="C31:D31"/>
    <mergeCell ref="G19:J19"/>
    <mergeCell ref="C37:D37"/>
    <mergeCell ref="C26:D26"/>
    <mergeCell ref="C33:D33"/>
    <mergeCell ref="C32:D32"/>
    <mergeCell ref="C21:D21"/>
    <mergeCell ref="C25:D25"/>
    <mergeCell ref="B19:D20"/>
    <mergeCell ref="C24:D24"/>
    <mergeCell ref="C27:D27"/>
    <mergeCell ref="C28:D28"/>
    <mergeCell ref="C22:D22"/>
    <mergeCell ref="M12:O12"/>
    <mergeCell ref="D12:H12"/>
    <mergeCell ref="E19:E20"/>
    <mergeCell ref="C23:D23"/>
    <mergeCell ref="K19:O19"/>
    <mergeCell ref="M14:O14"/>
    <mergeCell ref="M16:O16"/>
    <mergeCell ref="B14:C14"/>
    <mergeCell ref="D14:H14"/>
    <mergeCell ref="B16:C16"/>
    <mergeCell ref="D16:H16"/>
    <mergeCell ref="B11:C13"/>
    <mergeCell ref="B1:F2"/>
    <mergeCell ref="D8:O8"/>
    <mergeCell ref="D10:O10"/>
    <mergeCell ref="D6:E6"/>
    <mergeCell ref="B6:C6"/>
    <mergeCell ref="B8:C8"/>
    <mergeCell ref="B10:C10"/>
  </mergeCells>
  <phoneticPr fontId="24" type="noConversion"/>
  <conditionalFormatting sqref="D6">
    <cfRule type="expression" dxfId="112" priority="31">
      <formula>LEN(TRIM(D6))=0</formula>
    </cfRule>
  </conditionalFormatting>
  <conditionalFormatting sqref="D12">
    <cfRule type="expression" dxfId="111" priority="433">
      <formula>LEN(TRIM(D12))=0</formula>
    </cfRule>
  </conditionalFormatting>
  <conditionalFormatting sqref="D14">
    <cfRule type="expression" dxfId="110" priority="6">
      <formula>LEN(TRIM(D14))=0</formula>
    </cfRule>
  </conditionalFormatting>
  <conditionalFormatting sqref="D16">
    <cfRule type="expression" dxfId="109" priority="5">
      <formula>LEN(TRIM(D16))=0</formula>
    </cfRule>
  </conditionalFormatting>
  <conditionalFormatting sqref="D8:O8">
    <cfRule type="expression" dxfId="108" priority="14">
      <formula>LEN(TRIM(D8))=0</formula>
    </cfRule>
  </conditionalFormatting>
  <conditionalFormatting sqref="D10:O10">
    <cfRule type="expression" dxfId="107" priority="13">
      <formula>LEN(TRIM(D10))=0</formula>
    </cfRule>
  </conditionalFormatting>
  <conditionalFormatting sqref="K21:K40">
    <cfRule type="expression" dxfId="106" priority="150" stopIfTrue="1">
      <formula>LEN(TRIM($K21))=0</formula>
    </cfRule>
  </conditionalFormatting>
  <conditionalFormatting sqref="K43:K44">
    <cfRule type="expression" dxfId="105" priority="172" stopIfTrue="1">
      <formula>LEN(TRIM($K43))=0</formula>
    </cfRule>
  </conditionalFormatting>
  <conditionalFormatting sqref="K45">
    <cfRule type="expression" dxfId="104" priority="70">
      <formula>LEN(TRIM($K45))=0</formula>
    </cfRule>
  </conditionalFormatting>
  <conditionalFormatting sqref="K59">
    <cfRule type="cellIs" dxfId="103" priority="420" stopIfTrue="1" operator="equal">
      <formula>"ja"</formula>
    </cfRule>
  </conditionalFormatting>
  <conditionalFormatting sqref="L21">
    <cfRule type="cellIs" dxfId="102" priority="2604" stopIfTrue="1" operator="lessThan">
      <formula>IF($K21="C",$V21,IF($K21="T",$Y21,))</formula>
    </cfRule>
  </conditionalFormatting>
  <conditionalFormatting sqref="L22">
    <cfRule type="cellIs" dxfId="101" priority="12" stopIfTrue="1" operator="lessThan">
      <formula>IF($K22="M",$W22,IF($K22="T",$Y22,))</formula>
    </cfRule>
  </conditionalFormatting>
  <conditionalFormatting sqref="L23">
    <cfRule type="cellIs" dxfId="100" priority="2608" stopIfTrue="1" operator="lessThan">
      <formula>IF($K23="M",$W23,IF($K23="T",$Y23,))</formula>
    </cfRule>
  </conditionalFormatting>
  <conditionalFormatting sqref="L24">
    <cfRule type="cellIs" dxfId="99" priority="2611" stopIfTrue="1" operator="lessThan">
      <formula>IF($K24="M",$W$24,IF($K24="T",$Y$24))</formula>
    </cfRule>
  </conditionalFormatting>
  <conditionalFormatting sqref="L25">
    <cfRule type="cellIs" dxfId="98" priority="73" stopIfTrue="1" operator="lessThan">
      <formula>IF($K25="M",$W$25,IF($K25="T",$Y$25))</formula>
    </cfRule>
  </conditionalFormatting>
  <conditionalFormatting sqref="L26">
    <cfRule type="cellIs" dxfId="97" priority="130" stopIfTrue="1" operator="lessThan">
      <formula>IF($K26="M",$W$26,IF($K26="T",$Y$26))</formula>
    </cfRule>
  </conditionalFormatting>
  <conditionalFormatting sqref="L27:L28">
    <cfRule type="cellIs" dxfId="96" priority="124" stopIfTrue="1" operator="lessThanOrEqual">
      <formula>IF($K27="S",0,)</formula>
    </cfRule>
  </conditionalFormatting>
  <conditionalFormatting sqref="L27:L29">
    <cfRule type="expression" dxfId="95" priority="114" stopIfTrue="1">
      <formula>LEN(TRIM($L27))=0</formula>
    </cfRule>
    <cfRule type="expression" dxfId="94" priority="113" stopIfTrue="1">
      <formula>OR($K27="n",$K27="V")</formula>
    </cfRule>
  </conditionalFormatting>
  <conditionalFormatting sqref="L30:L33">
    <cfRule type="cellIs" dxfId="93" priority="146" stopIfTrue="1" operator="lessThan">
      <formula>IF($K30="C",$V30,IF($K30="T",$Y30))</formula>
    </cfRule>
  </conditionalFormatting>
  <conditionalFormatting sqref="L34">
    <cfRule type="cellIs" dxfId="92" priority="4" stopIfTrue="1" operator="lessThan">
      <formula>IF($K34="M",$W$34,IF($K35="T",$Y$34,IF($K34="F",0)))</formula>
    </cfRule>
  </conditionalFormatting>
  <conditionalFormatting sqref="L35">
    <cfRule type="cellIs" dxfId="91" priority="9" stopIfTrue="1" operator="lessThan">
      <formula>IF($K35="M",$W$35,IF($K35="T",$Y$35,IF($K35="F",0)))</formula>
    </cfRule>
  </conditionalFormatting>
  <conditionalFormatting sqref="L37">
    <cfRule type="cellIs" dxfId="90" priority="106" stopIfTrue="1" operator="lessThan">
      <formula>IF($K37="M",$W$37,IF($K37="T",$Y$37,IF($K37="S",0)))</formula>
    </cfRule>
  </conditionalFormatting>
  <conditionalFormatting sqref="L39:L40">
    <cfRule type="cellIs" dxfId="89" priority="135" stopIfTrue="1" operator="lessThan">
      <formula>IF($K39="M",$W39,IF($K39="T",$Y39))</formula>
    </cfRule>
  </conditionalFormatting>
  <conditionalFormatting sqref="L43">
    <cfRule type="cellIs" dxfId="88" priority="169" operator="lessThan">
      <formula>IF($K43="C",$V43,IF($K43="T",$Y43))</formula>
    </cfRule>
  </conditionalFormatting>
  <conditionalFormatting sqref="L44">
    <cfRule type="cellIs" dxfId="87" priority="170" stopIfTrue="1" operator="lessThan">
      <formula>IF($K44="A",$W$44)</formula>
    </cfRule>
    <cfRule type="expression" dxfId="86" priority="16">
      <formula>OR($K44="n",$K44="V")</formula>
    </cfRule>
    <cfRule type="expression" dxfId="85" priority="17">
      <formula>LEN(TRIM($L44))=0</formula>
    </cfRule>
  </conditionalFormatting>
  <conditionalFormatting sqref="L45">
    <cfRule type="expression" dxfId="84" priority="67">
      <formula>OR($K45="n",$K45="V")</formula>
    </cfRule>
    <cfRule type="expression" dxfId="83" priority="68">
      <formula>LEN(TRIM($L45))=0</formula>
    </cfRule>
  </conditionalFormatting>
  <conditionalFormatting sqref="L21:M21">
    <cfRule type="expression" dxfId="82" priority="2603" stopIfTrue="1">
      <formula>LEN(TRIM(L$21))=0</formula>
    </cfRule>
  </conditionalFormatting>
  <conditionalFormatting sqref="L22:M22">
    <cfRule type="expression" dxfId="81" priority="11" stopIfTrue="1">
      <formula>LEN(TRIM(L$22))=0</formula>
    </cfRule>
  </conditionalFormatting>
  <conditionalFormatting sqref="L22:M23">
    <cfRule type="expression" dxfId="80" priority="10" stopIfTrue="1">
      <formula>OR($K22="n",$K22="V")</formula>
    </cfRule>
  </conditionalFormatting>
  <conditionalFormatting sqref="L23:M23">
    <cfRule type="expression" dxfId="79" priority="2607" stopIfTrue="1">
      <formula>LEN(TRIM(L$23))=0</formula>
    </cfRule>
  </conditionalFormatting>
  <conditionalFormatting sqref="L24:M24">
    <cfRule type="expression" dxfId="78" priority="2610" stopIfTrue="1">
      <formula>LEN(TRIM(L$24))=0</formula>
    </cfRule>
  </conditionalFormatting>
  <conditionalFormatting sqref="L24:M25">
    <cfRule type="expression" dxfId="77" priority="71" stopIfTrue="1">
      <formula>OR($K24="n",$K24="V")</formula>
    </cfRule>
  </conditionalFormatting>
  <conditionalFormatting sqref="L25:M25">
    <cfRule type="expression" dxfId="76" priority="72" stopIfTrue="1">
      <formula>LEN(TRIM(L$25))=0</formula>
    </cfRule>
  </conditionalFormatting>
  <conditionalFormatting sqref="L26:M26">
    <cfRule type="expression" dxfId="75" priority="129" stopIfTrue="1">
      <formula>LEN(TRIM(L$26))=0</formula>
    </cfRule>
    <cfRule type="expression" dxfId="74" priority="128" stopIfTrue="1">
      <formula>OR($K26="n",$K26="V")</formula>
    </cfRule>
  </conditionalFormatting>
  <conditionalFormatting sqref="L30:M30">
    <cfRule type="expression" dxfId="73" priority="145" stopIfTrue="1">
      <formula>LEN(TRIM(L$30))=0</formula>
    </cfRule>
  </conditionalFormatting>
  <conditionalFormatting sqref="L30:M40">
    <cfRule type="expression" dxfId="72" priority="2" stopIfTrue="1">
      <formula>OR($K30="n",$K30="V")</formula>
    </cfRule>
  </conditionalFormatting>
  <conditionalFormatting sqref="L31:M31">
    <cfRule type="expression" dxfId="71" priority="144" stopIfTrue="1">
      <formula>LEN(TRIM(L$31))=0</formula>
    </cfRule>
  </conditionalFormatting>
  <conditionalFormatting sqref="L32:M32">
    <cfRule type="expression" dxfId="70" priority="143" stopIfTrue="1">
      <formula>LEN(TRIM(L$32))=0</formula>
    </cfRule>
  </conditionalFormatting>
  <conditionalFormatting sqref="L33:M33">
    <cfRule type="expression" dxfId="69" priority="142" stopIfTrue="1">
      <formula>LEN(TRIM(L$33))=0</formula>
    </cfRule>
  </conditionalFormatting>
  <conditionalFormatting sqref="L34:M34">
    <cfRule type="expression" dxfId="68" priority="3" stopIfTrue="1">
      <formula>LEN(TRIM($L34))=0</formula>
    </cfRule>
  </conditionalFormatting>
  <conditionalFormatting sqref="L35:M35">
    <cfRule type="expression" dxfId="67" priority="8" stopIfTrue="1">
      <formula>LEN(TRIM(L$35))=0</formula>
    </cfRule>
  </conditionalFormatting>
  <conditionalFormatting sqref="L36:M36">
    <cfRule type="expression" dxfId="66" priority="107" stopIfTrue="1">
      <formula>LEN(TRIM(L$36))=0</formula>
    </cfRule>
  </conditionalFormatting>
  <conditionalFormatting sqref="L37:M37">
    <cfRule type="expression" dxfId="65" priority="105" stopIfTrue="1">
      <formula>LEN(TRIM(L$37))=0</formula>
    </cfRule>
  </conditionalFormatting>
  <conditionalFormatting sqref="L38:M38">
    <cfRule type="expression" dxfId="64" priority="102" stopIfTrue="1">
      <formula>LEN(TRIM(L$38))=0</formula>
    </cfRule>
  </conditionalFormatting>
  <conditionalFormatting sqref="L39:M39">
    <cfRule type="expression" dxfId="63" priority="134" stopIfTrue="1">
      <formula>LEN(TRIM(L$39))=0</formula>
    </cfRule>
  </conditionalFormatting>
  <conditionalFormatting sqref="L40:M40">
    <cfRule type="expression" dxfId="62" priority="133" stopIfTrue="1">
      <formula>LEN(TRIM(L$40))=0</formula>
    </cfRule>
  </conditionalFormatting>
  <conditionalFormatting sqref="L43:M43">
    <cfRule type="expression" dxfId="61" priority="137" stopIfTrue="1">
      <formula>LEN(TRIM(L$43))=0</formula>
    </cfRule>
    <cfRule type="expression" dxfId="60" priority="15" stopIfTrue="1">
      <formula>OR($K43="n",$K43="V")</formula>
    </cfRule>
  </conditionalFormatting>
  <conditionalFormatting sqref="L21:N21 N29 N45">
    <cfRule type="expression" dxfId="59" priority="32" stopIfTrue="1">
      <formula>OR($K21="n",$K21="V")</formula>
    </cfRule>
  </conditionalFormatting>
  <conditionalFormatting sqref="M12">
    <cfRule type="expression" dxfId="58" priority="432">
      <formula>LEN(TRIM(M12))=0</formula>
    </cfRule>
  </conditionalFormatting>
  <conditionalFormatting sqref="M34">
    <cfRule type="expression" dxfId="57" priority="1" stopIfTrue="1">
      <formula>LEN(TRIM(M$33))=0</formula>
    </cfRule>
  </conditionalFormatting>
  <conditionalFormatting sqref="N21 N29 N45">
    <cfRule type="expression" dxfId="56" priority="34" stopIfTrue="1">
      <formula>LEN(TRIM($N21))=0</formula>
    </cfRule>
  </conditionalFormatting>
  <conditionalFormatting sqref="N29">
    <cfRule type="cellIs" dxfId="55" priority="38" operator="lessThan">
      <formula>IF($K29="C",$V$29,IF($K29="T",$Y$29))</formula>
    </cfRule>
    <cfRule type="expression" dxfId="54" priority="37">
      <formula>LEN(TRIM($N29))=0</formula>
    </cfRule>
    <cfRule type="expression" dxfId="53" priority="36">
      <formula>OR($K29="n",$K29="V")</formula>
    </cfRule>
  </conditionalFormatting>
  <conditionalFormatting sqref="N31">
    <cfRule type="cellIs" dxfId="52" priority="30" operator="lessThan">
      <formula>IF($K31="C",$V$31+$Y$31,IF($K31="T",38))</formula>
    </cfRule>
    <cfRule type="cellIs" dxfId="51" priority="29" operator="equal">
      <formula>0</formula>
    </cfRule>
  </conditionalFormatting>
  <conditionalFormatting sqref="N36">
    <cfRule type="cellIs" dxfId="50" priority="25" operator="equal">
      <formula>0</formula>
    </cfRule>
    <cfRule type="cellIs" dxfId="49" priority="26" operator="lessThan">
      <formula>IF($K36="M",$W$36,IF($K36="T",$Y$36))</formula>
    </cfRule>
  </conditionalFormatting>
  <conditionalFormatting sqref="N38">
    <cfRule type="cellIs" dxfId="48" priority="24" operator="lessThan">
      <formula>IF($K38="M",$W$38,IF($K38="T",$Y$38))</formula>
    </cfRule>
    <cfRule type="cellIs" dxfId="47" priority="23" operator="equal">
      <formula>0</formula>
    </cfRule>
  </conditionalFormatting>
  <conditionalFormatting sqref="N45">
    <cfRule type="cellIs" dxfId="46" priority="47" stopIfTrue="1" operator="lessThan">
      <formula>IF($K45="M",$W$45,IF($K45="T",$Y$45))</formula>
    </cfRule>
    <cfRule type="expression" dxfId="45" priority="42" stopIfTrue="1">
      <formula>OR($K45="n",$K45="V")</formula>
    </cfRule>
    <cfRule type="expression" dxfId="44" priority="46" stopIfTrue="1">
      <formula>LEN(TRIM($N45))=0</formula>
    </cfRule>
  </conditionalFormatting>
  <conditionalFormatting sqref="O21:O40">
    <cfRule type="expression" dxfId="43" priority="83" stopIfTrue="1">
      <formula>OR($K21="n",$K21="V")</formula>
    </cfRule>
  </conditionalFormatting>
  <conditionalFormatting sqref="O43:O45">
    <cfRule type="expression" dxfId="42" priority="82" stopIfTrue="1">
      <formula>OR($K43="n",$K43="V")</formula>
    </cfRule>
  </conditionalFormatting>
  <conditionalFormatting sqref="O51">
    <cfRule type="cellIs" dxfId="41" priority="427" stopIfTrue="1" operator="greaterThan">
      <formula>0.4999</formula>
    </cfRule>
  </conditionalFormatting>
  <conditionalFormatting sqref="O53:O54">
    <cfRule type="cellIs" dxfId="40" priority="425" stopIfTrue="1" operator="greaterThan">
      <formula>0.69999</formula>
    </cfRule>
  </conditionalFormatting>
  <conditionalFormatting sqref="O55">
    <cfRule type="expression" dxfId="39" priority="426" stopIfTrue="1">
      <formula>$C$68="yes"</formula>
    </cfRule>
  </conditionalFormatting>
  <conditionalFormatting sqref="O56">
    <cfRule type="expression" dxfId="38" priority="75" stopIfTrue="1">
      <formula>O$58=0</formula>
    </cfRule>
    <cfRule type="expression" dxfId="37" priority="74" stopIfTrue="1">
      <formula>AND($C$70="yes",$O$55&lt;&gt;0)</formula>
    </cfRule>
  </conditionalFormatting>
  <conditionalFormatting sqref="O58">
    <cfRule type="cellIs" dxfId="36" priority="421" stopIfTrue="1" operator="equal">
      <formula>"no"</formula>
    </cfRule>
    <cfRule type="cellIs" dxfId="35" priority="80" stopIfTrue="1" operator="equal">
      <formula>"yes"</formula>
    </cfRule>
  </conditionalFormatting>
  <dataValidations xWindow="315" yWindow="383" count="25">
    <dataValidation allowBlank="1" showInputMessage="1" showErrorMessage="1" errorTitle="Eingabefehler" sqref="M14 M16" xr:uid="{00000000-0002-0000-0000-000000000000}"/>
    <dataValidation type="list" allowBlank="1" showInputMessage="1" showErrorMessage="1" errorTitle="Hinweis" error="Auswahl treffen über Dropdown-Liste." sqref="D6:E6" xr:uid="{00000000-0002-0000-0000-000003000000}">
      <formula1>ZentrumRegNr</formula1>
    </dataValidation>
    <dataValidation type="date" errorStyle="information" allowBlank="1" showInputMessage="1" showErrorMessage="1" errorTitle="Kennzahlenjahr" error="Es können nur Kennzahlenjahre von 2012 bis 2014 eingetragen werden." sqref="I17:J17" xr:uid="{00000000-0002-0000-0000-000004000000}">
      <formula1>2010</formula1>
      <formula2>2012</formula2>
    </dataValidation>
    <dataValidation type="list" allowBlank="1" showInputMessage="1" showErrorMessage="1" errorTitle="Not available system" error="Please select an available certification system." sqref="K43 K29:K33 K21" xr:uid="{00000000-0002-0000-0000-000005000000}">
      <formula1>NachweisstufeZT</formula1>
    </dataValidation>
    <dataValidation type="list" allowBlank="1" showInputMessage="1" showErrorMessage="1" errorTitle="Not available system" error="Please select an available certification system." sqref="K45 K23:K26 K36:K40" xr:uid="{00000000-0002-0000-0000-000006000000}">
      <formula1>NachweisstufeMT</formula1>
    </dataValidation>
    <dataValidation type="list" allowBlank="1" showInputMessage="1" showErrorMessage="1" errorTitle="Not available system" error="Please select an available certification system." sqref="K27:K28 K34" xr:uid="{00000000-0002-0000-0000-000007000000}">
      <formula1>NachweisstufeS</formula1>
    </dataValidation>
    <dataValidation type="custom" showInputMessage="1" showErrorMessage="1" errorTitle="Eingabefehler" error="1. Ganze Zahl zwischen 1 und 5000 eingeben._x000a_2. Nachweisstufe n (Keine Versorgung der Tumorentität) - Keine Primärfallangabe zu tätigen." sqref="M27:N28 M29 M45" xr:uid="{00000000-0002-0000-0000-000008000000}">
      <formula1>IF(K27="n",FALSE,IF(AND(ISNUMBER(M27),M27&gt;0,M27&lt;=5000),M27,FALSE))</formula1>
    </dataValidation>
    <dataValidation showInputMessage="1" showErrorMessage="1" errorTitle="Eingafehler" error="1. Ganze Zahl zwischen 1 und 5000 eingeben._x000a_2. Nachweisstufe n (Keine Versorgung der Tumorentität) - Keine Primärfallangabe zu tätigen." sqref="N43:N44 N23:N26 N30:N40" xr:uid="{00000000-0002-0000-0000-000009000000}"/>
    <dataValidation type="textLength" allowBlank="1" showErrorMessage="1" errorTitle="Eingabefehler" error="Nur Texteingabe bis 100 Zeichen möglich." prompt="Name Vorname" sqref="D12 D14 D16" xr:uid="{00000000-0002-0000-0000-00000A000000}">
      <formula1>0</formula1>
      <formula2>100</formula2>
    </dataValidation>
    <dataValidation type="custom" showInputMessage="1" showErrorMessage="1" errorTitle="Input data error" error="1. Enter a whole number between 1 and 5000." sqref="M43 L34:L36 L38:L40 L43:L44 L30:L32 L23:L25 M23:M26 M30:M33 M36:M40" xr:uid="{00000000-0002-0000-0000-00000B000000}">
      <formula1>IF(AND(ISNUMBER(L23),L23&gt;0,L23&lt;=5000),L23,FALSE)</formula1>
    </dataValidation>
    <dataValidation type="custom" showInputMessage="1" showErrorMessage="1" errorTitle="Input data error" error="1. Enter a whole number between 1 and 5000._x000a_2. Center cases cannot be smaller than primary cases." sqref="N45" xr:uid="{00000000-0002-0000-0000-00000C000000}">
      <formula1>IF(AND(ISNUMBER(N45),N45&gt;0,N45&gt;=$L$45),N45,FALSE)</formula1>
    </dataValidation>
    <dataValidation type="custom" showInputMessage="1" showErrorMessage="1" errorTitle="Input data error" error="1. Enter a whole number between 1 and 5000._x000a_2. Primary cases cannot be larger than center cases." sqref="L45" xr:uid="{00000000-0002-0000-0000-00000D000000}">
      <formula1>IF(N45="",IF(AND(ISNUMBER(L45),L45&gt;0,L45&lt;=5000),L45,FALSE),IF(L45&lt;=N45,L45,FALSE))</formula1>
    </dataValidation>
    <dataValidation type="custom" showInputMessage="1" showErrorMessage="1" errorTitle="Eingabefehler" error="1. Ganze Zahl zwischen 1 und 5000 eingeben." sqref="M44" xr:uid="{00000000-0002-0000-0000-00000F000000}">
      <formula1>IF(AND(ISNUMBER(M44),M44&gt;0,M44&lt;=5000),M44,FALSE)</formula1>
    </dataValidation>
    <dataValidation type="custom" showInputMessage="1" showErrorMessage="1" errorTitle="Input data error" error="1. Enter a whole number between 1 and 5000._x000a_2. Detection level n (No tumor entity care) - No primary case information to be provided._x000a_3. Patient cases cannot be smaller than primary cases." sqref="N29" xr:uid="{00000000-0002-0000-0000-000011000000}">
      <formula1>IF(K29="n",FALSE,IF(AND(ISNUMBER(N29),N29&gt;0,N29&gt;=$L$29),N29,FALSE))</formula1>
    </dataValidation>
    <dataValidation type="custom" showInputMessage="1" showErrorMessage="1" errorTitle="Input data error" error="1. Enter a whole number between 1 and 5000._x000a_2. Detection level n - No primary case information to be provided._x000a_3. Center cases must be greater than the sum of primary cases and recurrences/remote metastases." sqref="N21" xr:uid="{00000000-0002-0000-0000-000012000000}">
      <formula1>IF(K21="n",FALSE,IF(AND(ISNUMBER(N21),N21&gt;(L21+M21),N21&lt;=5000),N21,FALSE))</formula1>
    </dataValidation>
    <dataValidation type="custom" showInputMessage="1" showErrorMessage="1" errorTitle="Input data error" error="1. Enter a whole number between 1 and 5000._x000a_2. Primary cases cannot be greater than patient cases." sqref="L29" xr:uid="{00000000-0002-0000-0000-000013000000}">
      <formula1>IF(N29="",IF(AND(ISNUMBER(L29),L29&gt;0,L29&lt;=5000),L29,FALSE),IF(L29&lt;=N29,L29,FALSE))</formula1>
    </dataValidation>
    <dataValidation type="custom" showInputMessage="1" showErrorMessage="1" errorTitle="Input data error" error="1. Enter a whole number between 1 and 5000." sqref="L37" xr:uid="{00000000-0002-0000-0000-000014000000}">
      <formula1>IF(AND(ISNUMBER(L37),L37&gt;0,L37&lt;=5000),35,FALSE)</formula1>
    </dataValidation>
    <dataValidation type="custom" showInputMessage="1" showErrorMessage="1" errorTitle="Input data error" error="1. Enter a whole number between 1 and 5000._x000a_2. For detection level n (no treatment of tumour entity) - no primary cases numbers are needed." sqref="L33 L26:L28" xr:uid="{00000000-0002-0000-0000-000015000000}">
      <formula1>IF(AND(ISNUMBER(L26),L26&gt;0,L26&lt;=5000),L26,FALSE)</formula1>
    </dataValidation>
    <dataValidation type="custom" showInputMessage="1" showErrorMessage="1" errorTitle="Input data error" error="1. Enter a whole number between 1 and 5000._x000a_2. Sum of primary cases and recurrences/remote metastases cannot be greater than center cases._x000a_" sqref="L21:L22" xr:uid="{00000000-0002-0000-0000-000016000000}">
      <formula1>IF(OR(M21="",N21=""),IF(AND(ISNUMBER(L21),L21&gt;0,L21&lt;=5000),L21,FALSE),IF(L21+M21&gt;N21,FALSE,L21))</formula1>
    </dataValidation>
    <dataValidation type="custom" showInputMessage="1" showErrorMessage="1" errorTitle="Input data error" error="1. Enter a whole number between 1 and 5000._x000a_2. Sum of primary cases and recurrences/remote metastases cannot be greater than center cases." sqref="M21:M22" xr:uid="{00000000-0002-0000-0000-000017000000}">
      <formula1>IF(OR(L21="",N21=""),IF(AND(ISNUMBER(M21),M21&gt;0,M21&lt;=5000),M21,FALSE),IF(L21+M21&gt;N21,FALSE,M21))</formula1>
    </dataValidation>
    <dataValidation type="date" allowBlank="1" showInputMessage="1" showErrorMessage="1" errorTitle="Input data error" error="Format: dd.mm.yyyy_x000a__x000a_Time period between: 01.11.2024 - 15.01.2026" sqref="M12:O12" xr:uid="{00000000-0002-0000-0000-000018000000}">
      <formula1>45627</formula1>
      <formula2>46037</formula2>
    </dataValidation>
    <dataValidation type="textLength" allowBlank="1" showInputMessage="1" showErrorMessage="1" errorTitle="Input data error" error="Only text input up to 150 characters possible." sqref="D10:O10 D8:O8" xr:uid="{0DB6D264-E029-48FC-A42F-B8D86A5CEECC}">
      <formula1>0</formula1>
      <formula2>150</formula2>
    </dataValidation>
    <dataValidation showInputMessage="1" showErrorMessage="1" sqref="N22" xr:uid="{5BA68BF7-E22E-4C62-A630-38E48B7BCC88}"/>
    <dataValidation type="list" allowBlank="1" showInputMessage="1" showErrorMessage="1" errorTitle="Not available system" error="Please select an available certification system." sqref="K35" xr:uid="{E8C883EB-3848-49B6-9280-7A6778950DA7}">
      <formula1>NachweisstufeMTS</formula1>
    </dataValidation>
    <dataValidation type="whole" showInputMessage="1" showErrorMessage="1" errorTitle="Input data error" error="Whole number between 0 and 5000." sqref="M34:M35" xr:uid="{8DE6DC2D-7F54-41C6-8247-1B9443D2DFBD}">
      <formula1>0</formula1>
      <formula2>5000</formula2>
    </dataValidation>
  </dataValidations>
  <pageMargins left="0.15748031496062992" right="0.15748031496062992" top="0.27559055118110237" bottom="0.28999999999999998" header="0.11811023622047245" footer="0.11811023622047245"/>
  <pageSetup paperSize="9" scale="73"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ignoredErrors>
    <ignoredError sqref="O34" formula="1"/>
  </ignoredErrors>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Not available system" error="Please select an available certification system." xr:uid="{00000000-0002-0000-0000-000019000000}">
          <x14:formula1>
            <xm:f>Datenquelle!$H$2:$H$4</xm:f>
          </x14:formula1>
          <xm:sqref>K44</xm:sqref>
        </x14:dataValidation>
        <x14:dataValidation type="list" allowBlank="1" showInputMessage="1" showErrorMessage="1" errorTitle="Not available system" error="Please select an available certification system." xr:uid="{461D829F-B1D1-4AF9-B66E-6F63822B8E54}">
          <x14:formula1>
            <xm:f>Datenquelle!$H$6:$H$8</xm:f>
          </x14:formula1>
          <xm:sqref>K22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topLeftCell="A8" workbookViewId="0">
      <selection activeCell="B12" sqref="B12"/>
    </sheetView>
  </sheetViews>
  <sheetFormatPr defaultColWidth="9.140625" defaultRowHeight="12.75" x14ac:dyDescent="0.25"/>
  <cols>
    <col min="1" max="1" width="45.7109375" style="89" customWidth="1"/>
    <col min="2" max="2" width="20.85546875" style="88" customWidth="1"/>
    <col min="3" max="5" width="21" style="88" customWidth="1"/>
    <col min="6" max="6" width="22.140625" style="88" customWidth="1"/>
    <col min="7" max="7" width="14.7109375" style="88" customWidth="1"/>
    <col min="8" max="8" width="47.42578125" style="88" customWidth="1"/>
    <col min="9" max="16384" width="9.140625" style="88"/>
  </cols>
  <sheetData>
    <row r="1" spans="1:7" x14ac:dyDescent="0.25">
      <c r="A1" s="85" t="s">
        <v>32</v>
      </c>
      <c r="B1" s="86" t="str">
        <f>IF(Certcalculator!D6="","",Certcalculator!D6)</f>
        <v>Not listed</v>
      </c>
    </row>
    <row r="2" spans="1:7" x14ac:dyDescent="0.25">
      <c r="A2" s="85" t="s">
        <v>31</v>
      </c>
      <c r="B2" s="85">
        <v>239</v>
      </c>
    </row>
    <row r="4" spans="1:7" ht="38.25" x14ac:dyDescent="0.25">
      <c r="A4" s="86" t="str">
        <f>Certcalculator!B19</f>
        <v>Tumour entities</v>
      </c>
      <c r="B4" s="87" t="str">
        <f>Certcalculator!K20</f>
        <v>Verification level
 C, M, F, T, A, V, n</v>
      </c>
      <c r="C4" s="87" t="str">
        <f>Certcalculator!L20</f>
        <v>Primary cases</v>
      </c>
      <c r="D4" s="87" t="str">
        <f>Certcalculator!M20</f>
        <v>Recurrences/ 
Distant Metastasis/ 
Non-primary cases</v>
      </c>
      <c r="E4" s="87" t="str">
        <f>Certcalculator!N20</f>
        <v>Centre cases/
Patients cases/
Total cases</v>
      </c>
      <c r="F4" s="87" t="str">
        <f>Certcalculator!O20</f>
        <v>Scope OC without V</v>
      </c>
    </row>
    <row r="5" spans="1:7" x14ac:dyDescent="0.25">
      <c r="A5" s="86" t="str">
        <f>CONCATENATE(Certcalculator!B21," ",Certcalculator!C21)</f>
        <v>1 Colorectal</v>
      </c>
      <c r="B5" s="87" t="str">
        <f>IF(Certcalculator!K21="","",Certcalculator!K21)</f>
        <v/>
      </c>
      <c r="C5" s="87" t="str">
        <f>IF(Certcalculator!L21="","",Certcalculator!L21)</f>
        <v/>
      </c>
      <c r="D5" s="87" t="str">
        <f>IF(Certcalculator!M21="","",Certcalculator!M21)</f>
        <v/>
      </c>
      <c r="E5" s="87" t="str">
        <f>IF(Certcalculator!N21="","",Certcalculator!N21)</f>
        <v/>
      </c>
      <c r="F5" s="92" t="str">
        <f>IF(Certcalculator!O21="-----","",Certcalculator!O21*100)</f>
        <v/>
      </c>
      <c r="G5" s="91"/>
    </row>
    <row r="6" spans="1:7" x14ac:dyDescent="0.25">
      <c r="A6" s="86" t="str">
        <f>CONCATENATE(Certcalculator!B22," ",Certcalculator!C22)</f>
        <v>2 Anal cancer 7)</v>
      </c>
      <c r="B6" s="87" t="str">
        <f>IF(Certcalculator!K22="","",Certcalculator!K22)</f>
        <v/>
      </c>
      <c r="C6" s="87" t="str">
        <f>IF(Certcalculator!L22="","",Certcalculator!L22)</f>
        <v/>
      </c>
      <c r="D6" s="87" t="str">
        <f>IF(Certcalculator!M22="","",Certcalculator!M22)</f>
        <v/>
      </c>
      <c r="E6" s="87">
        <f>IF(Certcalculator!N22="","",Certcalculator!N22)</f>
        <v>0</v>
      </c>
      <c r="F6" s="92" t="str">
        <f>IF(Certcalculator!O22="-----","",Certcalculator!O22*100)</f>
        <v/>
      </c>
      <c r="G6" s="91"/>
    </row>
    <row r="7" spans="1:7" x14ac:dyDescent="0.25">
      <c r="A7" s="86" t="str">
        <f>CONCATENATE(Certcalculator!B23," ",Certcalculator!C23)</f>
        <v>3 Pancreas</v>
      </c>
      <c r="B7" s="87" t="str">
        <f>IF(Certcalculator!K23="","",Certcalculator!K23)</f>
        <v/>
      </c>
      <c r="C7" s="87" t="str">
        <f>IF(Certcalculator!L23="","",Certcalculator!L23)</f>
        <v/>
      </c>
      <c r="D7" s="87" t="str">
        <f>IF(Certcalculator!M23="","",Certcalculator!M23)</f>
        <v/>
      </c>
      <c r="E7" s="87">
        <f>IF(Certcalculator!N23="","",Certcalculator!N23)</f>
        <v>0</v>
      </c>
      <c r="F7" s="92" t="str">
        <f>IF(Certcalculator!O23="-----","",Certcalculator!O23*100)</f>
        <v/>
      </c>
    </row>
    <row r="8" spans="1:7" x14ac:dyDescent="0.25">
      <c r="A8" s="86" t="str">
        <f>CONCATENATE(Certcalculator!B24," ",Certcalculator!C24)</f>
        <v>4 Gastric</v>
      </c>
      <c r="B8" s="87" t="str">
        <f>IF(Certcalculator!K24="","",Certcalculator!K24)</f>
        <v/>
      </c>
      <c r="C8" s="87" t="str">
        <f>IF(Certcalculator!L24="","",Certcalculator!L24)</f>
        <v/>
      </c>
      <c r="D8" s="87" t="str">
        <f>IF(Certcalculator!M24="","",Certcalculator!M24)</f>
        <v/>
      </c>
      <c r="E8" s="87">
        <f>IF(Certcalculator!N24="","",Certcalculator!N24)</f>
        <v>0</v>
      </c>
      <c r="F8" s="92" t="str">
        <f>IF(Certcalculator!O24="-----","",Certcalculator!O24*100)</f>
        <v/>
      </c>
    </row>
    <row r="9" spans="1:7" x14ac:dyDescent="0.25">
      <c r="A9" s="86" t="str">
        <f>CONCATENATE(Certcalculator!B25," ",Certcalculator!C25)</f>
        <v>5 Liver/ Bile</v>
      </c>
      <c r="B9" s="87" t="str">
        <f>IF(Certcalculator!K25="","",Certcalculator!K25)</f>
        <v/>
      </c>
      <c r="C9" s="87" t="str">
        <f>IF(Certcalculator!L25="","",Certcalculator!L25)</f>
        <v/>
      </c>
      <c r="D9" s="87" t="str">
        <f>IF(Certcalculator!M25="","",Certcalculator!M25)</f>
        <v/>
      </c>
      <c r="E9" s="87">
        <f>IF(Certcalculator!N25="","",Certcalculator!N25)</f>
        <v>0</v>
      </c>
      <c r="F9" s="92" t="str">
        <f>IF(Certcalculator!O25="-----","",Certcalculator!O25*100)</f>
        <v/>
      </c>
    </row>
    <row r="10" spans="1:7" x14ac:dyDescent="0.25">
      <c r="A10" s="86" t="str">
        <f>CONCATENATE(Certcalculator!B26," ",Certcalculator!C26)</f>
        <v>6 Oesophagus</v>
      </c>
      <c r="B10" s="87" t="str">
        <f>IF(Certcalculator!K26="","",Certcalculator!K26)</f>
        <v/>
      </c>
      <c r="C10" s="87" t="str">
        <f>IF(Certcalculator!L26="","",Certcalculator!L26)</f>
        <v/>
      </c>
      <c r="D10" s="87" t="str">
        <f>IF(Certcalculator!M26="","",Certcalculator!M26)</f>
        <v/>
      </c>
      <c r="E10" s="87">
        <f>IF(Certcalculator!N26="","",Certcalculator!N26)</f>
        <v>0</v>
      </c>
      <c r="F10" s="92" t="str">
        <f>IF(Certcalculator!O26="-----","",Certcalculator!O26*100)</f>
        <v/>
      </c>
    </row>
    <row r="11" spans="1:7" ht="41.25" customHeight="1" x14ac:dyDescent="0.25">
      <c r="A11" s="86" t="str">
        <f>CONCATENATE(Certcalculator!B27," ",Certcalculator!C27)</f>
        <v>7 Other gastrointestinal tumours (S1)
(neuroendocrine tumours of the gastro-intestinal tract, tumours of the small intestine)</v>
      </c>
      <c r="B11" s="87" t="str">
        <f>IF(Certcalculator!K27="","",Certcalculator!K27)</f>
        <v/>
      </c>
      <c r="C11" s="87" t="str">
        <f>IF(Certcalculator!L27="","",Certcalculator!L27)</f>
        <v/>
      </c>
      <c r="D11" s="131"/>
      <c r="E11" s="131"/>
      <c r="F11" s="92" t="str">
        <f>IF(Certcalculator!O27="-----","",Certcalculator!O27*100)</f>
        <v/>
      </c>
    </row>
    <row r="12" spans="1:7" ht="67.150000000000006" customHeight="1" x14ac:dyDescent="0.25">
      <c r="A12" s="86" t="str">
        <f>CONCATENATE(Certcalculator!B28," ",Certcalculator!C28)</f>
        <v>8 Endocrine malignancies (S4)
(incl. thyroid, adrenal, paraganglia, pituitary, parathyroid, neuroendocrine tumours)</v>
      </c>
      <c r="B12" s="87" t="str">
        <f>IF(Certcalculator!K28="","",Certcalculator!K28)</f>
        <v/>
      </c>
      <c r="C12" s="87" t="str">
        <f>IF(Certcalculator!L28="","",Certcalculator!L28)</f>
        <v/>
      </c>
      <c r="D12" s="131"/>
      <c r="E12" s="131"/>
      <c r="F12" s="92" t="str">
        <f>IF(Certcalculator!O28="-----","",Certcalculator!O28*100)</f>
        <v/>
      </c>
    </row>
    <row r="13" spans="1:7" ht="12.75" customHeight="1" x14ac:dyDescent="0.25">
      <c r="A13" s="86" t="str">
        <f>CONCATENATE(Certcalculator!B29," ",Certcalculator!C29)</f>
        <v>9 Haematological neoplasia</v>
      </c>
      <c r="B13" s="87" t="str">
        <f>IF(Certcalculator!K29="","",Certcalculator!K29)</f>
        <v/>
      </c>
      <c r="C13" s="87" t="str">
        <f>IF(Certcalculator!L29="","",Certcalculator!L29)</f>
        <v/>
      </c>
      <c r="D13" s="131"/>
      <c r="E13" s="87" t="str">
        <f>IF(Certcalculator!N29="","",Certcalculator!N29)</f>
        <v/>
      </c>
      <c r="F13" s="92" t="str">
        <f>IF(Certcalculator!O29="-----","",Certcalculator!O29*100)</f>
        <v/>
      </c>
    </row>
    <row r="14" spans="1:7" x14ac:dyDescent="0.25">
      <c r="A14" s="86" t="str">
        <f>CONCATENATE(Certcalculator!B30," ",Certcalculator!C30)</f>
        <v>10 Breast</v>
      </c>
      <c r="B14" s="87" t="str">
        <f>IF(Certcalculator!K30="","",Certcalculator!K30)</f>
        <v/>
      </c>
      <c r="C14" s="87" t="str">
        <f>IF(Certcalculator!L30="","",Certcalculator!L30)</f>
        <v/>
      </c>
      <c r="D14" s="87" t="str">
        <f>IF(Certcalculator!M30="","",Certcalculator!M30)</f>
        <v/>
      </c>
      <c r="E14" s="87">
        <f>IF(Certcalculator!N30="","",Certcalculator!N30)</f>
        <v>0</v>
      </c>
      <c r="F14" s="92" t="str">
        <f>IF(Certcalculator!O30="-----","",Certcalculator!O30*100)</f>
        <v/>
      </c>
    </row>
    <row r="15" spans="1:7" ht="38.25" x14ac:dyDescent="0.25">
      <c r="A15" s="86" t="str">
        <f>CONCATENATE(Certcalculator!B31," ",Certcalculator!C31)</f>
        <v>11 Gynaecological tumours
(cervix, uterus, ovaries incl. BOT, vulva, 
vaginal tumours, STIC)</v>
      </c>
      <c r="B15" s="87" t="str">
        <f>IF(Certcalculator!K31="","",Certcalculator!K31)</f>
        <v/>
      </c>
      <c r="C15" s="87" t="str">
        <f>IF(Certcalculator!L31="","",Certcalculator!L31)</f>
        <v/>
      </c>
      <c r="D15" s="87" t="str">
        <f>IF(Certcalculator!M31="","",Certcalculator!M31)</f>
        <v/>
      </c>
      <c r="E15" s="87">
        <f>IF(Certcalculator!N31="","",Certcalculator!N31)</f>
        <v>0</v>
      </c>
      <c r="F15" s="92" t="str">
        <f>IF(Certcalculator!O31="-----","",Certcalculator!O31*100)</f>
        <v/>
      </c>
    </row>
    <row r="16" spans="1:7" ht="27.75" customHeight="1" x14ac:dyDescent="0.25">
      <c r="A16" s="86" t="str">
        <f>CONCATENATE(Certcalculator!B32," ",Certcalculator!C32)</f>
        <v>12 Skin
(invasive malignant melanoma)</v>
      </c>
      <c r="B16" s="87" t="str">
        <f>IF(Certcalculator!K32="","",Certcalculator!K32)</f>
        <v/>
      </c>
      <c r="C16" s="87" t="str">
        <f>IF(Certcalculator!L32="","",Certcalculator!L32)</f>
        <v/>
      </c>
      <c r="D16" s="87" t="str">
        <f>IF(Certcalculator!M32="","",Certcalculator!M32)</f>
        <v/>
      </c>
      <c r="E16" s="87">
        <f>IF(Certcalculator!N32="","",Certcalculator!N32)</f>
        <v>0</v>
      </c>
      <c r="F16" s="92" t="str">
        <f>IF(Certcalculator!O32="-----","",Certcalculator!O32*100)</f>
        <v/>
      </c>
    </row>
    <row r="17" spans="1:6" x14ac:dyDescent="0.25">
      <c r="A17" s="86" t="str">
        <f>CONCATENATE(Certcalculator!B33," ",Certcalculator!C33)</f>
        <v>13 Prostate</v>
      </c>
      <c r="B17" s="87" t="str">
        <f>IF(Certcalculator!K33="","",Certcalculator!K33)</f>
        <v/>
      </c>
      <c r="C17" s="87" t="str">
        <f>IF(Certcalculator!L33="","",Certcalculator!L33)</f>
        <v/>
      </c>
      <c r="D17" s="87" t="str">
        <f>IF(Certcalculator!M33="","",Certcalculator!M33)</f>
        <v/>
      </c>
      <c r="E17" s="87">
        <f>IF(Certcalculator!N33="","",Certcalculator!N33)</f>
        <v>0</v>
      </c>
      <c r="F17" s="92" t="str">
        <f>IF(Certcalculator!O33="-----","",Certcalculator!O33*100)</f>
        <v/>
      </c>
    </row>
    <row r="18" spans="1:6" x14ac:dyDescent="0.25">
      <c r="A18" s="86" t="str">
        <f>CONCATENATE(Certcalculator!B34," ",Certcalculator!C34)</f>
        <v>14 Penis (S6) 8)</v>
      </c>
      <c r="B18" s="87" t="str">
        <f>IF(Certcalculator!K34="","",Certcalculator!K34)</f>
        <v/>
      </c>
      <c r="C18" s="87" t="str">
        <f>IF(Certcalculator!L34="","",Certcalculator!L34)</f>
        <v/>
      </c>
      <c r="D18" s="87" t="str">
        <f>IF(Certcalculator!M34="","",Certcalculator!M34)</f>
        <v/>
      </c>
      <c r="E18" s="87">
        <f>IF(Certcalculator!N34="","",Certcalculator!N34)</f>
        <v>0</v>
      </c>
      <c r="F18" s="92" t="str">
        <f>IF(Certcalculator!O34="-----","",Certcalculator!O34*100)</f>
        <v/>
      </c>
    </row>
    <row r="19" spans="1:6" x14ac:dyDescent="0.25">
      <c r="A19" s="86" t="str">
        <f>CONCATENATE(Certcalculator!B35," ",Certcalculator!C35)</f>
        <v>15 Testicles</v>
      </c>
      <c r="B19" s="87" t="str">
        <f>IF(Certcalculator!K35="","",Certcalculator!K35)</f>
        <v/>
      </c>
      <c r="C19" s="87" t="str">
        <f>IF(Certcalculator!L35="","",Certcalculator!L35)</f>
        <v/>
      </c>
      <c r="D19" s="87" t="str">
        <f>IF(Certcalculator!M35="","",Certcalculator!M35)</f>
        <v/>
      </c>
      <c r="E19" s="87">
        <f>IF(Certcalculator!N35="","",Certcalculator!N35)</f>
        <v>0</v>
      </c>
      <c r="F19" s="92" t="str">
        <f>IF(Certcalculator!O35="-----","",Certcalculator!O35*100)</f>
        <v/>
      </c>
    </row>
    <row r="20" spans="1:6" x14ac:dyDescent="0.25">
      <c r="A20" s="86" t="str">
        <f>CONCATENATE(Certcalculator!B36," ",Certcalculator!C36)</f>
        <v>16 Kidney</v>
      </c>
      <c r="B20" s="87" t="str">
        <f>IF(Certcalculator!K36="","",Certcalculator!K36)</f>
        <v/>
      </c>
      <c r="C20" s="87" t="str">
        <f>IF(Certcalculator!L36="","",Certcalculator!L36)</f>
        <v/>
      </c>
      <c r="D20" s="87" t="str">
        <f>IF(Certcalculator!M36="","",Certcalculator!M36)</f>
        <v/>
      </c>
      <c r="E20" s="87">
        <f>IF(Certcalculator!N36="","",Certcalculator!N36)</f>
        <v>0</v>
      </c>
      <c r="F20" s="92" t="str">
        <f>IF(Certcalculator!O36="-----","",Certcalculator!O36*100)</f>
        <v/>
      </c>
    </row>
    <row r="21" spans="1:6" x14ac:dyDescent="0.25">
      <c r="A21" s="86" t="str">
        <f>CONCATENATE(Certcalculator!B37," ",Certcalculator!C37)</f>
        <v>17 Urinary bladder</v>
      </c>
      <c r="B21" s="87" t="str">
        <f>IF(Certcalculator!K37="","",Certcalculator!K37)</f>
        <v/>
      </c>
      <c r="C21" s="87" t="str">
        <f>IF(Certcalculator!L37="","",Certcalculator!L37)</f>
        <v/>
      </c>
      <c r="D21" s="87" t="str">
        <f>IF(Certcalculator!M37="","",Certcalculator!M37)</f>
        <v/>
      </c>
      <c r="E21" s="87">
        <f>IF(Certcalculator!N37="","",Certcalculator!N37)</f>
        <v>0</v>
      </c>
      <c r="F21" s="92" t="str">
        <f>IF(Certcalculator!O37="-----","",Certcalculator!O37*100)</f>
        <v/>
      </c>
    </row>
    <row r="22" spans="1:6" x14ac:dyDescent="0.25">
      <c r="A22" s="86" t="str">
        <f>CONCATENATE(Certcalculator!B38," ",Certcalculator!C38)</f>
        <v>18 Soft tissue sarcoma (incl. GIST)</v>
      </c>
      <c r="B22" s="87" t="str">
        <f>IF(Certcalculator!K38="","",Certcalculator!K38)</f>
        <v/>
      </c>
      <c r="C22" s="87" t="str">
        <f>IF(Certcalculator!L38="","",Certcalculator!L38)</f>
        <v/>
      </c>
      <c r="D22" s="87" t="str">
        <f>IF(Certcalculator!M38="","",Certcalculator!M38)</f>
        <v/>
      </c>
      <c r="E22" s="87">
        <f>IF(Certcalculator!N38="","",Certcalculator!N38)</f>
        <v>0</v>
      </c>
      <c r="F22" s="92" t="str">
        <f>IF(Certcalculator!O38="-----","",Certcalculator!O38*100)</f>
        <v/>
      </c>
    </row>
    <row r="23" spans="1:6" ht="38.25" x14ac:dyDescent="0.25">
      <c r="A23" s="86" t="str">
        <f>CONCATENATE(Certcalculator!B39," ",Certcalculator!C39)</f>
        <v>19 Head and neck tumours
(nasal cavity, paranasal sinuses, oral cavity, pharynx, larynx, salivary gland)</v>
      </c>
      <c r="B23" s="87" t="str">
        <f>IF(Certcalculator!K39="","",Certcalculator!K39)</f>
        <v/>
      </c>
      <c r="C23" s="87" t="str">
        <f>IF(Certcalculator!L39="","",Certcalculator!L39)</f>
        <v/>
      </c>
      <c r="D23" s="87" t="str">
        <f>IF(Certcalculator!M39="","",Certcalculator!M39)</f>
        <v/>
      </c>
      <c r="E23" s="87">
        <f>IF(Certcalculator!N39="","",Certcalculator!N39)</f>
        <v>0</v>
      </c>
      <c r="F23" s="92" t="str">
        <f>IF(Certcalculator!O39="-----","",Certcalculator!O39*100)</f>
        <v/>
      </c>
    </row>
    <row r="24" spans="1:6" x14ac:dyDescent="0.25">
      <c r="A24" s="86" t="str">
        <f>CONCATENATE(Certcalculator!B40," ",Certcalculator!C40)</f>
        <v>20 Neuro-oncological tumours</v>
      </c>
      <c r="B24" s="87" t="str">
        <f>IF(Certcalculator!K40="","",Certcalculator!K40)</f>
        <v/>
      </c>
      <c r="C24" s="87" t="str">
        <f>IF(Certcalculator!L40="","",Certcalculator!L40)</f>
        <v/>
      </c>
      <c r="D24" s="87" t="str">
        <f>IF(Certcalculator!M40="","",Certcalculator!M40)</f>
        <v/>
      </c>
      <c r="E24" s="87">
        <f>IF(Certcalculator!N40="","",Certcalculator!N40)</f>
        <v>0</v>
      </c>
      <c r="F24" s="92" t="str">
        <f>IF(Certcalculator!O40="-----","",Certcalculator!O40*100)</f>
        <v/>
      </c>
    </row>
    <row r="25" spans="1:6" x14ac:dyDescent="0.25">
      <c r="A25" s="86" t="str">
        <f>CONCATENATE(Certcalculator!B43," ",Certcalculator!C43)</f>
        <v>21 Lung</v>
      </c>
      <c r="B25" s="87" t="str">
        <f>IF(Certcalculator!K43="","",Certcalculator!K43)</f>
        <v/>
      </c>
      <c r="C25" s="87" t="str">
        <f>IF(Certcalculator!L43="","",Certcalculator!L43)</f>
        <v/>
      </c>
      <c r="D25" s="87" t="str">
        <f>IF(Certcalculator!M43="","",Certcalculator!M43)</f>
        <v/>
      </c>
      <c r="E25" s="87">
        <f>IF(Certcalculator!N43="","",Certcalculator!N43)</f>
        <v>0</v>
      </c>
      <c r="F25" s="92" t="str">
        <f>IF(Certcalculator!O43="-----","",Certcalculator!O43*100)</f>
        <v/>
      </c>
    </row>
    <row r="26" spans="1:6" x14ac:dyDescent="0.25">
      <c r="A26" s="86" t="str">
        <f>CONCATENATE(Certcalculator!B44," ",Certcalculator!C44)</f>
        <v>22 Mesothelioma</v>
      </c>
      <c r="B26" s="87" t="str">
        <f>IF(Certcalculator!K44="","",Certcalculator!K44)</f>
        <v/>
      </c>
      <c r="C26" s="87" t="str">
        <f>IF(Certcalculator!L44="","",Certcalculator!L44)</f>
        <v/>
      </c>
      <c r="D26" s="191" t="str">
        <f>IF(Certcalculator!M44="","",Certcalculator!M44)</f>
        <v/>
      </c>
      <c r="E26" s="191" t="str">
        <f>IF(Certcalculator!N44="","",Certcalculator!N44)</f>
        <v/>
      </c>
      <c r="F26" s="92" t="str">
        <f>IF(Certcalculator!O44="-----","",Certcalculator!O44*100)</f>
        <v/>
      </c>
    </row>
    <row r="27" spans="1:6" x14ac:dyDescent="0.25">
      <c r="A27" s="86" t="str">
        <f>CONCATENATE(Certcalculator!B45," ",Certcalculator!C45)</f>
        <v>23 Paediatric oncology</v>
      </c>
      <c r="B27" s="87" t="str">
        <f>IF(Certcalculator!K45="","",Certcalculator!K45)</f>
        <v/>
      </c>
      <c r="C27" s="87" t="str">
        <f>IF(Certcalculator!L45="","",Certcalculator!L45)</f>
        <v/>
      </c>
      <c r="D27" s="131"/>
      <c r="E27" s="191" t="str">
        <f>IF(Certcalculator!N45="","",Certcalculator!N45)</f>
        <v/>
      </c>
      <c r="F27" s="92" t="str">
        <f>IF(Certcalculator!O45="-----","",Certcalculator!O45*100)</f>
        <v/>
      </c>
    </row>
    <row r="28" spans="1:6" x14ac:dyDescent="0.25">
      <c r="A28" s="148" t="s">
        <v>127</v>
      </c>
      <c r="B28" s="131"/>
      <c r="C28" s="87" t="str">
        <f>IF(Certcalculator!L41="","",Certcalculator!L41)</f>
        <v>-----</v>
      </c>
      <c r="D28" s="87" t="str">
        <f>IF(Certcalculator!M41="","",Certcalculator!M41)</f>
        <v>-----</v>
      </c>
      <c r="E28" s="87" t="str">
        <f>IF(Certcalculator!N41="","",Certcalculator!N41)</f>
        <v>-----</v>
      </c>
      <c r="F28" s="92" t="str">
        <f>IF(Certcalculator!O41="-----","",Certcalculator!O41*100)</f>
        <v/>
      </c>
    </row>
    <row r="29" spans="1:6" ht="25.5" x14ac:dyDescent="0.25">
      <c r="A29" s="148" t="s">
        <v>128</v>
      </c>
      <c r="B29" s="131"/>
      <c r="C29" s="87" t="str">
        <f>IF(Certcalculator!L46="","",Certcalculator!L46)</f>
        <v>-----</v>
      </c>
      <c r="D29" s="87" t="str">
        <f>IF(Certcalculator!M46="","",Certcalculator!M46)</f>
        <v>-----</v>
      </c>
      <c r="E29" s="87" t="str">
        <f>IF(Certcalculator!N46="","",Certcalculator!N46)</f>
        <v>-----</v>
      </c>
      <c r="F29" s="92" t="str">
        <f>IF(Certcalculator!O46="-----","",Certcalculator!O46*100)</f>
        <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7"/>
  <sheetViews>
    <sheetView workbookViewId="0">
      <selection activeCell="A13" sqref="A13"/>
    </sheetView>
  </sheetViews>
  <sheetFormatPr defaultColWidth="9.140625" defaultRowHeight="15" x14ac:dyDescent="0.25"/>
  <cols>
    <col min="1" max="1" width="32.28515625" customWidth="1"/>
    <col min="2" max="2" width="35.140625" customWidth="1"/>
    <col min="3" max="3" width="36.42578125" customWidth="1"/>
  </cols>
  <sheetData>
    <row r="1" spans="1:3" x14ac:dyDescent="0.25">
      <c r="A1" s="94" t="s">
        <v>39</v>
      </c>
      <c r="B1" s="95" t="str">
        <f>IF(Certcalculator!D16="","",Certcalculator!D16)</f>
        <v/>
      </c>
    </row>
    <row r="2" spans="1:3" x14ac:dyDescent="0.25">
      <c r="A2" s="94" t="s">
        <v>34</v>
      </c>
      <c r="B2" s="96" t="str">
        <f>IF(Certcalculator!M12="","",Certcalculator!M12)</f>
        <v/>
      </c>
    </row>
    <row r="3" spans="1:3" x14ac:dyDescent="0.25">
      <c r="A3" s="94" t="s">
        <v>4</v>
      </c>
      <c r="B3" s="96" t="str">
        <f>IF(Certcalculator!M14="","",Certcalculator!M14)</f>
        <v>-----</v>
      </c>
    </row>
    <row r="4" spans="1:3" x14ac:dyDescent="0.25">
      <c r="A4" s="94"/>
      <c r="B4" s="97"/>
    </row>
    <row r="5" spans="1:3" x14ac:dyDescent="0.25">
      <c r="A5" s="94"/>
      <c r="B5" s="97"/>
    </row>
    <row r="6" spans="1:3" x14ac:dyDescent="0.25">
      <c r="A6" s="98" t="s">
        <v>1</v>
      </c>
      <c r="B6" s="98" t="s">
        <v>189</v>
      </c>
      <c r="C6" s="98" t="s">
        <v>190</v>
      </c>
    </row>
    <row r="7" spans="1:3" x14ac:dyDescent="0.25">
      <c r="A7" s="93" t="str">
        <f>IF(Datenquelle!F37="","",Datenquelle!F37)</f>
        <v>-----</v>
      </c>
      <c r="B7" s="93" t="str">
        <f>IF(Certcalculator!D12="","",Certcalculator!D12)</f>
        <v/>
      </c>
      <c r="C7" s="93" t="str">
        <f>IF(Certcalculator!D14="","",Certcalculator!D14)</f>
        <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6"/>
  <sheetViews>
    <sheetView workbookViewId="0">
      <selection activeCell="B2" sqref="B2"/>
    </sheetView>
  </sheetViews>
  <sheetFormatPr defaultColWidth="9.140625" defaultRowHeight="15" x14ac:dyDescent="0.25"/>
  <cols>
    <col min="1" max="1" width="47.7109375" customWidth="1"/>
    <col min="2" max="2" width="16.42578125" customWidth="1"/>
  </cols>
  <sheetData>
    <row r="1" spans="1:2" x14ac:dyDescent="0.25">
      <c r="B1" s="93" t="s">
        <v>2</v>
      </c>
    </row>
    <row r="2" spans="1:2" s="88" customFormat="1" ht="12.75" x14ac:dyDescent="0.25">
      <c r="A2" s="86" t="str">
        <f>Certcalculator!L51</f>
        <v>Area of application (at least 50%)</v>
      </c>
      <c r="B2" s="92">
        <f>Certcalculator!O51*100</f>
        <v>0</v>
      </c>
    </row>
    <row r="3" spans="1:2" s="88" customFormat="1" ht="12.75" x14ac:dyDescent="0.25">
      <c r="A3" s="86" t="str">
        <f>Certcalculator!L52</f>
        <v>Scale of care in % (no min. requirements)</v>
      </c>
      <c r="B3" s="92">
        <f>Certcalculator!O52*100</f>
        <v>0</v>
      </c>
    </row>
    <row r="4" spans="1:2" s="88" customFormat="1" ht="25.5" x14ac:dyDescent="0.25">
      <c r="A4" s="86" t="str">
        <f>Certcalculator!L53</f>
        <v>Area of application within the scale of care (at least 70%)</v>
      </c>
      <c r="B4" s="92">
        <f>Certcalculator!O53*100</f>
        <v>0</v>
      </c>
    </row>
    <row r="5" spans="1:2" s="88" customFormat="1" ht="25.5" x14ac:dyDescent="0.25">
      <c r="A5" s="86" t="str">
        <f>Certcalculator!L55</f>
        <v>Number of Organ Cancer Centres / modules (sum C+M)</v>
      </c>
      <c r="B5" s="90">
        <f>Certcalculator!O55</f>
        <v>0</v>
      </c>
    </row>
    <row r="6" spans="1:2" s="88" customFormat="1" ht="12.75" x14ac:dyDescent="0.25">
      <c r="A6" s="86" t="str">
        <f>Certcalculator!L56</f>
        <v>Number of transit centres (sum T)</v>
      </c>
      <c r="B6" s="90">
        <f>Certcalculator!O56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44"/>
  <sheetViews>
    <sheetView showGridLines="0" zoomScaleNormal="100" zoomScaleSheetLayoutView="87" workbookViewId="0">
      <selection activeCell="F10" sqref="F10:I10"/>
    </sheetView>
  </sheetViews>
  <sheetFormatPr defaultColWidth="11.42578125" defaultRowHeight="15" x14ac:dyDescent="0.25"/>
  <cols>
    <col min="1" max="1" width="0.42578125" customWidth="1"/>
    <col min="2" max="2" width="2.28515625" customWidth="1"/>
    <col min="3" max="3" width="2.7109375" customWidth="1"/>
    <col min="4" max="4" width="4.7109375" customWidth="1"/>
    <col min="5" max="5" width="16" customWidth="1"/>
    <col min="6" max="6" width="11.85546875" customWidth="1"/>
    <col min="7" max="7" width="13.85546875" customWidth="1"/>
    <col min="8" max="8" width="11.5703125" customWidth="1"/>
    <col min="9" max="9" width="3.28515625" customWidth="1"/>
    <col min="10" max="10" width="11.28515625" customWidth="1"/>
    <col min="11" max="11" width="12.7109375" customWidth="1"/>
    <col min="12" max="12" width="9.5703125" customWidth="1"/>
    <col min="13" max="13" width="5.85546875" customWidth="1"/>
    <col min="14" max="14" width="4.140625" customWidth="1"/>
    <col min="15" max="15" width="4.5703125" customWidth="1"/>
    <col min="16" max="16" width="5.85546875" customWidth="1"/>
    <col min="17" max="17" width="9.28515625" customWidth="1"/>
    <col min="18" max="18" width="7.85546875" customWidth="1"/>
    <col min="19" max="19" width="8.42578125" customWidth="1"/>
    <col min="20" max="21" width="71.140625" customWidth="1"/>
  </cols>
  <sheetData>
    <row r="1" spans="1:21" ht="3" customHeight="1" x14ac:dyDescent="0.25">
      <c r="A1" s="100"/>
      <c r="B1" s="101"/>
      <c r="C1" s="9"/>
      <c r="D1" s="101"/>
      <c r="E1" s="101"/>
      <c r="F1" s="101"/>
      <c r="G1" s="101"/>
      <c r="H1" s="101"/>
      <c r="I1" s="101"/>
      <c r="J1" s="101"/>
      <c r="K1" s="101"/>
      <c r="L1" s="101"/>
      <c r="M1" s="102"/>
      <c r="N1" s="102"/>
      <c r="O1" s="102"/>
      <c r="P1" s="102"/>
      <c r="Q1" s="101"/>
      <c r="R1" s="101"/>
      <c r="S1" s="101"/>
      <c r="T1" s="101"/>
      <c r="U1" s="101"/>
    </row>
    <row r="2" spans="1:21" s="101" customFormat="1" ht="12.95" customHeight="1" x14ac:dyDescent="0.2">
      <c r="A2" s="103"/>
      <c r="B2" s="136" t="str">
        <f>Certcalculator!B1</f>
        <v>Annex CR Version M1.1 (Audit year 2025 / Indicator year 2024)</v>
      </c>
      <c r="C2" s="9"/>
      <c r="M2" s="102"/>
      <c r="N2" s="102"/>
      <c r="O2" s="102"/>
      <c r="P2" s="102"/>
    </row>
    <row r="3" spans="1:21" ht="16.5" x14ac:dyDescent="0.25">
      <c r="A3" s="104"/>
      <c r="B3" s="104" t="s">
        <v>130</v>
      </c>
      <c r="C3" s="9"/>
      <c r="D3" s="101"/>
      <c r="E3" s="101"/>
      <c r="F3" s="101"/>
      <c r="G3" s="101"/>
      <c r="H3" s="101"/>
      <c r="I3" s="101"/>
      <c r="J3" s="101"/>
      <c r="K3" s="101"/>
      <c r="L3" s="101"/>
      <c r="M3" s="102"/>
      <c r="N3" s="102"/>
      <c r="O3" s="102"/>
      <c r="P3" s="102"/>
      <c r="Q3" s="105"/>
      <c r="R3" s="101"/>
      <c r="S3" s="101"/>
      <c r="T3" s="101"/>
      <c r="U3" s="101"/>
    </row>
    <row r="4" spans="1:21" ht="11.25" customHeight="1" x14ac:dyDescent="0.25">
      <c r="A4" s="104"/>
      <c r="B4" s="101"/>
      <c r="C4" s="9"/>
      <c r="D4" s="101"/>
      <c r="E4" s="101"/>
      <c r="F4" s="101"/>
      <c r="G4" s="101"/>
      <c r="H4" s="101"/>
      <c r="I4" s="101"/>
      <c r="J4" s="101"/>
      <c r="K4" s="101"/>
      <c r="L4" s="101"/>
      <c r="M4" s="102"/>
      <c r="N4" s="102"/>
      <c r="O4" s="102"/>
      <c r="P4" s="102"/>
      <c r="Q4" s="105"/>
      <c r="R4" s="101"/>
      <c r="S4" s="101"/>
      <c r="T4" s="101"/>
      <c r="U4" s="101"/>
    </row>
    <row r="5" spans="1:21" ht="9.75" customHeight="1" x14ac:dyDescent="0.25">
      <c r="A5" s="101"/>
      <c r="B5" s="101"/>
      <c r="C5" s="9"/>
      <c r="D5" s="101"/>
      <c r="E5" s="101"/>
      <c r="F5" s="102"/>
      <c r="G5" s="102"/>
      <c r="H5" s="102"/>
      <c r="I5" s="102"/>
      <c r="J5" s="102"/>
      <c r="K5" s="102"/>
      <c r="L5" s="102"/>
      <c r="M5" s="102"/>
      <c r="N5" s="102"/>
      <c r="O5" s="102"/>
      <c r="P5" s="102"/>
      <c r="Q5" s="105"/>
      <c r="R5" s="101"/>
      <c r="S5" s="101"/>
      <c r="T5" s="101"/>
      <c r="U5" s="101"/>
    </row>
    <row r="6" spans="1:21" s="106" customFormat="1" ht="15" customHeight="1" x14ac:dyDescent="0.25">
      <c r="B6" s="4" t="s">
        <v>87</v>
      </c>
      <c r="C6" s="70"/>
      <c r="D6" s="4"/>
      <c r="F6" s="327" t="str">
        <f>IF(Certcalculator!D8=0,"",Certcalculator!D8)</f>
        <v/>
      </c>
      <c r="G6" s="328"/>
      <c r="H6" s="329"/>
      <c r="I6" s="329"/>
      <c r="J6" s="329"/>
      <c r="K6" s="329"/>
      <c r="L6" s="329"/>
      <c r="M6" s="329"/>
      <c r="N6" s="329"/>
      <c r="O6" s="330"/>
      <c r="P6" s="107"/>
      <c r="Q6" s="105"/>
      <c r="R6" s="105"/>
      <c r="S6" s="108"/>
      <c r="T6" s="105"/>
      <c r="U6" s="105"/>
    </row>
    <row r="7" spans="1:21" s="106" customFormat="1" ht="6.95" customHeight="1" x14ac:dyDescent="0.2">
      <c r="B7" s="109"/>
      <c r="C7" s="110"/>
      <c r="D7" s="109"/>
      <c r="E7" s="111"/>
      <c r="F7" s="102"/>
      <c r="G7" s="102"/>
      <c r="H7" s="102"/>
      <c r="I7" s="102"/>
      <c r="J7" s="102"/>
      <c r="K7" s="102"/>
      <c r="L7" s="102"/>
      <c r="M7" s="102"/>
      <c r="N7" s="102"/>
      <c r="O7" s="102"/>
      <c r="P7" s="102"/>
      <c r="Q7" s="105"/>
      <c r="R7" s="105"/>
      <c r="S7" s="108"/>
      <c r="T7" s="105"/>
      <c r="U7" s="105"/>
    </row>
    <row r="8" spans="1:21" s="106" customFormat="1" ht="15" customHeight="1" x14ac:dyDescent="0.2">
      <c r="B8" s="4" t="s">
        <v>131</v>
      </c>
      <c r="C8" s="70"/>
      <c r="D8" s="4"/>
      <c r="E8" s="112"/>
      <c r="F8" s="331" t="str">
        <f>IF(Certcalculator!D6=0,"",Certcalculator!D6)</f>
        <v>Not listed</v>
      </c>
      <c r="G8" s="332"/>
      <c r="H8" s="105"/>
      <c r="I8" s="333" t="s">
        <v>132</v>
      </c>
      <c r="J8" s="333"/>
      <c r="K8" s="334"/>
      <c r="L8" s="335" t="str">
        <f>IF(Certcalculator!M12=0,"",Certcalculator!M12)</f>
        <v/>
      </c>
      <c r="M8" s="336"/>
      <c r="N8" s="336"/>
      <c r="O8" s="337"/>
      <c r="P8" s="113"/>
      <c r="Q8" s="105"/>
      <c r="R8" s="105"/>
      <c r="S8" s="108"/>
      <c r="T8" s="105"/>
      <c r="U8" s="105"/>
    </row>
    <row r="9" spans="1:21" ht="15" customHeight="1" x14ac:dyDescent="0.25">
      <c r="A9" s="101"/>
      <c r="B9" s="101"/>
      <c r="C9" s="9"/>
      <c r="D9" s="101"/>
      <c r="E9" s="101"/>
      <c r="F9" s="102"/>
      <c r="G9" s="102"/>
      <c r="H9" s="102"/>
      <c r="I9" s="102"/>
      <c r="J9" s="102"/>
      <c r="K9" s="102"/>
      <c r="L9" s="102"/>
      <c r="M9" s="102"/>
      <c r="N9" s="102"/>
      <c r="O9" s="102"/>
      <c r="P9" s="102"/>
      <c r="Q9" s="105"/>
      <c r="R9" s="101"/>
      <c r="S9" s="101"/>
      <c r="T9" s="101"/>
      <c r="U9" s="101"/>
    </row>
    <row r="10" spans="1:21" s="103" customFormat="1" ht="15" customHeight="1" x14ac:dyDescent="0.2">
      <c r="B10" s="323" t="s">
        <v>153</v>
      </c>
      <c r="C10" s="323"/>
      <c r="D10" s="323"/>
      <c r="E10" s="348"/>
      <c r="F10" s="347"/>
      <c r="G10" s="347"/>
      <c r="H10" s="347"/>
      <c r="I10" s="347"/>
      <c r="J10" s="349" t="s">
        <v>155</v>
      </c>
      <c r="K10" s="349"/>
      <c r="L10" s="347"/>
      <c r="M10" s="347"/>
      <c r="N10" s="347"/>
      <c r="O10" s="347"/>
      <c r="P10" s="128"/>
      <c r="R10" s="132"/>
      <c r="S10" s="133"/>
    </row>
    <row r="11" spans="1:21" s="7" customFormat="1" ht="9" customHeight="1" x14ac:dyDescent="0.2">
      <c r="B11" s="149"/>
      <c r="C11" s="149"/>
      <c r="D11" s="149"/>
      <c r="E11" s="149"/>
      <c r="F11" s="149"/>
      <c r="G11" s="149"/>
      <c r="H11" s="149"/>
      <c r="I11" s="149"/>
      <c r="J11" s="149"/>
      <c r="K11" s="149"/>
      <c r="L11" s="149"/>
      <c r="M11" s="149"/>
      <c r="N11" s="149"/>
      <c r="O11" s="149"/>
      <c r="P11" s="149"/>
      <c r="Q11" s="149"/>
      <c r="R11" s="149"/>
      <c r="S11" s="149"/>
    </row>
    <row r="12" spans="1:21" s="7" customFormat="1" ht="15" customHeight="1" x14ac:dyDescent="0.2">
      <c r="B12" s="154" t="s">
        <v>154</v>
      </c>
      <c r="C12" s="154"/>
      <c r="D12" s="154"/>
      <c r="E12" s="154"/>
      <c r="F12" s="347"/>
      <c r="G12" s="347"/>
      <c r="H12" s="347"/>
      <c r="I12" s="347"/>
      <c r="J12" s="153"/>
      <c r="K12" s="152" t="s">
        <v>156</v>
      </c>
      <c r="L12" s="347"/>
      <c r="M12" s="347"/>
      <c r="N12" s="347"/>
      <c r="O12" s="347"/>
      <c r="P12" s="149"/>
      <c r="Q12" s="149"/>
      <c r="R12" s="149"/>
      <c r="S12" s="149"/>
    </row>
    <row r="13" spans="1:21" s="7" customFormat="1" ht="15" customHeight="1" thickBot="1" x14ac:dyDescent="0.25">
      <c r="B13" s="303"/>
      <c r="C13" s="303"/>
      <c r="D13" s="303"/>
      <c r="E13" s="303"/>
      <c r="F13" s="303"/>
      <c r="G13" s="303"/>
      <c r="H13" s="303"/>
      <c r="I13" s="303"/>
      <c r="J13" s="303"/>
      <c r="K13" s="303"/>
      <c r="L13" s="303"/>
      <c r="M13" s="303"/>
      <c r="N13" s="303"/>
      <c r="O13" s="303"/>
      <c r="P13" s="303"/>
      <c r="Q13" s="303"/>
      <c r="R13" s="303"/>
      <c r="S13" s="303"/>
    </row>
    <row r="14" spans="1:21" s="3" customFormat="1" ht="19.5" customHeight="1" thickBot="1" x14ac:dyDescent="0.3">
      <c r="B14" s="304" t="s">
        <v>133</v>
      </c>
      <c r="C14" s="305"/>
      <c r="D14" s="308" t="s">
        <v>151</v>
      </c>
      <c r="E14" s="310" t="s">
        <v>134</v>
      </c>
      <c r="F14" s="310" t="s">
        <v>135</v>
      </c>
      <c r="G14" s="312"/>
      <c r="H14" s="304" t="s">
        <v>136</v>
      </c>
      <c r="I14" s="313"/>
      <c r="J14" s="305"/>
      <c r="K14" s="304" t="s">
        <v>137</v>
      </c>
      <c r="L14" s="305"/>
      <c r="M14" s="315" t="s">
        <v>138</v>
      </c>
      <c r="N14" s="317" t="s">
        <v>139</v>
      </c>
      <c r="O14" s="318"/>
      <c r="P14" s="315" t="s">
        <v>138</v>
      </c>
      <c r="Q14" s="304" t="s">
        <v>140</v>
      </c>
      <c r="R14" s="305"/>
      <c r="S14" s="321" t="s">
        <v>141</v>
      </c>
      <c r="T14" s="277" t="s">
        <v>143</v>
      </c>
      <c r="U14" s="278"/>
    </row>
    <row r="15" spans="1:21" s="3" customFormat="1" ht="23.25" customHeight="1" thickBot="1" x14ac:dyDescent="0.3">
      <c r="B15" s="306"/>
      <c r="C15" s="307"/>
      <c r="D15" s="309"/>
      <c r="E15" s="311"/>
      <c r="F15" s="311"/>
      <c r="G15" s="312"/>
      <c r="H15" s="306"/>
      <c r="I15" s="314"/>
      <c r="J15" s="307"/>
      <c r="K15" s="306"/>
      <c r="L15" s="307"/>
      <c r="M15" s="316"/>
      <c r="N15" s="319"/>
      <c r="O15" s="320"/>
      <c r="P15" s="316"/>
      <c r="Q15" s="306"/>
      <c r="R15" s="307"/>
      <c r="S15" s="322"/>
      <c r="T15" s="193" t="s">
        <v>144</v>
      </c>
      <c r="U15" s="193" t="s">
        <v>145</v>
      </c>
    </row>
    <row r="16" spans="1:21" s="101" customFormat="1" ht="28.5" customHeight="1" thickBot="1" x14ac:dyDescent="0.3">
      <c r="A16"/>
      <c r="B16" s="250" t="s">
        <v>41</v>
      </c>
      <c r="C16" s="251"/>
      <c r="D16" s="256" t="s">
        <v>152</v>
      </c>
      <c r="E16" s="259" t="s">
        <v>157</v>
      </c>
      <c r="F16" s="262" t="s">
        <v>158</v>
      </c>
      <c r="G16" s="263"/>
      <c r="H16" s="268" t="s">
        <v>159</v>
      </c>
      <c r="I16" s="269"/>
      <c r="J16" s="270"/>
      <c r="K16" s="282" t="s">
        <v>160</v>
      </c>
      <c r="L16" s="283"/>
      <c r="M16" s="288" t="s">
        <v>66</v>
      </c>
      <c r="N16" s="291" t="s">
        <v>142</v>
      </c>
      <c r="O16" s="292"/>
      <c r="P16" s="297"/>
      <c r="Q16" s="116" t="s">
        <v>161</v>
      </c>
      <c r="R16" s="114"/>
      <c r="S16" s="300" t="str">
        <f>IF(AND(R16&lt;&gt;"",R17&lt;&gt;"",R16=0,R17=0),Berechnung1!$G$3,IF(R18=Berechnung1!C11,Berechnung1!$E$3,IF(OR(R18&lt; Berechnung1!D11,R18&gt; Berechnung1!E11),Berechnung1!$F$3,IF(OR(ROUND(R18,4)&lt;Berechnung1!I11,ROUND(R18,4)&gt;Berechnung1!J11),Berechnung1!$C$3,IF(OR(ROUND(R18,4)&lt;Berechnung1!F11,ROUND(R18,4)&gt;Berechnung1!G11),Berechnung1!$D$3,Berechnung1!$B$3)))))</f>
        <v>Incomplete</v>
      </c>
      <c r="T16" s="279"/>
      <c r="U16" s="279"/>
    </row>
    <row r="17" spans="1:21" s="101" customFormat="1" ht="28.5" customHeight="1" thickBot="1" x14ac:dyDescent="0.3">
      <c r="A17"/>
      <c r="B17" s="252"/>
      <c r="C17" s="253"/>
      <c r="D17" s="257"/>
      <c r="E17" s="260"/>
      <c r="F17" s="264"/>
      <c r="G17" s="265"/>
      <c r="H17" s="271"/>
      <c r="I17" s="272"/>
      <c r="J17" s="273"/>
      <c r="K17" s="284"/>
      <c r="L17" s="285"/>
      <c r="M17" s="289"/>
      <c r="N17" s="293"/>
      <c r="O17" s="294"/>
      <c r="P17" s="298"/>
      <c r="Q17" s="194" t="s">
        <v>162</v>
      </c>
      <c r="R17" s="114"/>
      <c r="S17" s="301"/>
      <c r="T17" s="280"/>
      <c r="U17" s="280"/>
    </row>
    <row r="18" spans="1:21" s="101" customFormat="1" ht="28.5" customHeight="1" thickBot="1" x14ac:dyDescent="0.3">
      <c r="A18"/>
      <c r="B18" s="254"/>
      <c r="C18" s="255"/>
      <c r="D18" s="258"/>
      <c r="E18" s="261"/>
      <c r="F18" s="266"/>
      <c r="G18" s="267"/>
      <c r="H18" s="274"/>
      <c r="I18" s="275"/>
      <c r="J18" s="276"/>
      <c r="K18" s="286"/>
      <c r="L18" s="287"/>
      <c r="M18" s="290"/>
      <c r="N18" s="295"/>
      <c r="O18" s="296"/>
      <c r="P18" s="299"/>
      <c r="Q18" s="116" t="s">
        <v>42</v>
      </c>
      <c r="R18" s="115" t="str">
        <f>IF(R16="","n.d.",IF(R17="","n.d.",IF(R17=0,"",R16/R17)))</f>
        <v>n.d.</v>
      </c>
      <c r="S18" s="302"/>
      <c r="T18" s="281"/>
      <c r="U18" s="281"/>
    </row>
    <row r="19" spans="1:21" s="101" customFormat="1" ht="6.75" customHeight="1" x14ac:dyDescent="0.25">
      <c r="A19"/>
      <c r="B19" s="7"/>
      <c r="C19" s="15"/>
      <c r="D19" s="7"/>
      <c r="E19" s="7"/>
      <c r="F19" s="7"/>
      <c r="G19" s="7"/>
      <c r="H19" s="7"/>
      <c r="I19" s="7"/>
      <c r="J19" s="7"/>
      <c r="K19" s="7"/>
      <c r="L19" s="7"/>
      <c r="M19" s="117"/>
      <c r="N19" s="117"/>
      <c r="O19" s="117"/>
      <c r="P19" s="117"/>
      <c r="Q19" s="7"/>
      <c r="R19" s="7"/>
    </row>
    <row r="20" spans="1:21" s="101" customFormat="1" ht="15" customHeight="1" x14ac:dyDescent="0.25">
      <c r="A20"/>
      <c r="B20" s="7"/>
      <c r="C20" s="15"/>
      <c r="D20" s="7"/>
      <c r="E20" s="7"/>
      <c r="F20" s="7"/>
      <c r="G20" s="7"/>
      <c r="H20" s="7"/>
      <c r="I20" s="7"/>
      <c r="J20" s="7"/>
      <c r="K20" s="7"/>
      <c r="L20" s="7"/>
      <c r="M20" s="117"/>
      <c r="N20" s="117"/>
      <c r="O20" s="117"/>
      <c r="P20" s="117"/>
      <c r="Q20" s="7"/>
      <c r="R20" s="7"/>
    </row>
    <row r="21" spans="1:21" s="103" customFormat="1" ht="15" customHeight="1" x14ac:dyDescent="0.2">
      <c r="B21" s="323" t="s">
        <v>163</v>
      </c>
      <c r="C21" s="323"/>
      <c r="D21" s="323"/>
      <c r="E21" s="348"/>
      <c r="F21" s="347"/>
      <c r="G21" s="347"/>
      <c r="H21" s="347"/>
      <c r="I21" s="347"/>
      <c r="J21" s="349" t="s">
        <v>164</v>
      </c>
      <c r="K21" s="349"/>
      <c r="L21" s="347"/>
      <c r="M21" s="347"/>
      <c r="N21" s="347"/>
      <c r="O21" s="347"/>
      <c r="P21" s="128"/>
      <c r="R21" s="132"/>
      <c r="S21" s="133"/>
    </row>
    <row r="22" spans="1:21" s="7" customFormat="1" ht="9" customHeight="1" x14ac:dyDescent="0.2">
      <c r="B22" s="149"/>
      <c r="C22" s="149"/>
      <c r="D22" s="149"/>
      <c r="E22" s="149"/>
      <c r="F22" s="149"/>
      <c r="G22" s="149"/>
      <c r="H22" s="149"/>
      <c r="I22" s="149"/>
      <c r="J22" s="149"/>
      <c r="K22" s="149"/>
      <c r="L22" s="149"/>
      <c r="M22" s="149"/>
      <c r="N22" s="149"/>
      <c r="O22" s="149"/>
      <c r="P22" s="149"/>
      <c r="Q22" s="149"/>
      <c r="R22" s="149"/>
      <c r="S22" s="149"/>
    </row>
    <row r="23" spans="1:21" s="7" customFormat="1" ht="15" customHeight="1" x14ac:dyDescent="0.2">
      <c r="B23" s="154" t="s">
        <v>154</v>
      </c>
      <c r="C23" s="154"/>
      <c r="D23" s="154"/>
      <c r="E23" s="154"/>
      <c r="F23" s="347"/>
      <c r="G23" s="347"/>
      <c r="H23" s="347"/>
      <c r="I23" s="347"/>
      <c r="J23" s="153"/>
      <c r="K23" s="152" t="s">
        <v>156</v>
      </c>
      <c r="L23" s="347"/>
      <c r="M23" s="347"/>
      <c r="N23" s="347"/>
      <c r="O23" s="347"/>
      <c r="P23" s="149"/>
      <c r="Q23" s="149"/>
      <c r="R23" s="149"/>
      <c r="S23" s="149"/>
    </row>
    <row r="24" spans="1:21" s="7" customFormat="1" ht="15" customHeight="1" thickBot="1" x14ac:dyDescent="0.25">
      <c r="B24" s="303"/>
      <c r="C24" s="303"/>
      <c r="D24" s="303"/>
      <c r="E24" s="303"/>
      <c r="F24" s="303"/>
      <c r="G24" s="303"/>
      <c r="H24" s="303"/>
      <c r="I24" s="303"/>
      <c r="J24" s="303"/>
      <c r="K24" s="303"/>
      <c r="L24" s="303"/>
      <c r="M24" s="303"/>
      <c r="N24" s="303"/>
      <c r="O24" s="303"/>
      <c r="P24" s="303"/>
      <c r="Q24" s="303"/>
      <c r="R24" s="303"/>
      <c r="S24" s="303"/>
    </row>
    <row r="25" spans="1:21" s="3" customFormat="1" ht="19.5" customHeight="1" thickBot="1" x14ac:dyDescent="0.3">
      <c r="B25" s="304" t="s">
        <v>133</v>
      </c>
      <c r="C25" s="305"/>
      <c r="D25" s="308" t="s">
        <v>151</v>
      </c>
      <c r="E25" s="310" t="s">
        <v>134</v>
      </c>
      <c r="F25" s="310" t="s">
        <v>135</v>
      </c>
      <c r="G25" s="312"/>
      <c r="H25" s="304" t="s">
        <v>136</v>
      </c>
      <c r="I25" s="313"/>
      <c r="J25" s="305"/>
      <c r="K25" s="304" t="s">
        <v>137</v>
      </c>
      <c r="L25" s="305"/>
      <c r="M25" s="315" t="s">
        <v>138</v>
      </c>
      <c r="N25" s="317" t="s">
        <v>139</v>
      </c>
      <c r="O25" s="318"/>
      <c r="P25" s="315" t="s">
        <v>138</v>
      </c>
      <c r="Q25" s="304" t="s">
        <v>140</v>
      </c>
      <c r="R25" s="305"/>
      <c r="S25" s="321" t="s">
        <v>141</v>
      </c>
      <c r="T25" s="277" t="s">
        <v>143</v>
      </c>
      <c r="U25" s="278"/>
    </row>
    <row r="26" spans="1:21" s="3" customFormat="1" ht="23.25" customHeight="1" thickBot="1" x14ac:dyDescent="0.3">
      <c r="B26" s="306"/>
      <c r="C26" s="307"/>
      <c r="D26" s="309"/>
      <c r="E26" s="311"/>
      <c r="F26" s="311"/>
      <c r="G26" s="312"/>
      <c r="H26" s="306"/>
      <c r="I26" s="314"/>
      <c r="J26" s="307"/>
      <c r="K26" s="306"/>
      <c r="L26" s="307"/>
      <c r="M26" s="316"/>
      <c r="N26" s="319"/>
      <c r="O26" s="320"/>
      <c r="P26" s="316"/>
      <c r="Q26" s="306"/>
      <c r="R26" s="307"/>
      <c r="S26" s="322"/>
      <c r="T26" s="193" t="s">
        <v>144</v>
      </c>
      <c r="U26" s="193" t="s">
        <v>145</v>
      </c>
    </row>
    <row r="27" spans="1:21" s="101" customFormat="1" ht="28.5" customHeight="1" thickBot="1" x14ac:dyDescent="0.3">
      <c r="A27"/>
      <c r="B27" s="250" t="s">
        <v>41</v>
      </c>
      <c r="C27" s="251"/>
      <c r="D27" s="256" t="s">
        <v>152</v>
      </c>
      <c r="E27" s="259" t="s">
        <v>157</v>
      </c>
      <c r="F27" s="262" t="s">
        <v>158</v>
      </c>
      <c r="G27" s="263"/>
      <c r="H27" s="268" t="s">
        <v>159</v>
      </c>
      <c r="I27" s="269"/>
      <c r="J27" s="270"/>
      <c r="K27" s="282" t="s">
        <v>160</v>
      </c>
      <c r="L27" s="283"/>
      <c r="M27" s="288" t="s">
        <v>66</v>
      </c>
      <c r="N27" s="291" t="s">
        <v>142</v>
      </c>
      <c r="O27" s="292"/>
      <c r="P27" s="297"/>
      <c r="Q27" s="116" t="s">
        <v>161</v>
      </c>
      <c r="R27" s="114"/>
      <c r="S27" s="300" t="str">
        <f>IF(AND(R27&lt;&gt;"",R28&lt;&gt;"",R27=0,R28=0),Berechnung1!$G$3,IF(R29=Berechnung1!C14,Berechnung1!$E$3,IF(OR(R29&lt; Berechnung1!D14,R29&gt; Berechnung1!E14),Berechnung1!$F$3,IF(OR(ROUND(R29,4)&lt;Berechnung1!I14,ROUND(R29,4)&gt;Berechnung1!J14),Berechnung1!$C$3,IF(OR(ROUND(R29,4)&lt;Berechnung1!F14,ROUND(R29,4)&gt;Berechnung1!G14),Berechnung1!$D$3,Berechnung1!$B$3)))))</f>
        <v>Incomplete</v>
      </c>
      <c r="T27" s="279"/>
      <c r="U27" s="279"/>
    </row>
    <row r="28" spans="1:21" s="101" customFormat="1" ht="28.5" customHeight="1" thickBot="1" x14ac:dyDescent="0.3">
      <c r="A28"/>
      <c r="B28" s="252"/>
      <c r="C28" s="253"/>
      <c r="D28" s="257"/>
      <c r="E28" s="260"/>
      <c r="F28" s="264"/>
      <c r="G28" s="265"/>
      <c r="H28" s="271"/>
      <c r="I28" s="272"/>
      <c r="J28" s="273"/>
      <c r="K28" s="284"/>
      <c r="L28" s="285"/>
      <c r="M28" s="289"/>
      <c r="N28" s="293"/>
      <c r="O28" s="294"/>
      <c r="P28" s="298"/>
      <c r="Q28" s="194" t="s">
        <v>162</v>
      </c>
      <c r="R28" s="114"/>
      <c r="S28" s="301"/>
      <c r="T28" s="280"/>
      <c r="U28" s="280"/>
    </row>
    <row r="29" spans="1:21" s="101" customFormat="1" ht="28.5" customHeight="1" thickBot="1" x14ac:dyDescent="0.3">
      <c r="A29"/>
      <c r="B29" s="254"/>
      <c r="C29" s="255"/>
      <c r="D29" s="258"/>
      <c r="E29" s="261"/>
      <c r="F29" s="266"/>
      <c r="G29" s="267"/>
      <c r="H29" s="274"/>
      <c r="I29" s="275"/>
      <c r="J29" s="276"/>
      <c r="K29" s="286"/>
      <c r="L29" s="287"/>
      <c r="M29" s="290"/>
      <c r="N29" s="295"/>
      <c r="O29" s="296"/>
      <c r="P29" s="299"/>
      <c r="Q29" s="116" t="s">
        <v>42</v>
      </c>
      <c r="R29" s="115" t="str">
        <f>IF(R27="","n.d.",IF(R28="","n.d.",IF(R28=0,"",R27/R28)))</f>
        <v>n.d.</v>
      </c>
      <c r="S29" s="302"/>
      <c r="T29" s="281"/>
      <c r="U29" s="281"/>
    </row>
    <row r="30" spans="1:21" s="101" customFormat="1" ht="15" customHeight="1" x14ac:dyDescent="0.25">
      <c r="A30"/>
      <c r="B30" s="7"/>
      <c r="C30" s="15"/>
      <c r="D30" s="7"/>
      <c r="E30" s="7"/>
      <c r="F30" s="7"/>
      <c r="G30" s="7"/>
      <c r="H30" s="7"/>
      <c r="I30" s="7"/>
      <c r="J30" s="7"/>
      <c r="K30" s="7"/>
      <c r="L30" s="7"/>
      <c r="M30" s="117"/>
      <c r="N30" s="117"/>
      <c r="O30" s="117"/>
      <c r="P30" s="117"/>
      <c r="Q30" s="7"/>
      <c r="R30" s="7"/>
    </row>
    <row r="31" spans="1:21" s="101" customFormat="1" ht="7.5" customHeight="1" x14ac:dyDescent="0.25">
      <c r="A31"/>
      <c r="B31" s="7"/>
      <c r="C31" s="15"/>
      <c r="D31" s="7"/>
      <c r="E31" s="7"/>
      <c r="F31" s="7"/>
      <c r="G31" s="7"/>
      <c r="H31" s="7"/>
      <c r="I31" s="7"/>
      <c r="J31" s="7"/>
      <c r="K31" s="7"/>
      <c r="L31" s="7"/>
      <c r="M31" s="117"/>
      <c r="N31" s="117"/>
      <c r="O31" s="117"/>
      <c r="P31" s="117"/>
      <c r="Q31" s="7"/>
      <c r="R31" s="7"/>
    </row>
    <row r="32" spans="1:21" s="103" customFormat="1" ht="15" customHeight="1" x14ac:dyDescent="0.2">
      <c r="B32" s="323" t="s">
        <v>165</v>
      </c>
      <c r="C32" s="323"/>
      <c r="D32" s="323"/>
      <c r="E32" s="324"/>
      <c r="F32" s="347"/>
      <c r="G32" s="347"/>
      <c r="H32" s="347"/>
      <c r="I32" s="347"/>
      <c r="J32" s="325" t="s">
        <v>167</v>
      </c>
      <c r="K32" s="326"/>
      <c r="L32" s="347"/>
      <c r="M32" s="347"/>
      <c r="N32" s="347"/>
      <c r="O32" s="347"/>
      <c r="P32" s="128"/>
      <c r="R32" s="132"/>
      <c r="S32" s="133"/>
    </row>
    <row r="33" spans="1:21" s="7" customFormat="1" ht="9" customHeight="1" x14ac:dyDescent="0.2">
      <c r="B33" s="149"/>
      <c r="C33" s="149"/>
      <c r="D33" s="149"/>
      <c r="E33" s="149"/>
      <c r="F33" s="149"/>
      <c r="G33" s="149"/>
      <c r="H33" s="149"/>
      <c r="I33" s="149"/>
      <c r="J33" s="149"/>
      <c r="K33" s="149"/>
      <c r="L33" s="149"/>
      <c r="M33" s="149"/>
      <c r="N33" s="149"/>
      <c r="O33" s="149"/>
      <c r="P33" s="149"/>
      <c r="Q33" s="149"/>
      <c r="R33" s="149"/>
      <c r="S33" s="149"/>
    </row>
    <row r="34" spans="1:21" s="7" customFormat="1" ht="15" customHeight="1" x14ac:dyDescent="0.2">
      <c r="B34" s="154" t="s">
        <v>166</v>
      </c>
      <c r="C34" s="154"/>
      <c r="D34" s="154"/>
      <c r="E34" s="154"/>
      <c r="F34" s="347"/>
      <c r="G34" s="347"/>
      <c r="H34" s="347"/>
      <c r="I34" s="347"/>
      <c r="J34" s="153"/>
      <c r="K34" s="152" t="s">
        <v>156</v>
      </c>
      <c r="L34" s="347"/>
      <c r="M34" s="347"/>
      <c r="N34" s="347"/>
      <c r="O34" s="347"/>
      <c r="P34" s="149"/>
      <c r="Q34" s="149"/>
      <c r="R34" s="149"/>
      <c r="S34" s="149"/>
    </row>
    <row r="35" spans="1:21" s="7" customFormat="1" ht="15" customHeight="1" thickBot="1" x14ac:dyDescent="0.25">
      <c r="B35" s="303"/>
      <c r="C35" s="303"/>
      <c r="D35" s="303"/>
      <c r="E35" s="303"/>
      <c r="F35" s="303"/>
      <c r="G35" s="303"/>
      <c r="H35" s="303"/>
      <c r="I35" s="303"/>
      <c r="J35" s="303"/>
      <c r="K35" s="303"/>
      <c r="L35" s="303"/>
      <c r="M35" s="303"/>
      <c r="N35" s="303"/>
      <c r="O35" s="303"/>
      <c r="P35" s="303"/>
      <c r="Q35" s="303"/>
      <c r="R35" s="303"/>
      <c r="S35" s="303"/>
    </row>
    <row r="36" spans="1:21" s="3" customFormat="1" ht="19.5" customHeight="1" thickBot="1" x14ac:dyDescent="0.3">
      <c r="B36" s="304" t="s">
        <v>133</v>
      </c>
      <c r="C36" s="305"/>
      <c r="D36" s="308" t="s">
        <v>151</v>
      </c>
      <c r="E36" s="310" t="s">
        <v>134</v>
      </c>
      <c r="F36" s="310" t="s">
        <v>135</v>
      </c>
      <c r="G36" s="312"/>
      <c r="H36" s="304" t="s">
        <v>136</v>
      </c>
      <c r="I36" s="313"/>
      <c r="J36" s="305"/>
      <c r="K36" s="304" t="s">
        <v>137</v>
      </c>
      <c r="L36" s="305"/>
      <c r="M36" s="315" t="s">
        <v>138</v>
      </c>
      <c r="N36" s="317" t="s">
        <v>139</v>
      </c>
      <c r="O36" s="318"/>
      <c r="P36" s="315" t="s">
        <v>138</v>
      </c>
      <c r="Q36" s="304" t="s">
        <v>140</v>
      </c>
      <c r="R36" s="305"/>
      <c r="S36" s="321" t="s">
        <v>141</v>
      </c>
      <c r="T36" s="277" t="s">
        <v>143</v>
      </c>
      <c r="U36" s="278"/>
    </row>
    <row r="37" spans="1:21" s="3" customFormat="1" ht="23.25" customHeight="1" thickBot="1" x14ac:dyDescent="0.3">
      <c r="B37" s="306"/>
      <c r="C37" s="307"/>
      <c r="D37" s="309"/>
      <c r="E37" s="311"/>
      <c r="F37" s="311"/>
      <c r="G37" s="312"/>
      <c r="H37" s="306"/>
      <c r="I37" s="314"/>
      <c r="J37" s="307"/>
      <c r="K37" s="306"/>
      <c r="L37" s="307"/>
      <c r="M37" s="316"/>
      <c r="N37" s="319"/>
      <c r="O37" s="320"/>
      <c r="P37" s="316"/>
      <c r="Q37" s="306"/>
      <c r="R37" s="307"/>
      <c r="S37" s="322"/>
      <c r="T37" s="193" t="s">
        <v>144</v>
      </c>
      <c r="U37" s="193" t="s">
        <v>145</v>
      </c>
    </row>
    <row r="38" spans="1:21" s="101" customFormat="1" ht="28.5" customHeight="1" thickBot="1" x14ac:dyDescent="0.3">
      <c r="A38"/>
      <c r="B38" s="250" t="s">
        <v>41</v>
      </c>
      <c r="C38" s="251"/>
      <c r="D38" s="256" t="s">
        <v>152</v>
      </c>
      <c r="E38" s="259" t="s">
        <v>157</v>
      </c>
      <c r="F38" s="262" t="s">
        <v>158</v>
      </c>
      <c r="G38" s="263"/>
      <c r="H38" s="268" t="s">
        <v>159</v>
      </c>
      <c r="I38" s="269"/>
      <c r="J38" s="270"/>
      <c r="K38" s="282" t="s">
        <v>160</v>
      </c>
      <c r="L38" s="283"/>
      <c r="M38" s="288" t="s">
        <v>66</v>
      </c>
      <c r="N38" s="291" t="s">
        <v>142</v>
      </c>
      <c r="O38" s="292"/>
      <c r="P38" s="297"/>
      <c r="Q38" s="116" t="s">
        <v>161</v>
      </c>
      <c r="R38" s="114"/>
      <c r="S38" s="300" t="str">
        <f>IF(AND(R38&lt;&gt;"",R39&lt;&gt;"",R38=0,R39=0),Berechnung1!$G$3,IF(R40=Berechnung1!C17,Berechnung1!$E$3,IF(OR(R40&lt; Berechnung1!D17,R40&gt; Berechnung1!E17),Berechnung1!$F$3,IF(OR(ROUND(R40,4)&lt;Berechnung1!I17,ROUND(R40,4)&gt;Berechnung1!J17),Berechnung1!$C$3,IF(OR(ROUND(R40,4)&lt;Berechnung1!F17,ROUND(R40,4)&gt;Berechnung1!G17),Berechnung1!$D$3,Berechnung1!$B$3)))))</f>
        <v>Incomplete</v>
      </c>
      <c r="T38" s="279"/>
      <c r="U38" s="279"/>
    </row>
    <row r="39" spans="1:21" s="101" customFormat="1" ht="28.5" customHeight="1" thickBot="1" x14ac:dyDescent="0.3">
      <c r="A39"/>
      <c r="B39" s="252"/>
      <c r="C39" s="253"/>
      <c r="D39" s="257"/>
      <c r="E39" s="260"/>
      <c r="F39" s="264"/>
      <c r="G39" s="265"/>
      <c r="H39" s="271"/>
      <c r="I39" s="272"/>
      <c r="J39" s="273"/>
      <c r="K39" s="284"/>
      <c r="L39" s="285"/>
      <c r="M39" s="289"/>
      <c r="N39" s="293"/>
      <c r="O39" s="294"/>
      <c r="P39" s="298"/>
      <c r="Q39" s="194" t="s">
        <v>162</v>
      </c>
      <c r="R39" s="114"/>
      <c r="S39" s="301"/>
      <c r="T39" s="280"/>
      <c r="U39" s="280"/>
    </row>
    <row r="40" spans="1:21" s="101" customFormat="1" ht="28.5" customHeight="1" thickBot="1" x14ac:dyDescent="0.3">
      <c r="A40"/>
      <c r="B40" s="254"/>
      <c r="C40" s="255"/>
      <c r="D40" s="258"/>
      <c r="E40" s="261"/>
      <c r="F40" s="266"/>
      <c r="G40" s="267"/>
      <c r="H40" s="274"/>
      <c r="I40" s="275"/>
      <c r="J40" s="276"/>
      <c r="K40" s="286"/>
      <c r="L40" s="287"/>
      <c r="M40" s="290"/>
      <c r="N40" s="295"/>
      <c r="O40" s="296"/>
      <c r="P40" s="299"/>
      <c r="Q40" s="116" t="s">
        <v>42</v>
      </c>
      <c r="R40" s="115" t="str">
        <f>IF(R38="","n.d.",IF(R39="","n.d.",IF(R39=0,"",R38/R39)))</f>
        <v>n.d.</v>
      </c>
      <c r="S40" s="302"/>
      <c r="T40" s="281"/>
      <c r="U40" s="281"/>
    </row>
    <row r="41" spans="1:21" s="101" customFormat="1" ht="14.25" customHeight="1" x14ac:dyDescent="0.25">
      <c r="A41"/>
      <c r="B41" s="7"/>
      <c r="C41" s="15"/>
      <c r="D41" s="7"/>
      <c r="E41" s="7"/>
      <c r="F41" s="7"/>
      <c r="G41" s="7"/>
      <c r="H41" s="7"/>
      <c r="I41" s="7"/>
      <c r="J41" s="7"/>
      <c r="K41" s="7"/>
      <c r="L41" s="7"/>
      <c r="M41" s="117"/>
      <c r="N41" s="117"/>
      <c r="O41" s="117"/>
      <c r="P41" s="117"/>
      <c r="Q41" s="7"/>
      <c r="R41" s="7"/>
    </row>
    <row r="42" spans="1:21" s="101" customFormat="1" ht="47.25" customHeight="1" x14ac:dyDescent="0.25">
      <c r="A42"/>
      <c r="B42" s="340" t="s">
        <v>176</v>
      </c>
      <c r="C42" s="341"/>
      <c r="D42" s="341"/>
      <c r="E42" s="341"/>
      <c r="F42" s="341"/>
      <c r="G42" s="341"/>
      <c r="H42" s="341"/>
      <c r="I42" s="341"/>
      <c r="J42" s="341"/>
      <c r="K42" s="341"/>
      <c r="L42" s="341"/>
      <c r="M42" s="341"/>
      <c r="N42" s="341"/>
      <c r="O42" s="341"/>
      <c r="P42" s="341"/>
      <c r="Q42" s="341"/>
      <c r="R42" s="341"/>
      <c r="S42" s="341"/>
    </row>
    <row r="43" spans="1:21" s="101" customFormat="1" ht="38.25" customHeight="1" x14ac:dyDescent="0.25">
      <c r="A43"/>
      <c r="B43" s="342" t="s">
        <v>168</v>
      </c>
      <c r="C43" s="343"/>
      <c r="D43" s="343"/>
      <c r="E43" s="343"/>
      <c r="F43" s="343"/>
      <c r="G43" s="343"/>
      <c r="H43" s="343"/>
      <c r="I43" s="343"/>
      <c r="J43" s="343"/>
      <c r="K43" s="343"/>
      <c r="L43" s="343"/>
      <c r="M43" s="343"/>
      <c r="N43" s="343"/>
      <c r="O43" s="343"/>
      <c r="P43" s="343"/>
      <c r="Q43" s="343"/>
      <c r="R43" s="343"/>
      <c r="S43" s="343"/>
    </row>
    <row r="44" spans="1:21" ht="16.5" customHeight="1" x14ac:dyDescent="0.25">
      <c r="B44" s="338" t="s">
        <v>173</v>
      </c>
      <c r="C44" s="339"/>
      <c r="D44" s="339"/>
      <c r="E44" s="339"/>
      <c r="F44" s="339"/>
      <c r="G44" s="339"/>
      <c r="H44" s="339"/>
      <c r="I44" s="339"/>
      <c r="J44" s="339"/>
      <c r="K44" s="339"/>
      <c r="L44" s="339"/>
      <c r="M44" s="339"/>
      <c r="N44" s="339"/>
      <c r="O44" s="339"/>
      <c r="P44" s="339"/>
      <c r="Q44" s="339"/>
      <c r="R44" s="339"/>
      <c r="S44" s="339"/>
    </row>
  </sheetData>
  <sheetProtection algorithmName="SHA-512" hashValue="m1tQxrMeS4PM51cf4/GKgLxyjt15qepiTwzTBqEO0yMrRNhVRXbzeHL/gHV+3MUPnS3toxgEMgfQt8XdPlW6lQ==" saltValue="qG890Sf7Ysh4fq6i6D+caw==" spinCount="100000" sheet="1" objects="1" scenarios="1" selectLockedCells="1"/>
  <dataConsolidate/>
  <mergeCells count="100">
    <mergeCell ref="B44:S44"/>
    <mergeCell ref="L12:O12"/>
    <mergeCell ref="F12:I12"/>
    <mergeCell ref="F23:I23"/>
    <mergeCell ref="L23:O23"/>
    <mergeCell ref="F34:I34"/>
    <mergeCell ref="L34:O34"/>
    <mergeCell ref="B42:S42"/>
    <mergeCell ref="B43:S43"/>
    <mergeCell ref="B16:C18"/>
    <mergeCell ref="B21:E21"/>
    <mergeCell ref="F21:I21"/>
    <mergeCell ref="J21:K21"/>
    <mergeCell ref="L21:O21"/>
    <mergeCell ref="B24:S24"/>
    <mergeCell ref="B25:C26"/>
    <mergeCell ref="D25:D26"/>
    <mergeCell ref="E25:E26"/>
    <mergeCell ref="F25:G26"/>
    <mergeCell ref="H25:J26"/>
    <mergeCell ref="B13:S13"/>
    <mergeCell ref="P25:P26"/>
    <mergeCell ref="Q25:R26"/>
    <mergeCell ref="S25:S26"/>
    <mergeCell ref="H16:J18"/>
    <mergeCell ref="D16:D18"/>
    <mergeCell ref="E16:E18"/>
    <mergeCell ref="F16:G18"/>
    <mergeCell ref="K25:L26"/>
    <mergeCell ref="M25:M26"/>
    <mergeCell ref="N25:O26"/>
    <mergeCell ref="T16:T18"/>
    <mergeCell ref="U16:U18"/>
    <mergeCell ref="K16:L18"/>
    <mergeCell ref="M16:M18"/>
    <mergeCell ref="N16:O18"/>
    <mergeCell ref="P16:P18"/>
    <mergeCell ref="S16:S18"/>
    <mergeCell ref="T14:U14"/>
    <mergeCell ref="B14:C15"/>
    <mergeCell ref="D14:D15"/>
    <mergeCell ref="E14:E15"/>
    <mergeCell ref="F14:G15"/>
    <mergeCell ref="H14:J15"/>
    <mergeCell ref="K14:L15"/>
    <mergeCell ref="M14:M15"/>
    <mergeCell ref="N14:O15"/>
    <mergeCell ref="P14:P15"/>
    <mergeCell ref="Q14:R15"/>
    <mergeCell ref="S14:S15"/>
    <mergeCell ref="F6:O6"/>
    <mergeCell ref="F8:G8"/>
    <mergeCell ref="I8:K8"/>
    <mergeCell ref="L8:O8"/>
    <mergeCell ref="B10:E10"/>
    <mergeCell ref="F10:I10"/>
    <mergeCell ref="J10:K10"/>
    <mergeCell ref="L10:O10"/>
    <mergeCell ref="T25:U25"/>
    <mergeCell ref="T27:T29"/>
    <mergeCell ref="U27:U29"/>
    <mergeCell ref="B32:E32"/>
    <mergeCell ref="F32:I32"/>
    <mergeCell ref="J32:K32"/>
    <mergeCell ref="L32:O32"/>
    <mergeCell ref="K27:L29"/>
    <mergeCell ref="M27:M29"/>
    <mergeCell ref="N27:O29"/>
    <mergeCell ref="P27:P29"/>
    <mergeCell ref="S27:S29"/>
    <mergeCell ref="B27:C29"/>
    <mergeCell ref="D27:D29"/>
    <mergeCell ref="E27:E29"/>
    <mergeCell ref="F27:G29"/>
    <mergeCell ref="H27:J29"/>
    <mergeCell ref="B35:S35"/>
    <mergeCell ref="B36:C37"/>
    <mergeCell ref="D36:D37"/>
    <mergeCell ref="E36:E37"/>
    <mergeCell ref="F36:G37"/>
    <mergeCell ref="H36:J37"/>
    <mergeCell ref="K36:L37"/>
    <mergeCell ref="M36:M37"/>
    <mergeCell ref="N36:O37"/>
    <mergeCell ref="P36:P37"/>
    <mergeCell ref="Q36:R37"/>
    <mergeCell ref="S36:S37"/>
    <mergeCell ref="T36:U36"/>
    <mergeCell ref="T38:T40"/>
    <mergeCell ref="U38:U40"/>
    <mergeCell ref="K38:L40"/>
    <mergeCell ref="M38:M40"/>
    <mergeCell ref="N38:O40"/>
    <mergeCell ref="P38:P40"/>
    <mergeCell ref="S38:S40"/>
    <mergeCell ref="B38:C40"/>
    <mergeCell ref="D38:D40"/>
    <mergeCell ref="E38:E40"/>
    <mergeCell ref="F38:G40"/>
    <mergeCell ref="H38:J40"/>
  </mergeCells>
  <conditionalFormatting sqref="F10">
    <cfRule type="expression" dxfId="34" priority="73">
      <formula>LEN(TRIM(F10))=0</formula>
    </cfRule>
  </conditionalFormatting>
  <conditionalFormatting sqref="R16:R17">
    <cfRule type="containsBlanks" dxfId="22" priority="177">
      <formula>LEN(TRIM(R16))=0</formula>
    </cfRule>
  </conditionalFormatting>
  <conditionalFormatting sqref="R27:R28">
    <cfRule type="containsBlanks" dxfId="21" priority="69">
      <formula>LEN(TRIM(R27))=0</formula>
    </cfRule>
  </conditionalFormatting>
  <conditionalFormatting sqref="R38:R39">
    <cfRule type="containsBlanks" dxfId="20" priority="60">
      <formula>LEN(TRIM(R38))=0</formula>
    </cfRule>
  </conditionalFormatting>
  <conditionalFormatting sqref="S16:S18 S27:S29 S38:S40">
    <cfRule type="containsText" dxfId="19" priority="12" operator="containsText" text="Incomplete">
      <formula>NOT(ISERROR(SEARCH("Incomplete",S16)))</formula>
    </cfRule>
    <cfRule type="containsText" dxfId="18" priority="13" operator="containsText" text="Incorrect">
      <formula>NOT(ISERROR(SEARCH("Incorrect",S16)))</formula>
    </cfRule>
    <cfRule type="containsText" dxfId="17" priority="14" operator="containsText" text="I.O. (Plausibility unclear)">
      <formula>NOT(ISERROR(SEARCH("I.O. (Plausibility unclear)",S16)))</formula>
    </cfRule>
    <cfRule type="containsText" dxfId="16" priority="77" operator="containsText" text="I.O.">
      <formula>NOT(ISERROR(SEARCH("I.O.",S16)))</formula>
    </cfRule>
  </conditionalFormatting>
  <conditionalFormatting sqref="S16:S18">
    <cfRule type="containsText" dxfId="15" priority="76" operator="containsText" text="Exeption (Plausibility unclear)">
      <formula>NOT(ISERROR(SEARCH("Exeption (Plausibility unclear)",S16)))</formula>
    </cfRule>
  </conditionalFormatting>
  <conditionalFormatting sqref="S27:S29">
    <cfRule type="containsText" dxfId="14" priority="47" operator="containsText" text="Exeption (Plausibility unclear)">
      <formula>NOT(ISERROR(SEARCH("Exeption (Plausibility unclear)",S27)))</formula>
    </cfRule>
  </conditionalFormatting>
  <conditionalFormatting sqref="S38:S40">
    <cfRule type="containsText" dxfId="13" priority="46" operator="containsText" text="Exeption (Plausibility unclear)">
      <formula>NOT(ISERROR(SEARCH("Exeption (Plausibility unclear)",S38)))</formula>
    </cfRule>
  </conditionalFormatting>
  <conditionalFormatting sqref="T16:T18 T27:T29 T38:T40">
    <cfRule type="notContainsBlanks" dxfId="12" priority="2620" stopIfTrue="1">
      <formula>LEN(TRIM(T16))&gt;0</formula>
    </cfRule>
    <cfRule type="expression" dxfId="11" priority="2621" stopIfTrue="1">
      <formula>OR($S16="Incomplete",$S16="I.O. (Plausibility unclear)",$S16="Exeption (Plausibility unclear)")</formula>
    </cfRule>
  </conditionalFormatting>
  <conditionalFormatting sqref="F12">
    <cfRule type="expression" dxfId="10" priority="11">
      <formula>LEN(TRIM(F12))=0</formula>
    </cfRule>
  </conditionalFormatting>
  <conditionalFormatting sqref="L10">
    <cfRule type="expression" dxfId="9" priority="10">
      <formula>LEN(TRIM(L10))=0</formula>
    </cfRule>
  </conditionalFormatting>
  <conditionalFormatting sqref="L12">
    <cfRule type="expression" dxfId="8" priority="9">
      <formula>LEN(TRIM(L12))=0</formula>
    </cfRule>
  </conditionalFormatting>
  <conditionalFormatting sqref="F21">
    <cfRule type="expression" dxfId="7" priority="8">
      <formula>LEN(TRIM(F21))=0</formula>
    </cfRule>
  </conditionalFormatting>
  <conditionalFormatting sqref="F23">
    <cfRule type="expression" dxfId="6" priority="7">
      <formula>LEN(TRIM(F23))=0</formula>
    </cfRule>
  </conditionalFormatting>
  <conditionalFormatting sqref="L21">
    <cfRule type="expression" dxfId="5" priority="6">
      <formula>LEN(TRIM(L21))=0</formula>
    </cfRule>
  </conditionalFormatting>
  <conditionalFormatting sqref="L23">
    <cfRule type="expression" dxfId="4" priority="5">
      <formula>LEN(TRIM(L23))=0</formula>
    </cfRule>
  </conditionalFormatting>
  <conditionalFormatting sqref="F32">
    <cfRule type="expression" dxfId="3" priority="4">
      <formula>LEN(TRIM(F32))=0</formula>
    </cfRule>
  </conditionalFormatting>
  <conditionalFormatting sqref="F34">
    <cfRule type="expression" dxfId="2" priority="3">
      <formula>LEN(TRIM(F34))=0</formula>
    </cfRule>
  </conditionalFormatting>
  <conditionalFormatting sqref="L32">
    <cfRule type="expression" dxfId="1" priority="2">
      <formula>LEN(TRIM(L32))=0</formula>
    </cfRule>
  </conditionalFormatting>
  <conditionalFormatting sqref="L34">
    <cfRule type="expression" dxfId="0" priority="1">
      <formula>LEN(TRIM(L34))=0</formula>
    </cfRule>
  </conditionalFormatting>
  <dataValidations count="5">
    <dataValidation type="whole" showErrorMessage="1" errorTitle="Input data error" error="1.Denominator has to be a positive whole number._x000a_2.Denominator cannot be smaller than numerator." sqref="R39 R17 R28" xr:uid="{00000000-0002-0000-0400-000000000000}">
      <formula1>R16</formula1>
      <formula2>5000</formula2>
    </dataValidation>
    <dataValidation type="whole" showInputMessage="1" showErrorMessage="1" errorTitle="Input data error" error="1.Numerator has to be a positive whole number._x000a_2.Numerator cannot be bigger than denominator." sqref="R27 R16 R38" xr:uid="{00000000-0002-0000-0400-000001000000}">
      <formula1>0</formula1>
      <formula2>IF(R17="",5000,R17)</formula2>
    </dataValidation>
    <dataValidation errorStyle="information" allowBlank="1" showInputMessage="1" showErrorMessage="1" errorTitle="Kennzahl" promptTitle="Kennzahl" sqref="B14 B25 D14 B36 D25 D36" xr:uid="{00000000-0002-0000-0400-000002000000}"/>
    <dataValidation type="textLength" allowBlank="1" showInputMessage="1" showErrorMessage="1" errorTitle="Character length" error="Minimum 30 characters and maximum 500 characters." sqref="T16:U18 T27:U29 T38:U40" xr:uid="{00000000-0002-0000-0400-000003000000}">
      <formula1>30</formula1>
      <formula2>500</formula2>
    </dataValidation>
    <dataValidation type="textLength" allowBlank="1" showInputMessage="1" showErrorMessage="1" errorTitle="Character length" error="Minimum 3 characters and maximum 50 characters." sqref="L34:O34 F10:I10 L10:O10 F12:I12 L12:O12 F21:I21 L21:O21 F23:I23 L23:O23 F32:I32 L32:O32 F34:I34" xr:uid="{00000000-0002-0000-0400-000004000000}">
      <formula1>3</formula1>
      <formula2>50</formula2>
    </dataValidation>
  </dataValidations>
  <pageMargins left="0.39370078740157483" right="3.937007874015748E-2" top="0.59055118110236227" bottom="0.39370078740157483" header="0.11811023622047245" footer="0.11811023622047245"/>
  <pageSetup paperSize="9" scale="97" orientation="landscape" r:id="rId1"/>
  <headerFooter>
    <oddFooter xml:space="preserve">&amp;L&amp;"Arial,Regular"&amp;7&amp;F&amp;C&amp;"Arial,Regular"&amp;7© DKG  All rights reserved&amp;R&amp;"Arial,Regular"&amp;7&amp;P                                           </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9" max="18" man="1"/>
    <brk id="30" max="18" man="1"/>
  </rowBreaks>
  <ignoredErrors>
    <ignoredError sqref="B17:C18 C16" numberStoredAsText="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I235"/>
  <sheetViews>
    <sheetView zoomScale="90" zoomScaleNormal="90" workbookViewId="0">
      <selection activeCell="A44" sqref="A44"/>
    </sheetView>
  </sheetViews>
  <sheetFormatPr defaultColWidth="9.140625" defaultRowHeight="11.25" x14ac:dyDescent="0.2"/>
  <cols>
    <col min="1" max="1" width="26.42578125" style="11" customWidth="1"/>
    <col min="2" max="2" width="52.7109375" style="11" customWidth="1"/>
    <col min="3" max="3" width="55" style="11" customWidth="1"/>
    <col min="4" max="4" width="18" style="14" customWidth="1"/>
    <col min="5" max="5" width="37.42578125" style="14" customWidth="1"/>
    <col min="6" max="6" width="37" style="11" customWidth="1"/>
    <col min="7" max="7" width="21.7109375" style="11" customWidth="1"/>
    <col min="8" max="8" width="19.7109375" style="14" customWidth="1"/>
    <col min="9" max="9" width="9.140625" style="11" customWidth="1"/>
    <col min="10" max="10" width="23.140625" style="11" customWidth="1"/>
    <col min="11" max="11" width="7.140625" style="11" customWidth="1"/>
    <col min="12" max="12" width="33.140625" style="11" customWidth="1"/>
    <col min="13" max="13" width="36" style="11" customWidth="1"/>
    <col min="14" max="14" width="16" style="11" customWidth="1"/>
    <col min="15" max="15" width="14.5703125" style="11" customWidth="1"/>
    <col min="16" max="16" width="17.28515625" style="11" customWidth="1"/>
    <col min="17" max="23" width="9.140625" style="11" customWidth="1"/>
    <col min="24" max="24" width="13.5703125" style="11" customWidth="1"/>
    <col min="25" max="36" width="9.140625" style="11" customWidth="1"/>
    <col min="37" max="37" width="16.140625" style="11" customWidth="1"/>
    <col min="38" max="38" width="13.85546875" style="11" customWidth="1"/>
    <col min="39" max="39" width="9.140625" style="11" customWidth="1"/>
    <col min="40" max="40" width="15" style="11" customWidth="1"/>
    <col min="41" max="41" width="19.7109375" style="11" customWidth="1"/>
    <col min="42" max="42" width="15.7109375" style="11" customWidth="1"/>
    <col min="43" max="96" width="9.140625" style="11" customWidth="1"/>
    <col min="97" max="98" width="16.5703125" style="11" customWidth="1"/>
    <col min="99" max="99" width="15.5703125" style="11" customWidth="1"/>
    <col min="100" max="100" width="19" style="11" customWidth="1"/>
    <col min="101" max="16384" width="9.140625" style="11"/>
  </cols>
  <sheetData>
    <row r="1" spans="1:9" x14ac:dyDescent="0.2">
      <c r="A1" s="1"/>
      <c r="C1" s="14"/>
      <c r="E1" s="11"/>
      <c r="F1" s="2"/>
    </row>
    <row r="2" spans="1:9" x14ac:dyDescent="0.2">
      <c r="A2" s="177" t="s">
        <v>13</v>
      </c>
      <c r="B2" s="178" t="s">
        <v>10</v>
      </c>
      <c r="D2" s="177" t="s">
        <v>21</v>
      </c>
      <c r="E2" s="37" t="s">
        <v>96</v>
      </c>
      <c r="G2" s="177" t="s">
        <v>82</v>
      </c>
      <c r="H2" s="37" t="s">
        <v>83</v>
      </c>
    </row>
    <row r="3" spans="1:9" x14ac:dyDescent="0.2">
      <c r="A3" s="14"/>
      <c r="B3" s="179" t="s">
        <v>11</v>
      </c>
      <c r="E3" s="37" t="s">
        <v>15</v>
      </c>
      <c r="H3" s="37" t="s">
        <v>19</v>
      </c>
    </row>
    <row r="4" spans="1:9" x14ac:dyDescent="0.2">
      <c r="A4" s="14"/>
      <c r="B4" s="13"/>
      <c r="E4" s="37" t="s">
        <v>174</v>
      </c>
      <c r="H4" s="37" t="s">
        <v>20</v>
      </c>
    </row>
    <row r="5" spans="1:9" x14ac:dyDescent="0.2">
      <c r="A5" s="14"/>
      <c r="B5" s="13"/>
      <c r="E5" s="37" t="s">
        <v>17</v>
      </c>
    </row>
    <row r="6" spans="1:9" ht="15" customHeight="1" x14ac:dyDescent="0.2">
      <c r="A6" s="180" t="s">
        <v>24</v>
      </c>
      <c r="B6" s="344" t="s">
        <v>52</v>
      </c>
      <c r="E6" s="37" t="s">
        <v>19</v>
      </c>
      <c r="F6" s="181"/>
      <c r="G6" s="201" t="s">
        <v>180</v>
      </c>
      <c r="H6" s="202" t="s">
        <v>15</v>
      </c>
    </row>
    <row r="7" spans="1:9" x14ac:dyDescent="0.2">
      <c r="B7" s="345"/>
      <c r="E7" s="37" t="s">
        <v>20</v>
      </c>
      <c r="F7" s="181"/>
      <c r="G7" s="181"/>
      <c r="H7" s="202" t="s">
        <v>19</v>
      </c>
    </row>
    <row r="8" spans="1:9" x14ac:dyDescent="0.2">
      <c r="B8" s="345"/>
      <c r="E8" s="13"/>
      <c r="F8" s="181"/>
      <c r="G8" s="181"/>
      <c r="H8" s="202" t="s">
        <v>20</v>
      </c>
    </row>
    <row r="9" spans="1:9" x14ac:dyDescent="0.2">
      <c r="B9" s="345"/>
      <c r="D9" s="177" t="s">
        <v>22</v>
      </c>
      <c r="E9" s="37" t="s">
        <v>96</v>
      </c>
      <c r="F9" s="181"/>
      <c r="G9" s="181"/>
      <c r="H9" s="15"/>
      <c r="I9" s="181"/>
    </row>
    <row r="10" spans="1:9" x14ac:dyDescent="0.2">
      <c r="B10" s="345"/>
      <c r="D10" s="182"/>
      <c r="E10" s="37" t="s">
        <v>17</v>
      </c>
      <c r="F10" s="181"/>
      <c r="G10" s="181"/>
      <c r="H10" s="15"/>
      <c r="I10" s="181"/>
    </row>
    <row r="11" spans="1:9" x14ac:dyDescent="0.2">
      <c r="B11" s="345"/>
      <c r="D11" s="182"/>
      <c r="E11" s="37" t="s">
        <v>19</v>
      </c>
      <c r="F11" s="181"/>
      <c r="G11" s="181"/>
      <c r="H11" s="15"/>
      <c r="I11" s="181"/>
    </row>
    <row r="12" spans="1:9" x14ac:dyDescent="0.2">
      <c r="B12" s="346"/>
      <c r="D12" s="182"/>
      <c r="E12" s="37" t="s">
        <v>20</v>
      </c>
    </row>
    <row r="15" spans="1:9" x14ac:dyDescent="0.2">
      <c r="D15" s="177" t="s">
        <v>23</v>
      </c>
      <c r="E15" s="37" t="s">
        <v>15</v>
      </c>
    </row>
    <row r="16" spans="1:9" x14ac:dyDescent="0.2">
      <c r="E16" s="37" t="s">
        <v>17</v>
      </c>
    </row>
    <row r="17" spans="4:5" x14ac:dyDescent="0.2">
      <c r="E17" s="37" t="s">
        <v>19</v>
      </c>
    </row>
    <row r="18" spans="4:5" x14ac:dyDescent="0.2">
      <c r="E18" s="37" t="s">
        <v>20</v>
      </c>
    </row>
    <row r="20" spans="4:5" x14ac:dyDescent="0.2">
      <c r="D20" s="177" t="s">
        <v>53</v>
      </c>
      <c r="E20" s="37" t="s">
        <v>174</v>
      </c>
    </row>
    <row r="21" spans="4:5" x14ac:dyDescent="0.2">
      <c r="D21" s="11"/>
      <c r="E21" s="37" t="s">
        <v>19</v>
      </c>
    </row>
    <row r="22" spans="4:5" x14ac:dyDescent="0.2">
      <c r="D22" s="11"/>
      <c r="E22" s="37" t="s">
        <v>20</v>
      </c>
    </row>
    <row r="23" spans="4:5" x14ac:dyDescent="0.2">
      <c r="D23" s="11"/>
      <c r="E23" s="183"/>
    </row>
    <row r="24" spans="4:5" x14ac:dyDescent="0.2">
      <c r="D24" s="177" t="s">
        <v>54</v>
      </c>
      <c r="E24" s="37" t="s">
        <v>15</v>
      </c>
    </row>
    <row r="25" spans="4:5" x14ac:dyDescent="0.2">
      <c r="D25" s="182"/>
      <c r="E25" s="37" t="s">
        <v>17</v>
      </c>
    </row>
    <row r="26" spans="4:5" x14ac:dyDescent="0.2">
      <c r="D26" s="11"/>
      <c r="E26" s="37" t="s">
        <v>174</v>
      </c>
    </row>
    <row r="27" spans="4:5" x14ac:dyDescent="0.2">
      <c r="D27" s="11"/>
      <c r="E27" s="37" t="s">
        <v>19</v>
      </c>
    </row>
    <row r="28" spans="4:5" x14ac:dyDescent="0.2">
      <c r="D28" s="11"/>
      <c r="E28" s="37" t="s">
        <v>20</v>
      </c>
    </row>
    <row r="29" spans="4:5" x14ac:dyDescent="0.2">
      <c r="D29" s="11"/>
      <c r="E29" s="11"/>
    </row>
    <row r="30" spans="4:5" x14ac:dyDescent="0.2">
      <c r="D30" s="177" t="s">
        <v>55</v>
      </c>
      <c r="E30" s="37" t="s">
        <v>96</v>
      </c>
    </row>
    <row r="31" spans="4:5" x14ac:dyDescent="0.2">
      <c r="D31" s="182"/>
      <c r="E31" s="37" t="s">
        <v>17</v>
      </c>
    </row>
    <row r="32" spans="4:5" x14ac:dyDescent="0.2">
      <c r="D32" s="11"/>
      <c r="E32" s="37" t="s">
        <v>174</v>
      </c>
    </row>
    <row r="33" spans="1:8" x14ac:dyDescent="0.2">
      <c r="D33" s="11"/>
      <c r="E33" s="37" t="s">
        <v>19</v>
      </c>
    </row>
    <row r="34" spans="1:8" x14ac:dyDescent="0.2">
      <c r="A34" s="6"/>
      <c r="D34" s="11"/>
      <c r="E34" s="37" t="s">
        <v>20</v>
      </c>
    </row>
    <row r="35" spans="1:8" ht="12" thickBot="1" x14ac:dyDescent="0.25"/>
    <row r="36" spans="1:8" s="76" customFormat="1" ht="12" thickBot="1" x14ac:dyDescent="0.25">
      <c r="A36" s="186" t="s">
        <v>0</v>
      </c>
      <c r="B36" s="186" t="s">
        <v>5</v>
      </c>
      <c r="C36" s="186" t="s">
        <v>6</v>
      </c>
      <c r="D36" s="184" t="s">
        <v>7</v>
      </c>
      <c r="E36" s="184" t="s">
        <v>8</v>
      </c>
      <c r="F36" s="186" t="s">
        <v>1</v>
      </c>
      <c r="G36" s="186" t="s">
        <v>3</v>
      </c>
      <c r="H36" s="184" t="s">
        <v>9</v>
      </c>
    </row>
    <row r="37" spans="1:8" s="76" customFormat="1" ht="12" thickBot="1" x14ac:dyDescent="0.25">
      <c r="A37" s="16" t="str">
        <f>IF(Certcalculator!D6="","",Certcalculator!D6)</f>
        <v>Not listed</v>
      </c>
      <c r="B37" s="187" t="str">
        <f>IF($A$37="","",VLOOKUP($A$37,$A$40:$H$44,2,FALSE))</f>
        <v>-----</v>
      </c>
      <c r="C37" s="187" t="str">
        <f>IF($A$37="","",VLOOKUP($A$37,$A$40:$H$44,3,FALSE))</f>
        <v>-----</v>
      </c>
      <c r="D37" s="185" t="str">
        <f>IF($A$37="","",VLOOKUP($A$37,$A$40:$H$44,4,FALSE))</f>
        <v>-----</v>
      </c>
      <c r="E37" s="185" t="str">
        <f>IF($A$37="","",VLOOKUP($A$37,$A$40:$H$44,5,FALSE))</f>
        <v>-----</v>
      </c>
      <c r="F37" s="187" t="str">
        <f>IF($A$37="","",VLOOKUP($A$37,$A$40:$H$44,6,FALSE))</f>
        <v>-----</v>
      </c>
      <c r="G37" s="188" t="str">
        <f>IF($A$37="","",VLOOKUP($A$37,$A$40:$H$44,7,FALSE))</f>
        <v>-----</v>
      </c>
      <c r="H37" s="185" t="str">
        <f>IF($A$37="","",VLOOKUP($A$37,$A$40:$H$44,8,FALSE))</f>
        <v>-----</v>
      </c>
    </row>
    <row r="38" spans="1:8" x14ac:dyDescent="0.2">
      <c r="A38" s="189"/>
      <c r="B38" s="190" t="s">
        <v>56</v>
      </c>
    </row>
    <row r="39" spans="1:8" s="76" customFormat="1" x14ac:dyDescent="0.2">
      <c r="A39" s="18" t="s">
        <v>0</v>
      </c>
      <c r="B39" s="18" t="s">
        <v>5</v>
      </c>
      <c r="C39" s="18" t="s">
        <v>6</v>
      </c>
      <c r="D39" s="18" t="s">
        <v>7</v>
      </c>
      <c r="E39" s="18" t="s">
        <v>8</v>
      </c>
      <c r="F39" s="18" t="s">
        <v>1</v>
      </c>
      <c r="G39" s="18" t="s">
        <v>3</v>
      </c>
      <c r="H39" s="18" t="s">
        <v>9</v>
      </c>
    </row>
    <row r="40" spans="1:8" ht="15" customHeight="1" x14ac:dyDescent="0.2">
      <c r="A40" s="99" t="s">
        <v>129</v>
      </c>
      <c r="B40" s="78" t="s">
        <v>12</v>
      </c>
      <c r="C40" s="31" t="s">
        <v>12</v>
      </c>
      <c r="D40" s="31" t="s">
        <v>12</v>
      </c>
      <c r="E40" s="31" t="s">
        <v>12</v>
      </c>
      <c r="F40" s="31" t="s">
        <v>12</v>
      </c>
      <c r="G40" s="119" t="s">
        <v>12</v>
      </c>
      <c r="H40" s="119" t="s">
        <v>12</v>
      </c>
    </row>
    <row r="41" spans="1:8" x14ac:dyDescent="0.2">
      <c r="A41" s="76"/>
      <c r="G41" s="12"/>
    </row>
    <row r="42" spans="1:8" x14ac:dyDescent="0.2">
      <c r="A42" s="76"/>
      <c r="G42" s="12"/>
    </row>
    <row r="43" spans="1:8" x14ac:dyDescent="0.2">
      <c r="A43" s="76"/>
      <c r="G43" s="12"/>
    </row>
    <row r="44" spans="1:8" x14ac:dyDescent="0.2">
      <c r="A44" s="76"/>
      <c r="G44" s="12"/>
      <c r="H44" s="140"/>
    </row>
    <row r="45" spans="1:8" x14ac:dyDescent="0.2">
      <c r="A45" s="7"/>
      <c r="B45" s="7"/>
      <c r="C45" s="7"/>
      <c r="D45" s="15"/>
      <c r="E45" s="15"/>
      <c r="F45" s="7"/>
      <c r="G45" s="8"/>
      <c r="H45" s="141"/>
    </row>
    <row r="46" spans="1:8" x14ac:dyDescent="0.2">
      <c r="A46" s="7"/>
      <c r="B46" s="7"/>
      <c r="C46" s="7"/>
      <c r="D46" s="15"/>
      <c r="E46" s="15"/>
      <c r="F46" s="7"/>
      <c r="G46" s="8"/>
      <c r="H46" s="141"/>
    </row>
    <row r="47" spans="1:8" x14ac:dyDescent="0.2">
      <c r="A47" s="7"/>
      <c r="B47" s="7"/>
      <c r="C47" s="7"/>
      <c r="D47" s="15"/>
      <c r="E47" s="15"/>
      <c r="F47" s="7"/>
      <c r="G47" s="8"/>
      <c r="H47" s="141"/>
    </row>
    <row r="48" spans="1:8" x14ac:dyDescent="0.2">
      <c r="A48" s="7"/>
      <c r="B48" s="7"/>
      <c r="C48" s="7"/>
      <c r="D48" s="15"/>
      <c r="E48" s="15"/>
      <c r="F48" s="7"/>
      <c r="G48" s="8"/>
      <c r="H48" s="141"/>
    </row>
    <row r="49" spans="1:8" x14ac:dyDescent="0.2">
      <c r="A49" s="7"/>
      <c r="B49" s="7"/>
      <c r="C49" s="7"/>
      <c r="D49" s="15"/>
      <c r="E49" s="15"/>
      <c r="F49" s="7"/>
      <c r="G49" s="8"/>
      <c r="H49" s="141"/>
    </row>
    <row r="50" spans="1:8" x14ac:dyDescent="0.2">
      <c r="A50" s="7"/>
      <c r="B50" s="7"/>
      <c r="C50" s="7"/>
      <c r="D50" s="15"/>
      <c r="E50" s="15"/>
      <c r="F50" s="7"/>
      <c r="G50" s="8"/>
      <c r="H50" s="141"/>
    </row>
    <row r="51" spans="1:8" x14ac:dyDescent="0.2">
      <c r="A51" s="7"/>
      <c r="B51" s="7"/>
      <c r="C51" s="7"/>
      <c r="D51" s="15"/>
      <c r="E51" s="15"/>
      <c r="F51" s="7"/>
      <c r="G51" s="8"/>
      <c r="H51" s="141"/>
    </row>
    <row r="52" spans="1:8" x14ac:dyDescent="0.2">
      <c r="A52" s="7"/>
      <c r="B52" s="7"/>
      <c r="C52" s="7"/>
      <c r="D52" s="15"/>
      <c r="E52" s="15"/>
      <c r="F52" s="7"/>
      <c r="G52" s="8"/>
      <c r="H52" s="141"/>
    </row>
    <row r="69" spans="1:8" x14ac:dyDescent="0.2">
      <c r="A69" s="7"/>
      <c r="B69" s="7"/>
      <c r="C69" s="7"/>
      <c r="D69" s="15"/>
      <c r="E69" s="15"/>
      <c r="F69" s="7"/>
      <c r="G69" s="8"/>
      <c r="H69" s="141"/>
    </row>
    <row r="70" spans="1:8" x14ac:dyDescent="0.2">
      <c r="A70" s="7"/>
      <c r="B70" s="7"/>
      <c r="C70" s="7"/>
      <c r="D70" s="15"/>
      <c r="E70" s="15"/>
      <c r="F70" s="7"/>
      <c r="G70" s="8"/>
      <c r="H70" s="141"/>
    </row>
    <row r="71" spans="1:8" x14ac:dyDescent="0.2">
      <c r="A71" s="7"/>
      <c r="B71" s="7"/>
      <c r="C71" s="7"/>
      <c r="D71" s="15"/>
      <c r="E71" s="15"/>
      <c r="F71" s="7"/>
      <c r="G71" s="8"/>
      <c r="H71" s="141"/>
    </row>
    <row r="72" spans="1:8" x14ac:dyDescent="0.2">
      <c r="A72" s="7"/>
      <c r="B72" s="7"/>
      <c r="C72" s="7"/>
      <c r="D72" s="15"/>
      <c r="E72" s="15"/>
      <c r="F72" s="7"/>
      <c r="G72" s="8"/>
      <c r="H72" s="141"/>
    </row>
    <row r="73" spans="1:8" x14ac:dyDescent="0.2">
      <c r="A73" s="7"/>
      <c r="B73" s="7"/>
      <c r="C73" s="7"/>
      <c r="D73" s="15"/>
      <c r="E73" s="15"/>
      <c r="F73" s="7"/>
      <c r="G73" s="8"/>
      <c r="H73" s="141"/>
    </row>
    <row r="74" spans="1:8" x14ac:dyDescent="0.2">
      <c r="A74" s="7"/>
      <c r="B74" s="7"/>
      <c r="C74" s="7"/>
      <c r="D74" s="15"/>
      <c r="E74" s="15"/>
      <c r="F74" s="7"/>
      <c r="G74" s="8"/>
      <c r="H74" s="141"/>
    </row>
    <row r="75" spans="1:8" x14ac:dyDescent="0.2">
      <c r="A75" s="7"/>
      <c r="B75" s="7"/>
      <c r="C75" s="7"/>
      <c r="D75" s="15"/>
      <c r="E75" s="15"/>
      <c r="F75" s="7"/>
      <c r="G75" s="8"/>
      <c r="H75" s="141"/>
    </row>
    <row r="76" spans="1:8" x14ac:dyDescent="0.2">
      <c r="A76" s="7"/>
      <c r="B76" s="7"/>
      <c r="C76" s="7"/>
      <c r="D76" s="15"/>
      <c r="E76" s="15"/>
      <c r="F76" s="7"/>
      <c r="G76" s="8"/>
      <c r="H76" s="141"/>
    </row>
    <row r="77" spans="1:8" x14ac:dyDescent="0.2">
      <c r="A77" s="7"/>
      <c r="B77" s="7"/>
      <c r="C77" s="7"/>
      <c r="D77" s="15"/>
      <c r="E77" s="15"/>
      <c r="F77" s="7"/>
      <c r="G77" s="8"/>
      <c r="H77" s="141"/>
    </row>
    <row r="78" spans="1:8" x14ac:dyDescent="0.2">
      <c r="A78" s="7"/>
      <c r="B78" s="7"/>
      <c r="C78" s="7"/>
      <c r="D78" s="15"/>
      <c r="E78" s="15"/>
      <c r="F78" s="7"/>
      <c r="G78" s="8"/>
      <c r="H78" s="141"/>
    </row>
    <row r="79" spans="1:8" x14ac:dyDescent="0.2">
      <c r="A79" s="7"/>
      <c r="B79" s="7"/>
      <c r="C79" s="7"/>
      <c r="D79" s="15"/>
      <c r="E79" s="15"/>
      <c r="F79" s="7"/>
      <c r="G79" s="8"/>
      <c r="H79" s="141"/>
    </row>
    <row r="80" spans="1:8" x14ac:dyDescent="0.2">
      <c r="A80" s="7"/>
      <c r="B80" s="7"/>
      <c r="C80" s="7"/>
      <c r="D80" s="15"/>
      <c r="E80" s="15"/>
      <c r="F80" s="7"/>
      <c r="G80" s="8"/>
      <c r="H80" s="141"/>
    </row>
    <row r="81" spans="1:8" x14ac:dyDescent="0.2">
      <c r="A81" s="7"/>
      <c r="B81" s="7"/>
      <c r="C81" s="7"/>
      <c r="D81" s="15"/>
      <c r="E81" s="15"/>
      <c r="F81" s="7"/>
      <c r="G81" s="8"/>
      <c r="H81" s="141"/>
    </row>
    <row r="82" spans="1:8" x14ac:dyDescent="0.2">
      <c r="A82" s="7"/>
      <c r="B82" s="7"/>
      <c r="C82" s="7"/>
      <c r="D82" s="15"/>
      <c r="E82" s="15"/>
      <c r="F82" s="7"/>
      <c r="G82" s="8"/>
      <c r="H82" s="141"/>
    </row>
    <row r="83" spans="1:8" x14ac:dyDescent="0.2">
      <c r="A83" s="7"/>
      <c r="B83" s="7"/>
      <c r="C83" s="7"/>
      <c r="D83" s="15"/>
      <c r="E83" s="15"/>
      <c r="F83" s="7"/>
      <c r="G83" s="8"/>
      <c r="H83" s="141"/>
    </row>
    <row r="84" spans="1:8" x14ac:dyDescent="0.2">
      <c r="A84" s="7"/>
      <c r="B84" s="7"/>
      <c r="C84" s="7"/>
      <c r="D84" s="15"/>
      <c r="E84" s="15"/>
      <c r="F84" s="7"/>
      <c r="G84" s="8"/>
      <c r="H84" s="141"/>
    </row>
    <row r="85" spans="1:8" x14ac:dyDescent="0.2">
      <c r="A85" s="7"/>
      <c r="B85" s="7"/>
      <c r="C85" s="7"/>
      <c r="D85" s="15"/>
      <c r="E85" s="15"/>
      <c r="F85" s="7"/>
      <c r="G85" s="8"/>
      <c r="H85" s="141"/>
    </row>
    <row r="86" spans="1:8" x14ac:dyDescent="0.2">
      <c r="A86" s="7"/>
      <c r="B86" s="7"/>
      <c r="C86" s="7"/>
      <c r="D86" s="15"/>
      <c r="E86" s="15"/>
      <c r="F86" s="7"/>
      <c r="G86" s="8"/>
      <c r="H86" s="141"/>
    </row>
    <row r="87" spans="1:8" x14ac:dyDescent="0.2">
      <c r="A87" s="7"/>
      <c r="B87" s="7"/>
      <c r="C87" s="7"/>
      <c r="D87" s="15"/>
      <c r="E87" s="15"/>
      <c r="F87" s="7"/>
      <c r="G87" s="8"/>
      <c r="H87" s="141"/>
    </row>
    <row r="88" spans="1:8" x14ac:dyDescent="0.2">
      <c r="A88" s="7"/>
      <c r="B88" s="7"/>
      <c r="C88" s="7"/>
      <c r="D88" s="15"/>
      <c r="E88" s="15"/>
      <c r="F88" s="7"/>
      <c r="G88" s="8"/>
      <c r="H88" s="141"/>
    </row>
    <row r="89" spans="1:8" x14ac:dyDescent="0.2">
      <c r="A89" s="7"/>
      <c r="B89" s="7"/>
      <c r="C89" s="7"/>
      <c r="D89" s="15"/>
      <c r="E89" s="15"/>
      <c r="F89" s="7"/>
      <c r="G89" s="8"/>
      <c r="H89" s="141"/>
    </row>
    <row r="90" spans="1:8" x14ac:dyDescent="0.2">
      <c r="A90" s="7"/>
      <c r="B90" s="7"/>
      <c r="C90" s="7"/>
      <c r="D90" s="15"/>
      <c r="E90" s="15"/>
      <c r="F90" s="7"/>
      <c r="G90" s="8"/>
      <c r="H90" s="141"/>
    </row>
    <row r="91" spans="1:8" x14ac:dyDescent="0.2">
      <c r="A91" s="7"/>
      <c r="B91" s="7"/>
      <c r="C91" s="7"/>
      <c r="D91" s="15"/>
      <c r="E91" s="15"/>
      <c r="F91" s="7"/>
      <c r="G91" s="8"/>
      <c r="H91" s="141"/>
    </row>
    <row r="92" spans="1:8" x14ac:dyDescent="0.2">
      <c r="A92" s="7"/>
      <c r="B92" s="7"/>
      <c r="C92" s="7"/>
      <c r="D92" s="15"/>
      <c r="E92" s="15"/>
      <c r="F92" s="7"/>
      <c r="G92" s="8"/>
      <c r="H92" s="141"/>
    </row>
    <row r="93" spans="1:8" x14ac:dyDescent="0.2">
      <c r="A93" s="7"/>
      <c r="B93" s="7"/>
      <c r="C93" s="7"/>
      <c r="D93" s="15"/>
      <c r="E93" s="15"/>
      <c r="F93" s="7"/>
      <c r="G93" s="8"/>
      <c r="H93" s="141"/>
    </row>
    <row r="94" spans="1:8" x14ac:dyDescent="0.2">
      <c r="A94" s="7"/>
      <c r="B94" s="7"/>
      <c r="C94" s="7"/>
      <c r="D94" s="15"/>
      <c r="E94" s="15"/>
      <c r="F94" s="7"/>
      <c r="G94" s="8"/>
      <c r="H94" s="141"/>
    </row>
    <row r="95" spans="1:8" x14ac:dyDescent="0.2">
      <c r="A95" s="7"/>
      <c r="B95" s="7"/>
      <c r="C95" s="7"/>
      <c r="D95" s="15"/>
      <c r="E95" s="15"/>
      <c r="F95" s="7"/>
      <c r="G95" s="8"/>
      <c r="H95" s="141"/>
    </row>
    <row r="96" spans="1:8" x14ac:dyDescent="0.2">
      <c r="A96" s="7"/>
      <c r="B96" s="7"/>
      <c r="C96" s="7"/>
      <c r="D96" s="15"/>
      <c r="E96" s="15"/>
      <c r="F96" s="7"/>
      <c r="G96" s="8"/>
      <c r="H96" s="141"/>
    </row>
    <row r="97" spans="1:8" x14ac:dyDescent="0.2">
      <c r="A97" s="7"/>
      <c r="B97" s="7"/>
      <c r="C97" s="7"/>
      <c r="D97" s="15"/>
      <c r="E97" s="15"/>
      <c r="F97" s="7"/>
      <c r="G97" s="8"/>
      <c r="H97" s="141"/>
    </row>
    <row r="98" spans="1:8" x14ac:dyDescent="0.2">
      <c r="A98" s="7"/>
      <c r="B98" s="7"/>
      <c r="C98" s="7"/>
      <c r="D98" s="15"/>
      <c r="E98" s="15"/>
      <c r="F98" s="7"/>
      <c r="G98" s="8"/>
      <c r="H98" s="141"/>
    </row>
    <row r="99" spans="1:8" x14ac:dyDescent="0.2">
      <c r="A99" s="7"/>
      <c r="B99" s="7"/>
      <c r="C99" s="7"/>
      <c r="D99" s="15"/>
      <c r="E99" s="15"/>
      <c r="F99" s="7"/>
      <c r="G99" s="8"/>
      <c r="H99" s="141"/>
    </row>
    <row r="100" spans="1:8" x14ac:dyDescent="0.2">
      <c r="A100" s="7"/>
      <c r="B100" s="7"/>
      <c r="C100" s="7"/>
      <c r="D100" s="15"/>
      <c r="E100" s="15"/>
      <c r="F100" s="7"/>
      <c r="G100" s="8"/>
      <c r="H100" s="141"/>
    </row>
    <row r="101" spans="1:8" x14ac:dyDescent="0.2">
      <c r="A101" s="7"/>
      <c r="B101" s="7"/>
      <c r="C101" s="7"/>
      <c r="D101" s="15"/>
      <c r="E101" s="15"/>
      <c r="F101" s="7"/>
      <c r="G101" s="8"/>
      <c r="H101" s="141"/>
    </row>
    <row r="102" spans="1:8" x14ac:dyDescent="0.2">
      <c r="A102" s="7"/>
      <c r="B102" s="7"/>
      <c r="C102" s="7"/>
      <c r="D102" s="15"/>
      <c r="E102" s="15"/>
      <c r="F102" s="7"/>
      <c r="G102" s="8"/>
      <c r="H102" s="141"/>
    </row>
    <row r="103" spans="1:8" x14ac:dyDescent="0.2">
      <c r="A103" s="7"/>
      <c r="B103" s="7"/>
      <c r="C103" s="7"/>
      <c r="D103" s="15"/>
      <c r="E103" s="15"/>
      <c r="F103" s="7"/>
      <c r="G103" s="8"/>
      <c r="H103" s="141"/>
    </row>
    <row r="104" spans="1:8" x14ac:dyDescent="0.2">
      <c r="A104" s="7"/>
      <c r="B104" s="7"/>
      <c r="C104" s="7"/>
      <c r="D104" s="15"/>
      <c r="E104" s="15"/>
      <c r="F104" s="7"/>
      <c r="G104" s="8"/>
      <c r="H104" s="141"/>
    </row>
    <row r="105" spans="1:8" x14ac:dyDescent="0.2">
      <c r="A105" s="7"/>
      <c r="B105" s="7"/>
      <c r="C105" s="7"/>
      <c r="D105" s="15"/>
      <c r="E105" s="15"/>
      <c r="F105" s="7"/>
      <c r="G105" s="8"/>
      <c r="H105" s="141"/>
    </row>
    <row r="106" spans="1:8" x14ac:dyDescent="0.2">
      <c r="A106" s="7"/>
      <c r="B106" s="7"/>
      <c r="C106" s="7"/>
      <c r="D106" s="15"/>
      <c r="E106" s="15"/>
      <c r="F106" s="7"/>
      <c r="G106" s="8"/>
      <c r="H106" s="141"/>
    </row>
    <row r="107" spans="1:8" x14ac:dyDescent="0.2">
      <c r="A107" s="7"/>
      <c r="B107" s="7"/>
      <c r="C107" s="7"/>
      <c r="D107" s="15"/>
      <c r="E107" s="15"/>
      <c r="F107" s="7"/>
      <c r="G107" s="8"/>
      <c r="H107" s="141"/>
    </row>
    <row r="108" spans="1:8" x14ac:dyDescent="0.2">
      <c r="A108" s="7"/>
      <c r="B108" s="7"/>
      <c r="C108" s="7"/>
      <c r="D108" s="15"/>
      <c r="E108" s="15"/>
      <c r="F108" s="7"/>
      <c r="G108" s="8"/>
      <c r="H108" s="141"/>
    </row>
    <row r="109" spans="1:8" x14ac:dyDescent="0.2">
      <c r="A109" s="7"/>
      <c r="B109" s="7"/>
      <c r="C109" s="7"/>
      <c r="D109" s="15"/>
      <c r="E109" s="15"/>
      <c r="F109" s="7"/>
      <c r="G109" s="8"/>
      <c r="H109" s="141"/>
    </row>
    <row r="110" spans="1:8" x14ac:dyDescent="0.2">
      <c r="A110" s="7"/>
      <c r="B110" s="7"/>
      <c r="C110" s="7"/>
      <c r="D110" s="15"/>
      <c r="E110" s="15"/>
      <c r="F110" s="7"/>
      <c r="G110" s="8"/>
      <c r="H110" s="141"/>
    </row>
    <row r="111" spans="1:8" x14ac:dyDescent="0.2">
      <c r="A111" s="7"/>
      <c r="B111" s="7"/>
      <c r="C111" s="7"/>
      <c r="D111" s="15"/>
      <c r="E111" s="15"/>
      <c r="F111" s="7"/>
      <c r="G111" s="8"/>
      <c r="H111" s="141"/>
    </row>
    <row r="112" spans="1:8" x14ac:dyDescent="0.2">
      <c r="A112" s="7"/>
      <c r="B112" s="7"/>
      <c r="C112" s="7"/>
      <c r="D112" s="15"/>
      <c r="E112" s="15"/>
      <c r="F112" s="7"/>
      <c r="G112" s="8"/>
      <c r="H112" s="141"/>
    </row>
    <row r="113" spans="1:8" x14ac:dyDescent="0.2">
      <c r="A113" s="7"/>
      <c r="B113" s="7"/>
      <c r="C113" s="7"/>
      <c r="D113" s="15"/>
      <c r="E113" s="15"/>
      <c r="F113" s="7"/>
      <c r="G113" s="8"/>
      <c r="H113" s="141"/>
    </row>
    <row r="114" spans="1:8" x14ac:dyDescent="0.2">
      <c r="A114" s="7"/>
      <c r="B114" s="7"/>
      <c r="C114" s="7"/>
      <c r="D114" s="15"/>
      <c r="E114" s="15"/>
      <c r="F114" s="7"/>
      <c r="G114" s="8"/>
      <c r="H114" s="141"/>
    </row>
    <row r="115" spans="1:8" x14ac:dyDescent="0.2">
      <c r="A115" s="7"/>
      <c r="B115" s="7"/>
      <c r="C115" s="7"/>
      <c r="D115" s="15"/>
      <c r="E115" s="15"/>
      <c r="F115" s="7"/>
      <c r="G115" s="8"/>
      <c r="H115" s="141"/>
    </row>
    <row r="116" spans="1:8" x14ac:dyDescent="0.2">
      <c r="A116" s="7"/>
      <c r="B116" s="7"/>
      <c r="C116" s="7"/>
      <c r="D116" s="15"/>
      <c r="E116" s="15"/>
      <c r="F116" s="7"/>
      <c r="G116" s="8"/>
      <c r="H116" s="141"/>
    </row>
    <row r="117" spans="1:8" x14ac:dyDescent="0.2">
      <c r="A117" s="7"/>
      <c r="B117" s="7"/>
      <c r="C117" s="7"/>
      <c r="D117" s="15"/>
      <c r="E117" s="15"/>
      <c r="F117" s="7"/>
      <c r="G117" s="8"/>
      <c r="H117" s="141"/>
    </row>
    <row r="118" spans="1:8" x14ac:dyDescent="0.2">
      <c r="A118" s="7"/>
      <c r="B118" s="7"/>
      <c r="C118" s="7"/>
      <c r="D118" s="15"/>
      <c r="E118" s="15"/>
      <c r="F118" s="7"/>
      <c r="G118" s="8"/>
      <c r="H118" s="141"/>
    </row>
    <row r="119" spans="1:8" x14ac:dyDescent="0.2">
      <c r="A119" s="7"/>
      <c r="B119" s="7"/>
      <c r="C119" s="7"/>
      <c r="D119" s="15"/>
      <c r="E119" s="15"/>
      <c r="F119" s="7"/>
      <c r="G119" s="8"/>
      <c r="H119" s="141"/>
    </row>
    <row r="120" spans="1:8" x14ac:dyDescent="0.2">
      <c r="A120" s="7"/>
      <c r="B120" s="7"/>
      <c r="C120" s="7"/>
      <c r="D120" s="15"/>
      <c r="E120" s="15"/>
      <c r="F120" s="7"/>
      <c r="G120" s="8"/>
      <c r="H120" s="141"/>
    </row>
    <row r="121" spans="1:8" x14ac:dyDescent="0.2">
      <c r="A121" s="7"/>
      <c r="B121" s="7"/>
      <c r="C121" s="7"/>
      <c r="D121" s="15"/>
      <c r="E121" s="15"/>
      <c r="F121" s="7"/>
      <c r="G121" s="8"/>
      <c r="H121" s="141"/>
    </row>
    <row r="122" spans="1:8" x14ac:dyDescent="0.2">
      <c r="A122" s="7"/>
      <c r="B122" s="7"/>
      <c r="C122" s="7"/>
      <c r="D122" s="15"/>
      <c r="E122" s="15"/>
      <c r="F122" s="7"/>
      <c r="G122" s="8"/>
      <c r="H122" s="141"/>
    </row>
    <row r="123" spans="1:8" x14ac:dyDescent="0.2">
      <c r="A123" s="7"/>
      <c r="B123" s="7"/>
      <c r="C123" s="7"/>
      <c r="D123" s="15"/>
      <c r="E123" s="15"/>
      <c r="F123" s="7"/>
      <c r="G123" s="8"/>
      <c r="H123" s="141"/>
    </row>
    <row r="124" spans="1:8" x14ac:dyDescent="0.2">
      <c r="A124" s="7"/>
      <c r="B124" s="7"/>
      <c r="C124" s="7"/>
      <c r="D124" s="15"/>
      <c r="E124" s="15"/>
      <c r="F124" s="7"/>
      <c r="G124" s="8"/>
      <c r="H124" s="141"/>
    </row>
    <row r="125" spans="1:8" x14ac:dyDescent="0.2">
      <c r="A125" s="7"/>
      <c r="B125" s="7"/>
      <c r="C125" s="7"/>
      <c r="D125" s="15"/>
      <c r="E125" s="15"/>
      <c r="F125" s="7"/>
      <c r="G125" s="8"/>
      <c r="H125" s="141"/>
    </row>
    <row r="126" spans="1:8" x14ac:dyDescent="0.2">
      <c r="A126" s="7"/>
      <c r="B126" s="7"/>
      <c r="C126" s="7"/>
      <c r="D126" s="15"/>
      <c r="E126" s="15"/>
      <c r="F126" s="7"/>
      <c r="G126" s="8"/>
      <c r="H126" s="141"/>
    </row>
    <row r="127" spans="1:8" x14ac:dyDescent="0.2">
      <c r="A127" s="7"/>
      <c r="B127" s="7"/>
      <c r="C127" s="7"/>
      <c r="D127" s="15"/>
      <c r="E127" s="15"/>
      <c r="F127" s="7"/>
      <c r="G127" s="8"/>
      <c r="H127" s="141"/>
    </row>
    <row r="128" spans="1:8" x14ac:dyDescent="0.2">
      <c r="A128" s="7"/>
      <c r="B128" s="7"/>
      <c r="C128" s="7"/>
      <c r="D128" s="15"/>
      <c r="E128" s="15"/>
      <c r="F128" s="7"/>
      <c r="G128" s="8"/>
      <c r="H128" s="141"/>
    </row>
    <row r="129" spans="1:8" x14ac:dyDescent="0.2">
      <c r="A129" s="7"/>
      <c r="B129" s="7"/>
      <c r="C129" s="7"/>
      <c r="D129" s="15"/>
      <c r="E129" s="15"/>
      <c r="F129" s="7"/>
      <c r="G129" s="8"/>
      <c r="H129" s="141"/>
    </row>
    <row r="130" spans="1:8" x14ac:dyDescent="0.2">
      <c r="A130" s="7"/>
      <c r="B130" s="7"/>
      <c r="C130" s="7"/>
      <c r="D130" s="15"/>
      <c r="E130" s="15"/>
      <c r="F130" s="7"/>
      <c r="G130" s="8"/>
      <c r="H130" s="141"/>
    </row>
    <row r="131" spans="1:8" x14ac:dyDescent="0.2">
      <c r="A131" s="7"/>
      <c r="B131" s="7"/>
      <c r="C131" s="7"/>
      <c r="D131" s="15"/>
      <c r="E131" s="15"/>
      <c r="F131" s="7"/>
      <c r="G131" s="8"/>
      <c r="H131" s="141"/>
    </row>
    <row r="132" spans="1:8" x14ac:dyDescent="0.2">
      <c r="A132" s="7"/>
      <c r="B132" s="7"/>
      <c r="C132" s="7"/>
      <c r="D132" s="15"/>
      <c r="E132" s="15"/>
      <c r="F132" s="7"/>
      <c r="G132" s="8"/>
      <c r="H132" s="141"/>
    </row>
    <row r="133" spans="1:8" x14ac:dyDescent="0.2">
      <c r="A133" s="7"/>
      <c r="B133" s="7"/>
      <c r="C133" s="7"/>
      <c r="D133" s="15"/>
      <c r="E133" s="15"/>
      <c r="F133" s="7"/>
      <c r="G133" s="8"/>
      <c r="H133" s="141"/>
    </row>
    <row r="134" spans="1:8" x14ac:dyDescent="0.2">
      <c r="A134" s="7"/>
      <c r="B134" s="7"/>
      <c r="C134" s="7"/>
      <c r="D134" s="15"/>
      <c r="E134" s="15"/>
      <c r="F134" s="7"/>
      <c r="G134" s="8"/>
      <c r="H134" s="141"/>
    </row>
    <row r="135" spans="1:8" x14ac:dyDescent="0.2">
      <c r="A135" s="7"/>
      <c r="B135" s="7"/>
      <c r="C135" s="7"/>
      <c r="D135" s="15"/>
      <c r="E135" s="15"/>
      <c r="F135" s="7"/>
      <c r="G135" s="8"/>
      <c r="H135" s="141"/>
    </row>
    <row r="136" spans="1:8" x14ac:dyDescent="0.2">
      <c r="A136" s="7"/>
      <c r="B136" s="7"/>
      <c r="C136" s="7"/>
      <c r="D136" s="15"/>
      <c r="E136" s="15"/>
      <c r="F136" s="7"/>
      <c r="G136" s="8"/>
      <c r="H136" s="141"/>
    </row>
    <row r="137" spans="1:8" x14ac:dyDescent="0.2">
      <c r="A137" s="7"/>
      <c r="B137" s="7"/>
      <c r="C137" s="7"/>
      <c r="D137" s="15"/>
      <c r="E137" s="15"/>
      <c r="F137" s="7"/>
      <c r="G137" s="8"/>
      <c r="H137" s="141"/>
    </row>
    <row r="138" spans="1:8" x14ac:dyDescent="0.2">
      <c r="A138" s="7"/>
      <c r="B138" s="7"/>
      <c r="C138" s="7"/>
      <c r="D138" s="15"/>
      <c r="E138" s="15"/>
      <c r="F138" s="7"/>
      <c r="G138" s="8"/>
      <c r="H138" s="141"/>
    </row>
    <row r="139" spans="1:8" x14ac:dyDescent="0.2">
      <c r="A139" s="7"/>
      <c r="B139" s="7"/>
      <c r="C139" s="7"/>
      <c r="D139" s="15"/>
      <c r="E139" s="15"/>
      <c r="F139" s="7"/>
      <c r="G139" s="8"/>
      <c r="H139" s="141"/>
    </row>
    <row r="140" spans="1:8" x14ac:dyDescent="0.2">
      <c r="A140" s="7"/>
      <c r="B140" s="7"/>
      <c r="C140" s="7"/>
      <c r="D140" s="15"/>
      <c r="E140" s="15"/>
      <c r="F140" s="7"/>
      <c r="G140" s="8"/>
      <c r="H140" s="141"/>
    </row>
    <row r="141" spans="1:8" x14ac:dyDescent="0.2">
      <c r="A141" s="7"/>
      <c r="B141" s="7"/>
      <c r="C141" s="7"/>
      <c r="D141" s="15"/>
      <c r="E141" s="15"/>
      <c r="F141" s="7"/>
      <c r="G141" s="8"/>
      <c r="H141" s="141"/>
    </row>
    <row r="142" spans="1:8" x14ac:dyDescent="0.2">
      <c r="A142" s="7"/>
      <c r="B142" s="7"/>
      <c r="C142" s="7"/>
      <c r="D142" s="15"/>
      <c r="E142" s="15"/>
      <c r="F142" s="7"/>
      <c r="G142" s="8"/>
      <c r="H142" s="141"/>
    </row>
    <row r="143" spans="1:8" x14ac:dyDescent="0.2">
      <c r="A143" s="7"/>
      <c r="B143" s="7"/>
      <c r="C143" s="7"/>
      <c r="D143" s="15"/>
      <c r="E143" s="15"/>
      <c r="F143" s="7"/>
      <c r="G143" s="8"/>
      <c r="H143" s="141"/>
    </row>
    <row r="144" spans="1:8" x14ac:dyDescent="0.2">
      <c r="A144" s="7"/>
      <c r="B144" s="7"/>
      <c r="C144" s="7"/>
      <c r="D144" s="15"/>
      <c r="E144" s="15"/>
      <c r="F144" s="7"/>
      <c r="G144" s="8"/>
      <c r="H144" s="141"/>
    </row>
    <row r="145" spans="1:8" x14ac:dyDescent="0.2">
      <c r="A145" s="7"/>
      <c r="B145" s="7"/>
      <c r="C145" s="7"/>
      <c r="D145" s="15"/>
      <c r="E145" s="15"/>
      <c r="F145" s="7"/>
      <c r="G145" s="8"/>
      <c r="H145" s="141"/>
    </row>
    <row r="146" spans="1:8" x14ac:dyDescent="0.2">
      <c r="A146" s="7"/>
      <c r="B146" s="7"/>
      <c r="C146" s="7"/>
      <c r="D146" s="15"/>
      <c r="E146" s="15"/>
      <c r="F146" s="7"/>
      <c r="G146" s="8"/>
      <c r="H146" s="141"/>
    </row>
    <row r="147" spans="1:8" x14ac:dyDescent="0.2">
      <c r="A147" s="7"/>
      <c r="B147" s="7"/>
      <c r="C147" s="7"/>
      <c r="D147" s="15"/>
      <c r="E147" s="15"/>
      <c r="F147" s="7"/>
      <c r="G147" s="8"/>
      <c r="H147" s="141"/>
    </row>
    <row r="148" spans="1:8" x14ac:dyDescent="0.2">
      <c r="A148" s="7"/>
      <c r="B148" s="7"/>
      <c r="C148" s="7"/>
      <c r="D148" s="15"/>
      <c r="E148" s="15"/>
      <c r="F148" s="7"/>
      <c r="G148" s="8"/>
      <c r="H148" s="141"/>
    </row>
    <row r="149" spans="1:8" x14ac:dyDescent="0.2">
      <c r="A149" s="7"/>
      <c r="B149" s="7"/>
      <c r="C149" s="7"/>
      <c r="D149" s="15"/>
      <c r="E149" s="15"/>
      <c r="F149" s="7"/>
      <c r="G149" s="8"/>
      <c r="H149" s="141"/>
    </row>
    <row r="150" spans="1:8" x14ac:dyDescent="0.2">
      <c r="A150" s="7"/>
      <c r="B150" s="7"/>
      <c r="C150" s="7"/>
      <c r="D150" s="15"/>
      <c r="E150" s="15"/>
      <c r="F150" s="7"/>
      <c r="G150" s="8"/>
      <c r="H150" s="141"/>
    </row>
    <row r="151" spans="1:8" x14ac:dyDescent="0.2">
      <c r="A151" s="7"/>
      <c r="B151" s="7"/>
      <c r="C151" s="7"/>
      <c r="D151" s="15"/>
      <c r="E151" s="15"/>
      <c r="F151" s="7"/>
      <c r="G151" s="8"/>
      <c r="H151" s="141"/>
    </row>
    <row r="152" spans="1:8" x14ac:dyDescent="0.2">
      <c r="A152" s="7"/>
      <c r="B152" s="7"/>
      <c r="C152" s="7"/>
      <c r="D152" s="15"/>
      <c r="E152" s="15"/>
      <c r="F152" s="7"/>
      <c r="G152" s="8"/>
      <c r="H152" s="141"/>
    </row>
    <row r="153" spans="1:8" x14ac:dyDescent="0.2">
      <c r="A153" s="7"/>
      <c r="B153" s="7"/>
      <c r="C153" s="7"/>
      <c r="D153" s="15"/>
      <c r="E153" s="15"/>
      <c r="F153" s="7"/>
      <c r="G153" s="8"/>
      <c r="H153" s="141"/>
    </row>
    <row r="154" spans="1:8" x14ac:dyDescent="0.2">
      <c r="A154" s="7"/>
      <c r="B154" s="7"/>
      <c r="C154" s="7"/>
      <c r="D154" s="15"/>
      <c r="E154" s="15"/>
      <c r="F154" s="7"/>
      <c r="G154" s="8"/>
      <c r="H154" s="141"/>
    </row>
    <row r="155" spans="1:8" x14ac:dyDescent="0.2">
      <c r="A155" s="7"/>
      <c r="B155" s="7"/>
      <c r="C155" s="7"/>
      <c r="D155" s="15"/>
      <c r="E155" s="15"/>
      <c r="F155" s="7"/>
      <c r="G155" s="8"/>
      <c r="H155" s="141"/>
    </row>
    <row r="156" spans="1:8" x14ac:dyDescent="0.2">
      <c r="A156" s="7"/>
      <c r="B156" s="7"/>
      <c r="C156" s="7"/>
      <c r="D156" s="15"/>
      <c r="E156" s="15"/>
      <c r="F156" s="7"/>
      <c r="G156" s="8"/>
      <c r="H156" s="141"/>
    </row>
    <row r="157" spans="1:8" x14ac:dyDescent="0.2">
      <c r="A157" s="7"/>
      <c r="B157" s="7"/>
      <c r="C157" s="7"/>
      <c r="D157" s="15"/>
      <c r="E157" s="15"/>
      <c r="F157" s="7"/>
      <c r="G157" s="8"/>
      <c r="H157" s="141"/>
    </row>
    <row r="158" spans="1:8" x14ac:dyDescent="0.2">
      <c r="A158" s="7"/>
      <c r="B158" s="7"/>
      <c r="C158" s="7"/>
      <c r="D158" s="15"/>
      <c r="E158" s="15"/>
      <c r="F158" s="7"/>
      <c r="G158" s="8"/>
      <c r="H158" s="141"/>
    </row>
    <row r="159" spans="1:8" x14ac:dyDescent="0.2">
      <c r="A159" s="7"/>
      <c r="B159" s="7"/>
      <c r="C159" s="7"/>
      <c r="D159" s="15"/>
      <c r="E159" s="15"/>
      <c r="F159" s="7"/>
      <c r="G159" s="8"/>
      <c r="H159" s="141"/>
    </row>
    <row r="160" spans="1:8" x14ac:dyDescent="0.2">
      <c r="A160" s="7"/>
      <c r="B160" s="7"/>
      <c r="C160" s="7"/>
      <c r="D160" s="15"/>
      <c r="E160" s="15"/>
      <c r="F160" s="7"/>
      <c r="G160" s="8"/>
      <c r="H160" s="141"/>
    </row>
    <row r="161" spans="1:8" x14ac:dyDescent="0.2">
      <c r="A161" s="7"/>
      <c r="B161" s="7"/>
      <c r="C161" s="7"/>
      <c r="D161" s="15"/>
      <c r="E161" s="15"/>
      <c r="F161" s="7"/>
      <c r="G161" s="8"/>
      <c r="H161" s="141"/>
    </row>
    <row r="162" spans="1:8" x14ac:dyDescent="0.2">
      <c r="A162" s="7"/>
      <c r="B162" s="7"/>
      <c r="C162" s="7"/>
      <c r="D162" s="15"/>
      <c r="E162" s="15"/>
      <c r="F162" s="7"/>
      <c r="G162" s="8"/>
      <c r="H162" s="141"/>
    </row>
    <row r="163" spans="1:8" x14ac:dyDescent="0.2">
      <c r="A163" s="7"/>
      <c r="B163" s="7"/>
      <c r="C163" s="7"/>
      <c r="D163" s="15"/>
      <c r="E163" s="15"/>
      <c r="F163" s="7"/>
      <c r="G163" s="8"/>
      <c r="H163" s="141"/>
    </row>
    <row r="164" spans="1:8" x14ac:dyDescent="0.2">
      <c r="A164" s="7"/>
      <c r="B164" s="7"/>
      <c r="C164" s="7"/>
      <c r="D164" s="15"/>
      <c r="E164" s="15"/>
      <c r="F164" s="7"/>
      <c r="G164" s="8"/>
      <c r="H164" s="141"/>
    </row>
    <row r="165" spans="1:8" x14ac:dyDescent="0.2">
      <c r="A165" s="7"/>
      <c r="B165" s="7"/>
      <c r="C165" s="7"/>
      <c r="D165" s="15"/>
      <c r="E165" s="15"/>
      <c r="F165" s="7"/>
      <c r="G165" s="8"/>
      <c r="H165" s="141"/>
    </row>
    <row r="166" spans="1:8" x14ac:dyDescent="0.2">
      <c r="A166" s="7"/>
      <c r="B166" s="7"/>
      <c r="C166" s="7"/>
      <c r="D166" s="15"/>
      <c r="E166" s="15"/>
      <c r="F166" s="7"/>
      <c r="G166" s="8"/>
      <c r="H166" s="141"/>
    </row>
    <row r="167" spans="1:8" x14ac:dyDescent="0.2">
      <c r="A167" s="7"/>
      <c r="B167" s="7"/>
      <c r="C167" s="7"/>
      <c r="D167" s="15"/>
      <c r="E167" s="15"/>
      <c r="F167" s="7"/>
      <c r="G167" s="8"/>
      <c r="H167" s="141"/>
    </row>
    <row r="168" spans="1:8" x14ac:dyDescent="0.2">
      <c r="A168" s="7"/>
      <c r="B168" s="7"/>
      <c r="C168" s="7"/>
      <c r="D168" s="15"/>
      <c r="E168" s="15"/>
      <c r="F168" s="7"/>
      <c r="G168" s="8"/>
      <c r="H168" s="141"/>
    </row>
    <row r="169" spans="1:8" x14ac:dyDescent="0.2">
      <c r="A169" s="7"/>
      <c r="B169" s="7"/>
      <c r="C169" s="7"/>
      <c r="D169" s="15"/>
      <c r="E169" s="15"/>
      <c r="F169" s="7"/>
      <c r="G169" s="8"/>
      <c r="H169" s="141"/>
    </row>
    <row r="170" spans="1:8" x14ac:dyDescent="0.2">
      <c r="A170" s="7"/>
      <c r="B170" s="7"/>
      <c r="C170" s="7"/>
      <c r="D170" s="15"/>
      <c r="E170" s="15"/>
      <c r="F170" s="7"/>
      <c r="G170" s="8"/>
      <c r="H170" s="141"/>
    </row>
    <row r="171" spans="1:8" x14ac:dyDescent="0.2">
      <c r="A171" s="7"/>
      <c r="B171" s="7"/>
      <c r="C171" s="7"/>
      <c r="D171" s="15"/>
      <c r="E171" s="15"/>
      <c r="F171" s="7"/>
      <c r="G171" s="8"/>
      <c r="H171" s="141"/>
    </row>
    <row r="172" spans="1:8" x14ac:dyDescent="0.2">
      <c r="A172" s="7"/>
      <c r="B172" s="7"/>
      <c r="C172" s="7"/>
      <c r="D172" s="15"/>
      <c r="E172" s="15"/>
      <c r="F172" s="7"/>
      <c r="G172" s="8"/>
      <c r="H172" s="141"/>
    </row>
    <row r="173" spans="1:8" x14ac:dyDescent="0.2">
      <c r="A173" s="7"/>
      <c r="B173" s="7"/>
      <c r="C173" s="7"/>
      <c r="D173" s="15"/>
      <c r="E173" s="15"/>
      <c r="F173" s="7"/>
      <c r="G173" s="8"/>
      <c r="H173" s="141"/>
    </row>
    <row r="174" spans="1:8" x14ac:dyDescent="0.2">
      <c r="A174" s="7"/>
      <c r="B174" s="7"/>
      <c r="C174" s="7"/>
      <c r="D174" s="15"/>
      <c r="E174" s="15"/>
      <c r="F174" s="7"/>
      <c r="G174" s="8"/>
      <c r="H174" s="141"/>
    </row>
    <row r="175" spans="1:8" x14ac:dyDescent="0.2">
      <c r="A175" s="7"/>
      <c r="B175" s="7"/>
      <c r="C175" s="7"/>
      <c r="D175" s="15"/>
      <c r="E175" s="15"/>
      <c r="F175" s="7"/>
      <c r="G175" s="8"/>
      <c r="H175" s="141"/>
    </row>
    <row r="176" spans="1:8" x14ac:dyDescent="0.2">
      <c r="A176" s="7"/>
      <c r="B176" s="7"/>
      <c r="C176" s="7"/>
      <c r="D176" s="15"/>
      <c r="E176" s="15"/>
      <c r="F176" s="7"/>
      <c r="G176" s="8"/>
      <c r="H176" s="141"/>
    </row>
    <row r="177" spans="1:8" x14ac:dyDescent="0.2">
      <c r="A177" s="7"/>
      <c r="B177" s="7"/>
      <c r="C177" s="7"/>
      <c r="D177" s="15"/>
      <c r="E177" s="15"/>
      <c r="F177" s="7"/>
      <c r="G177" s="8"/>
      <c r="H177" s="141"/>
    </row>
    <row r="178" spans="1:8" x14ac:dyDescent="0.2">
      <c r="A178" s="7"/>
      <c r="B178" s="7"/>
      <c r="C178" s="7"/>
      <c r="D178" s="15"/>
      <c r="E178" s="15"/>
      <c r="F178" s="7"/>
      <c r="G178" s="8"/>
      <c r="H178" s="141"/>
    </row>
    <row r="179" spans="1:8" x14ac:dyDescent="0.2">
      <c r="A179" s="7"/>
      <c r="B179" s="7"/>
      <c r="C179" s="7"/>
      <c r="D179" s="15"/>
      <c r="E179" s="15"/>
      <c r="F179" s="7"/>
      <c r="G179" s="8"/>
      <c r="H179" s="141"/>
    </row>
    <row r="180" spans="1:8" x14ac:dyDescent="0.2">
      <c r="A180" s="7"/>
      <c r="B180" s="7"/>
      <c r="C180" s="7"/>
      <c r="D180" s="15"/>
      <c r="E180" s="15"/>
      <c r="F180" s="7"/>
      <c r="G180" s="8"/>
      <c r="H180" s="141"/>
    </row>
    <row r="181" spans="1:8" x14ac:dyDescent="0.2">
      <c r="A181" s="7"/>
      <c r="B181" s="7"/>
      <c r="C181" s="7"/>
      <c r="D181" s="15"/>
      <c r="E181" s="15"/>
      <c r="F181" s="7"/>
      <c r="G181" s="8"/>
      <c r="H181" s="141"/>
    </row>
    <row r="182" spans="1:8" x14ac:dyDescent="0.2">
      <c r="A182" s="7"/>
      <c r="B182" s="7"/>
      <c r="C182" s="7"/>
      <c r="D182" s="15"/>
      <c r="E182" s="15"/>
      <c r="F182" s="7"/>
      <c r="G182" s="8"/>
      <c r="H182" s="141"/>
    </row>
    <row r="183" spans="1:8" x14ac:dyDescent="0.2">
      <c r="A183" s="7"/>
      <c r="B183" s="7"/>
      <c r="C183" s="7"/>
      <c r="D183" s="15"/>
      <c r="E183" s="15"/>
      <c r="F183" s="7"/>
      <c r="G183" s="8"/>
      <c r="H183" s="141"/>
    </row>
    <row r="184" spans="1:8" x14ac:dyDescent="0.2">
      <c r="A184" s="7"/>
      <c r="B184" s="7"/>
      <c r="C184" s="7"/>
      <c r="D184" s="15"/>
      <c r="E184" s="15"/>
      <c r="F184" s="7"/>
      <c r="G184" s="8"/>
      <c r="H184" s="141"/>
    </row>
    <row r="185" spans="1:8" x14ac:dyDescent="0.2">
      <c r="A185" s="7"/>
      <c r="B185" s="7"/>
      <c r="C185" s="7"/>
      <c r="D185" s="15"/>
      <c r="E185" s="15"/>
      <c r="F185" s="7"/>
      <c r="G185" s="8"/>
      <c r="H185" s="141"/>
    </row>
    <row r="186" spans="1:8" x14ac:dyDescent="0.2">
      <c r="A186" s="7"/>
      <c r="B186" s="7"/>
      <c r="C186" s="7"/>
      <c r="D186" s="15"/>
      <c r="E186" s="15"/>
      <c r="F186" s="7"/>
      <c r="G186" s="8"/>
      <c r="H186" s="141"/>
    </row>
    <row r="187" spans="1:8" x14ac:dyDescent="0.2">
      <c r="A187" s="7"/>
      <c r="B187" s="7"/>
      <c r="C187" s="7"/>
      <c r="D187" s="15"/>
      <c r="E187" s="15"/>
      <c r="F187" s="7"/>
      <c r="G187" s="8"/>
      <c r="H187" s="141"/>
    </row>
    <row r="188" spans="1:8" x14ac:dyDescent="0.2">
      <c r="A188" s="7"/>
      <c r="B188" s="7"/>
      <c r="C188" s="7"/>
      <c r="D188" s="15"/>
      <c r="E188" s="15"/>
      <c r="F188" s="7"/>
      <c r="G188" s="8"/>
      <c r="H188" s="141"/>
    </row>
    <row r="189" spans="1:8" x14ac:dyDescent="0.2">
      <c r="A189" s="7"/>
      <c r="B189" s="7"/>
      <c r="C189" s="7"/>
      <c r="D189" s="15"/>
      <c r="E189" s="15"/>
      <c r="F189" s="7"/>
      <c r="G189" s="8"/>
      <c r="H189" s="141"/>
    </row>
    <row r="190" spans="1:8" x14ac:dyDescent="0.2">
      <c r="A190" s="7"/>
      <c r="B190" s="7"/>
      <c r="C190" s="7"/>
      <c r="D190" s="15"/>
      <c r="E190" s="15"/>
      <c r="F190" s="7"/>
      <c r="G190" s="8"/>
      <c r="H190" s="141"/>
    </row>
    <row r="191" spans="1:8" x14ac:dyDescent="0.2">
      <c r="A191" s="7"/>
      <c r="B191" s="7"/>
      <c r="C191" s="7"/>
      <c r="D191" s="15"/>
      <c r="E191" s="15"/>
      <c r="F191" s="7"/>
      <c r="G191" s="8"/>
      <c r="H191" s="141"/>
    </row>
    <row r="192" spans="1:8" x14ac:dyDescent="0.2">
      <c r="A192" s="7"/>
      <c r="B192" s="7"/>
      <c r="C192" s="7"/>
      <c r="D192" s="15"/>
      <c r="E192" s="15"/>
      <c r="F192" s="7"/>
      <c r="G192" s="8"/>
      <c r="H192" s="141"/>
    </row>
    <row r="193" spans="1:8" x14ac:dyDescent="0.2">
      <c r="A193" s="7"/>
      <c r="B193" s="7"/>
      <c r="C193" s="7"/>
      <c r="D193" s="15"/>
      <c r="E193" s="15"/>
      <c r="F193" s="7"/>
      <c r="G193" s="8"/>
      <c r="H193" s="141"/>
    </row>
    <row r="194" spans="1:8" x14ac:dyDescent="0.2">
      <c r="A194" s="7"/>
      <c r="B194" s="7"/>
      <c r="C194" s="7"/>
      <c r="D194" s="15"/>
      <c r="E194" s="15"/>
      <c r="F194" s="7"/>
      <c r="G194" s="8"/>
      <c r="H194" s="141"/>
    </row>
    <row r="195" spans="1:8" x14ac:dyDescent="0.2">
      <c r="A195" s="7"/>
      <c r="B195" s="7"/>
      <c r="C195" s="7"/>
      <c r="D195" s="15"/>
      <c r="E195" s="15"/>
      <c r="F195" s="7"/>
      <c r="G195" s="8"/>
      <c r="H195" s="141"/>
    </row>
    <row r="196" spans="1:8" x14ac:dyDescent="0.2">
      <c r="A196" s="7"/>
      <c r="B196" s="7"/>
      <c r="C196" s="7"/>
      <c r="D196" s="15"/>
      <c r="E196" s="15"/>
      <c r="F196" s="7"/>
      <c r="G196" s="8"/>
      <c r="H196" s="141"/>
    </row>
    <row r="197" spans="1:8" x14ac:dyDescent="0.2">
      <c r="A197" s="7"/>
      <c r="B197" s="7"/>
      <c r="C197" s="7"/>
      <c r="D197" s="15"/>
      <c r="E197" s="15"/>
      <c r="F197" s="7"/>
      <c r="G197" s="8"/>
      <c r="H197" s="141"/>
    </row>
    <row r="198" spans="1:8" x14ac:dyDescent="0.2">
      <c r="A198" s="7"/>
      <c r="B198" s="7"/>
      <c r="C198" s="7"/>
      <c r="D198" s="15"/>
      <c r="E198" s="15"/>
      <c r="F198" s="7"/>
      <c r="G198" s="8"/>
      <c r="H198" s="141"/>
    </row>
    <row r="199" spans="1:8" x14ac:dyDescent="0.2">
      <c r="A199" s="7"/>
      <c r="B199" s="7"/>
      <c r="C199" s="7"/>
      <c r="D199" s="15"/>
      <c r="E199" s="15"/>
      <c r="F199" s="7"/>
      <c r="G199" s="8"/>
      <c r="H199" s="141"/>
    </row>
    <row r="200" spans="1:8" x14ac:dyDescent="0.2">
      <c r="A200" s="7"/>
      <c r="B200" s="7"/>
      <c r="C200" s="7"/>
      <c r="D200" s="15"/>
      <c r="E200" s="15"/>
      <c r="F200" s="7"/>
      <c r="G200" s="8"/>
      <c r="H200" s="141"/>
    </row>
    <row r="201" spans="1:8" x14ac:dyDescent="0.2">
      <c r="A201" s="7"/>
      <c r="B201" s="7"/>
      <c r="C201" s="7"/>
      <c r="D201" s="15"/>
      <c r="E201" s="15"/>
      <c r="F201" s="7"/>
      <c r="G201" s="8"/>
      <c r="H201" s="141"/>
    </row>
    <row r="202" spans="1:8" x14ac:dyDescent="0.2">
      <c r="A202" s="7"/>
      <c r="B202" s="7"/>
      <c r="C202" s="7"/>
      <c r="D202" s="15"/>
      <c r="E202" s="15"/>
      <c r="F202" s="7"/>
      <c r="G202" s="8"/>
      <c r="H202" s="141"/>
    </row>
    <row r="203" spans="1:8" x14ac:dyDescent="0.2">
      <c r="A203" s="7"/>
      <c r="B203" s="7"/>
      <c r="C203" s="7"/>
      <c r="D203" s="15"/>
      <c r="E203" s="15"/>
      <c r="F203" s="7"/>
      <c r="G203" s="8"/>
      <c r="H203" s="141"/>
    </row>
    <row r="204" spans="1:8" x14ac:dyDescent="0.2">
      <c r="A204" s="7"/>
      <c r="B204" s="7"/>
      <c r="C204" s="7"/>
      <c r="D204" s="15"/>
      <c r="E204" s="15"/>
      <c r="F204" s="7"/>
      <c r="G204" s="8"/>
      <c r="H204" s="141"/>
    </row>
    <row r="205" spans="1:8" x14ac:dyDescent="0.2">
      <c r="A205" s="7"/>
      <c r="B205" s="7"/>
      <c r="C205" s="7"/>
      <c r="D205" s="15"/>
      <c r="E205" s="15"/>
      <c r="F205" s="7"/>
      <c r="G205" s="8"/>
      <c r="H205" s="141"/>
    </row>
    <row r="206" spans="1:8" x14ac:dyDescent="0.2">
      <c r="A206" s="7"/>
      <c r="B206" s="7"/>
      <c r="C206" s="7"/>
      <c r="D206" s="15"/>
      <c r="E206" s="15"/>
      <c r="F206" s="7"/>
      <c r="G206" s="8"/>
      <c r="H206" s="141"/>
    </row>
    <row r="207" spans="1:8" x14ac:dyDescent="0.2">
      <c r="A207" s="7"/>
      <c r="B207" s="7"/>
      <c r="C207" s="7"/>
      <c r="D207" s="15"/>
      <c r="E207" s="15"/>
      <c r="F207" s="7"/>
      <c r="G207" s="8"/>
      <c r="H207" s="141"/>
    </row>
    <row r="208" spans="1:8" x14ac:dyDescent="0.2">
      <c r="A208" s="7"/>
      <c r="B208" s="7"/>
      <c r="C208" s="7"/>
      <c r="D208" s="15"/>
      <c r="E208" s="15"/>
      <c r="F208" s="7"/>
      <c r="G208" s="8"/>
      <c r="H208" s="141"/>
    </row>
    <row r="209" spans="1:8" x14ac:dyDescent="0.2">
      <c r="A209" s="7"/>
      <c r="B209" s="7"/>
      <c r="C209" s="7"/>
      <c r="D209" s="15"/>
      <c r="E209" s="15"/>
      <c r="F209" s="7"/>
      <c r="G209" s="8"/>
      <c r="H209" s="141"/>
    </row>
    <row r="210" spans="1:8" x14ac:dyDescent="0.2">
      <c r="A210" s="7"/>
      <c r="B210" s="7"/>
      <c r="C210" s="7"/>
      <c r="D210" s="15"/>
      <c r="E210" s="15"/>
      <c r="F210" s="7"/>
      <c r="G210" s="8"/>
      <c r="H210" s="141"/>
    </row>
    <row r="211" spans="1:8" x14ac:dyDescent="0.2">
      <c r="A211" s="7"/>
      <c r="B211" s="7"/>
      <c r="C211" s="7"/>
      <c r="D211" s="15"/>
      <c r="E211" s="15"/>
      <c r="F211" s="7"/>
      <c r="G211" s="8"/>
      <c r="H211" s="141"/>
    </row>
    <row r="212" spans="1:8" x14ac:dyDescent="0.2">
      <c r="A212" s="7"/>
      <c r="B212" s="7"/>
      <c r="C212" s="7"/>
      <c r="D212" s="15"/>
      <c r="E212" s="15"/>
      <c r="F212" s="7"/>
      <c r="G212" s="8"/>
      <c r="H212" s="141"/>
    </row>
    <row r="213" spans="1:8" x14ac:dyDescent="0.2">
      <c r="A213" s="7"/>
      <c r="B213" s="7"/>
      <c r="C213" s="7"/>
      <c r="D213" s="15"/>
      <c r="E213" s="15"/>
      <c r="F213" s="7"/>
      <c r="G213" s="8"/>
      <c r="H213" s="141"/>
    </row>
    <row r="214" spans="1:8" x14ac:dyDescent="0.2">
      <c r="A214" s="7"/>
      <c r="B214" s="7"/>
      <c r="C214" s="7"/>
      <c r="D214" s="15"/>
      <c r="E214" s="15"/>
      <c r="F214" s="7"/>
      <c r="G214" s="8"/>
      <c r="H214" s="141"/>
    </row>
    <row r="215" spans="1:8" x14ac:dyDescent="0.2">
      <c r="A215" s="7"/>
      <c r="B215" s="7"/>
      <c r="C215" s="7"/>
      <c r="D215" s="15"/>
      <c r="E215" s="15"/>
      <c r="F215" s="7"/>
      <c r="G215" s="8"/>
      <c r="H215" s="141"/>
    </row>
    <row r="216" spans="1:8" x14ac:dyDescent="0.2">
      <c r="A216" s="7"/>
      <c r="B216" s="7"/>
      <c r="C216" s="7"/>
      <c r="D216" s="15"/>
      <c r="E216" s="15"/>
      <c r="F216" s="7"/>
      <c r="G216" s="8"/>
      <c r="H216" s="141"/>
    </row>
    <row r="217" spans="1:8" x14ac:dyDescent="0.2">
      <c r="A217" s="7"/>
      <c r="B217" s="7"/>
      <c r="C217" s="7"/>
      <c r="D217" s="15"/>
      <c r="E217" s="15"/>
      <c r="F217" s="7"/>
      <c r="G217" s="8"/>
      <c r="H217" s="141"/>
    </row>
    <row r="218" spans="1:8" x14ac:dyDescent="0.2">
      <c r="A218" s="7"/>
      <c r="B218" s="7"/>
      <c r="C218" s="7"/>
      <c r="D218" s="15"/>
      <c r="E218" s="15"/>
      <c r="F218" s="7"/>
      <c r="G218" s="8"/>
      <c r="H218" s="141"/>
    </row>
    <row r="219" spans="1:8" x14ac:dyDescent="0.2">
      <c r="A219" s="7"/>
      <c r="B219" s="7"/>
      <c r="C219" s="7"/>
      <c r="D219" s="15"/>
      <c r="E219" s="15"/>
      <c r="F219" s="7"/>
      <c r="G219" s="8"/>
      <c r="H219" s="141"/>
    </row>
    <row r="220" spans="1:8" x14ac:dyDescent="0.2">
      <c r="A220" s="7"/>
      <c r="B220" s="7"/>
      <c r="C220" s="7"/>
      <c r="D220" s="15"/>
      <c r="E220" s="15"/>
      <c r="F220" s="7"/>
      <c r="G220" s="7"/>
      <c r="H220" s="15"/>
    </row>
    <row r="221" spans="1:8" x14ac:dyDescent="0.2">
      <c r="A221" s="7"/>
      <c r="B221" s="7"/>
      <c r="C221" s="7"/>
      <c r="D221" s="15"/>
      <c r="E221" s="15"/>
      <c r="F221" s="7"/>
      <c r="G221" s="8"/>
      <c r="H221" s="141"/>
    </row>
    <row r="222" spans="1:8" x14ac:dyDescent="0.2">
      <c r="A222" s="7"/>
      <c r="B222" s="7"/>
      <c r="C222" s="7"/>
      <c r="D222" s="15"/>
      <c r="E222" s="15"/>
      <c r="F222" s="7"/>
      <c r="G222" s="8"/>
      <c r="H222" s="141"/>
    </row>
    <row r="223" spans="1:8" x14ac:dyDescent="0.2">
      <c r="A223" s="7"/>
      <c r="B223" s="7"/>
      <c r="C223" s="7"/>
      <c r="D223" s="15"/>
      <c r="E223" s="15"/>
      <c r="F223" s="7"/>
      <c r="G223" s="8"/>
      <c r="H223" s="141"/>
    </row>
    <row r="224" spans="1:8" x14ac:dyDescent="0.2">
      <c r="A224" s="7"/>
      <c r="B224" s="7"/>
      <c r="C224" s="7"/>
      <c r="D224" s="15"/>
      <c r="E224" s="15"/>
      <c r="F224" s="7"/>
      <c r="G224" s="8"/>
      <c r="H224" s="141"/>
    </row>
    <row r="225" spans="1:8" x14ac:dyDescent="0.2">
      <c r="A225" s="7"/>
      <c r="B225" s="7"/>
      <c r="C225" s="7"/>
      <c r="D225" s="15"/>
      <c r="E225" s="15"/>
      <c r="F225" s="7"/>
      <c r="G225" s="8"/>
      <c r="H225" s="141"/>
    </row>
    <row r="226" spans="1:8" x14ac:dyDescent="0.2">
      <c r="A226" s="7"/>
      <c r="B226" s="7"/>
      <c r="C226" s="7"/>
      <c r="D226" s="15"/>
      <c r="E226" s="15"/>
      <c r="F226" s="7"/>
      <c r="G226" s="8"/>
      <c r="H226" s="141"/>
    </row>
    <row r="227" spans="1:8" x14ac:dyDescent="0.2">
      <c r="A227" s="7"/>
      <c r="B227" s="7"/>
      <c r="C227" s="7"/>
      <c r="D227" s="15"/>
      <c r="E227" s="15"/>
      <c r="F227" s="7"/>
      <c r="G227" s="7"/>
      <c r="H227" s="15"/>
    </row>
    <row r="228" spans="1:8" x14ac:dyDescent="0.2">
      <c r="A228" s="7"/>
      <c r="B228" s="7"/>
      <c r="C228" s="7"/>
      <c r="D228" s="15"/>
      <c r="E228" s="15"/>
      <c r="F228" s="7"/>
      <c r="G228" s="7"/>
      <c r="H228" s="15"/>
    </row>
    <row r="229" spans="1:8" x14ac:dyDescent="0.2">
      <c r="A229" s="7"/>
      <c r="B229" s="7"/>
      <c r="C229" s="7"/>
      <c r="D229" s="15"/>
      <c r="E229" s="15"/>
      <c r="F229" s="7"/>
      <c r="G229" s="7"/>
      <c r="H229" s="15"/>
    </row>
    <row r="230" spans="1:8" x14ac:dyDescent="0.2">
      <c r="A230" s="7"/>
      <c r="B230" s="7"/>
      <c r="C230" s="7"/>
      <c r="D230" s="15"/>
      <c r="E230" s="15"/>
      <c r="F230" s="7"/>
      <c r="G230" s="7"/>
      <c r="H230" s="15"/>
    </row>
    <row r="231" spans="1:8" x14ac:dyDescent="0.2">
      <c r="A231" s="7"/>
      <c r="B231" s="7"/>
      <c r="C231" s="7"/>
      <c r="D231" s="15"/>
      <c r="E231" s="15"/>
      <c r="F231" s="7"/>
      <c r="G231" s="7"/>
      <c r="H231" s="15"/>
    </row>
    <row r="232" spans="1:8" x14ac:dyDescent="0.2">
      <c r="A232" s="7"/>
      <c r="B232" s="7"/>
      <c r="C232" s="7"/>
      <c r="D232" s="15"/>
      <c r="E232" s="15"/>
      <c r="F232" s="7"/>
      <c r="G232" s="8"/>
      <c r="H232" s="141"/>
    </row>
    <row r="233" spans="1:8" x14ac:dyDescent="0.2">
      <c r="A233" s="7"/>
      <c r="B233" s="7"/>
      <c r="C233" s="7"/>
      <c r="D233" s="15"/>
      <c r="E233" s="15"/>
      <c r="F233" s="7"/>
      <c r="G233" s="7"/>
      <c r="H233" s="15"/>
    </row>
    <row r="234" spans="1:8" x14ac:dyDescent="0.2">
      <c r="A234" s="7"/>
      <c r="B234" s="7"/>
      <c r="C234" s="7"/>
      <c r="D234" s="15"/>
      <c r="E234" s="15"/>
      <c r="F234" s="7"/>
      <c r="G234" s="7"/>
      <c r="H234" s="15"/>
    </row>
    <row r="235" spans="1:8" x14ac:dyDescent="0.2">
      <c r="A235" s="7"/>
      <c r="B235" s="7"/>
      <c r="C235" s="7"/>
      <c r="D235" s="15"/>
      <c r="E235" s="15"/>
      <c r="F235" s="7"/>
      <c r="G235" s="7"/>
      <c r="H235" s="15"/>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mergeCells count="1">
    <mergeCell ref="B6:B12"/>
  </mergeCells>
  <phoneticPr fontId="24" type="noConversion"/>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19"/>
  <sheetViews>
    <sheetView workbookViewId="0">
      <selection activeCell="L17" sqref="L17"/>
    </sheetView>
  </sheetViews>
  <sheetFormatPr defaultColWidth="11.42578125" defaultRowHeight="15" x14ac:dyDescent="0.25"/>
  <cols>
    <col min="6" max="7" width="17.28515625" customWidth="1"/>
    <col min="9" max="9" width="12.42578125" bestFit="1" customWidth="1"/>
  </cols>
  <sheetData>
    <row r="3" spans="1:14" ht="22.5" x14ac:dyDescent="0.25">
      <c r="B3" s="150" t="s">
        <v>67</v>
      </c>
      <c r="C3" s="150" t="s">
        <v>146</v>
      </c>
      <c r="D3" s="150" t="s">
        <v>150</v>
      </c>
      <c r="E3" s="150" t="s">
        <v>147</v>
      </c>
      <c r="F3" s="150" t="s">
        <v>148</v>
      </c>
      <c r="G3" s="150" t="s">
        <v>149</v>
      </c>
    </row>
    <row r="7" spans="1:14" x14ac:dyDescent="0.25">
      <c r="B7" s="156" t="s">
        <v>68</v>
      </c>
      <c r="C7" s="158"/>
      <c r="D7" s="158"/>
      <c r="E7" s="158"/>
      <c r="F7" s="7"/>
      <c r="G7" s="7"/>
      <c r="H7" s="7"/>
      <c r="I7" s="7"/>
      <c r="J7" s="7"/>
      <c r="K7" s="7"/>
      <c r="L7" s="157"/>
      <c r="M7" s="157"/>
      <c r="N7" s="157"/>
    </row>
    <row r="8" spans="1:14" x14ac:dyDescent="0.25">
      <c r="L8" s="157"/>
      <c r="M8" s="157"/>
      <c r="N8" s="157"/>
    </row>
    <row r="9" spans="1:14" x14ac:dyDescent="0.25">
      <c r="B9" s="159" t="s">
        <v>69</v>
      </c>
      <c r="C9" s="159" t="s">
        <v>70</v>
      </c>
      <c r="D9" s="159" t="s">
        <v>71</v>
      </c>
      <c r="E9" s="159" t="s">
        <v>72</v>
      </c>
      <c r="F9" s="159" t="s">
        <v>73</v>
      </c>
      <c r="G9" s="159" t="s">
        <v>74</v>
      </c>
      <c r="H9" s="159"/>
      <c r="I9" s="159" t="s">
        <v>75</v>
      </c>
      <c r="J9" s="159" t="s">
        <v>76</v>
      </c>
      <c r="K9" s="159" t="s">
        <v>77</v>
      </c>
      <c r="L9" s="159" t="s">
        <v>78</v>
      </c>
      <c r="M9" s="159" t="s">
        <v>31</v>
      </c>
      <c r="N9" s="159" t="s">
        <v>79</v>
      </c>
    </row>
    <row r="10" spans="1:14" x14ac:dyDescent="0.25">
      <c r="B10" s="163"/>
      <c r="C10" s="164"/>
      <c r="D10" s="165"/>
      <c r="E10" s="165"/>
      <c r="F10" s="165"/>
      <c r="G10" s="165"/>
      <c r="H10" s="165"/>
      <c r="I10" s="165"/>
      <c r="J10" s="165"/>
      <c r="K10" s="165"/>
      <c r="L10" s="165"/>
      <c r="M10" s="165"/>
      <c r="N10" s="165"/>
    </row>
    <row r="11" spans="1:14" x14ac:dyDescent="0.25">
      <c r="A11" s="11" t="s">
        <v>179</v>
      </c>
      <c r="B11" s="200" t="s">
        <v>183</v>
      </c>
      <c r="C11" s="160" t="s">
        <v>80</v>
      </c>
      <c r="D11" s="161">
        <v>0</v>
      </c>
      <c r="E11" s="161">
        <v>1</v>
      </c>
      <c r="F11" s="161">
        <v>-100000000</v>
      </c>
      <c r="G11" s="161">
        <v>10000</v>
      </c>
      <c r="H11" s="161"/>
      <c r="I11" s="161">
        <v>0.6</v>
      </c>
      <c r="J11" s="161">
        <v>10000</v>
      </c>
      <c r="K11" s="161" t="str">
        <f>'Palliative indicators'!R18</f>
        <v>n.d.</v>
      </c>
      <c r="L11" s="162">
        <f>IF('Palliative indicators'!S16=Berechnung1!$G$3,5,IF('Palliative indicators'!S16=Berechnung1!$F$3,1,IF('Palliative indicators'!S16=Berechnung1!$E$3,1,IF('Palliative indicators'!S16=Berechnung1!$D$3,2,IF('Palliative indicators'!S16=Berechnung1!$C$3,3,IF('Palliative indicators'!S16=Berechnung1!$B$3,4,""))))))</f>
        <v>1</v>
      </c>
      <c r="M11" s="162">
        <f t="shared" ref="M11:M17" si="0">IF(L11&gt;1,L11+3,L11)</f>
        <v>1</v>
      </c>
      <c r="N11" s="162">
        <f>IF('Palliative indicators'!U16="",0,1)</f>
        <v>0</v>
      </c>
    </row>
    <row r="12" spans="1:14" x14ac:dyDescent="0.25">
      <c r="B12" s="167"/>
      <c r="C12" s="167"/>
      <c r="D12" s="167"/>
      <c r="E12" s="167"/>
      <c r="F12" s="167"/>
      <c r="G12" s="167"/>
      <c r="H12" s="167"/>
      <c r="I12" s="167"/>
      <c r="J12" s="167"/>
      <c r="K12" s="167"/>
      <c r="L12" s="167"/>
      <c r="M12" s="167"/>
      <c r="N12" s="167"/>
    </row>
    <row r="13" spans="1:14" x14ac:dyDescent="0.25">
      <c r="B13" s="163"/>
      <c r="C13" s="164"/>
      <c r="D13" s="165"/>
      <c r="E13" s="165"/>
      <c r="F13" s="165"/>
      <c r="G13" s="165"/>
      <c r="H13" s="165"/>
      <c r="I13" s="165"/>
      <c r="J13" s="165"/>
      <c r="K13" s="165"/>
      <c r="L13" s="165"/>
      <c r="M13" s="165"/>
      <c r="N13" s="165"/>
    </row>
    <row r="14" spans="1:14" x14ac:dyDescent="0.25">
      <c r="A14" s="11" t="s">
        <v>179</v>
      </c>
      <c r="B14" s="200" t="s">
        <v>184</v>
      </c>
      <c r="C14" s="160" t="s">
        <v>80</v>
      </c>
      <c r="D14" s="161">
        <v>0</v>
      </c>
      <c r="E14" s="161">
        <v>1</v>
      </c>
      <c r="F14" s="161">
        <v>-100000000</v>
      </c>
      <c r="G14" s="161">
        <v>10000</v>
      </c>
      <c r="H14" s="161"/>
      <c r="I14" s="161">
        <v>0.6</v>
      </c>
      <c r="J14" s="161">
        <v>10000</v>
      </c>
      <c r="K14" s="161" t="str">
        <f>'Palliative indicators'!R29</f>
        <v>n.d.</v>
      </c>
      <c r="L14" s="162">
        <f>IF('Palliative indicators'!S27=Berechnung1!$G$3,5,IF('Palliative indicators'!S27=Berechnung1!$F$3,1,IF('Palliative indicators'!S27=Berechnung1!$E$3,1,IF('Palliative indicators'!S27=Berechnung1!$D$3,2,IF('Palliative indicators'!S27=Berechnung1!$C$3,3,IF('Palliative indicators'!S27=Berechnung1!$B$3,4,""))))))</f>
        <v>1</v>
      </c>
      <c r="M14" s="162">
        <f t="shared" si="0"/>
        <v>1</v>
      </c>
      <c r="N14" s="162">
        <f>IF('Palliative indicators'!U27="",0,1)</f>
        <v>0</v>
      </c>
    </row>
    <row r="15" spans="1:14" x14ac:dyDescent="0.25">
      <c r="B15" s="163"/>
      <c r="C15" s="164"/>
      <c r="D15" s="165"/>
      <c r="E15" s="165"/>
      <c r="F15" s="165"/>
      <c r="G15" s="165"/>
      <c r="H15" s="165"/>
      <c r="I15" s="165"/>
      <c r="J15" s="165"/>
      <c r="K15" s="165"/>
      <c r="L15" s="165"/>
      <c r="M15" s="165"/>
      <c r="N15" s="165"/>
    </row>
    <row r="16" spans="1:14" x14ac:dyDescent="0.25">
      <c r="B16" s="163"/>
      <c r="C16" s="164"/>
      <c r="D16" s="165"/>
      <c r="E16" s="165"/>
      <c r="F16" s="165"/>
      <c r="G16" s="165"/>
      <c r="H16" s="165"/>
      <c r="I16" s="165"/>
      <c r="J16" s="165"/>
      <c r="K16" s="165"/>
      <c r="L16" s="165"/>
      <c r="M16" s="165"/>
      <c r="N16" s="165"/>
    </row>
    <row r="17" spans="1:14" x14ac:dyDescent="0.25">
      <c r="A17" s="11" t="s">
        <v>179</v>
      </c>
      <c r="B17" s="200" t="s">
        <v>185</v>
      </c>
      <c r="C17" s="160" t="s">
        <v>80</v>
      </c>
      <c r="D17" s="161">
        <v>0</v>
      </c>
      <c r="E17" s="161">
        <v>1</v>
      </c>
      <c r="F17" s="161">
        <v>-100000000</v>
      </c>
      <c r="G17" s="161">
        <v>10000</v>
      </c>
      <c r="H17" s="161"/>
      <c r="I17" s="161">
        <v>0.6</v>
      </c>
      <c r="J17" s="161">
        <v>10000</v>
      </c>
      <c r="K17" s="161" t="str">
        <f>'Palliative indicators'!R40</f>
        <v>n.d.</v>
      </c>
      <c r="L17" s="162">
        <f>IF('Palliative indicators'!S38=Berechnung1!$G$3,5,IF('Palliative indicators'!S38=Berechnung1!$F$3,1,IF('Palliative indicators'!S38=Berechnung1!$E$3,1,IF('Palliative indicators'!S38=Berechnung1!$D$3,2,IF('Palliative indicators'!S38=Berechnung1!$C$3,3,IF('Palliative indicators'!S38=Berechnung1!$B$3,4,""))))))</f>
        <v>1</v>
      </c>
      <c r="M17" s="162">
        <f t="shared" si="0"/>
        <v>1</v>
      </c>
      <c r="N17" s="162">
        <f>IF('Palliative indicators'!U38="",0,1)</f>
        <v>0</v>
      </c>
    </row>
    <row r="18" spans="1:14" x14ac:dyDescent="0.25">
      <c r="B18" s="163"/>
      <c r="C18" s="164"/>
      <c r="D18" s="165"/>
      <c r="E18" s="165"/>
      <c r="F18" s="165"/>
      <c r="G18" s="165"/>
      <c r="H18" s="165"/>
      <c r="I18" s="165"/>
      <c r="J18" s="165"/>
      <c r="K18" s="165"/>
      <c r="L18" s="165"/>
      <c r="M18" s="165"/>
      <c r="N18" s="166"/>
    </row>
    <row r="19" spans="1:14" x14ac:dyDescent="0.25">
      <c r="B19" s="163"/>
      <c r="C19" s="164"/>
      <c r="D19" s="165"/>
      <c r="E19" s="165"/>
      <c r="F19" s="165"/>
      <c r="G19" s="165"/>
      <c r="H19" s="165"/>
      <c r="I19" s="165"/>
      <c r="J19" s="165"/>
      <c r="K19" s="165"/>
      <c r="L19" s="165"/>
      <c r="M19" s="165"/>
      <c r="N19" s="166"/>
    </row>
  </sheetData>
  <pageMargins left="0.7" right="0.7" top="0.78740157499999996" bottom="0.7874015749999999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9"/>
  <sheetViews>
    <sheetView workbookViewId="0">
      <selection activeCell="B1" sqref="B1"/>
    </sheetView>
  </sheetViews>
  <sheetFormatPr defaultColWidth="9.140625" defaultRowHeight="12.75" x14ac:dyDescent="0.2"/>
  <cols>
    <col min="1" max="1" width="13.85546875" style="170" customWidth="1"/>
    <col min="2" max="4" width="24" style="170" customWidth="1"/>
    <col min="5" max="5" width="9.140625" style="170"/>
    <col min="6" max="6" width="46" style="170" customWidth="1"/>
    <col min="7" max="7" width="41.5703125" style="170" customWidth="1"/>
    <col min="8" max="8" width="10.140625" style="170" customWidth="1"/>
    <col min="9" max="11" width="24.5703125" style="170" customWidth="1"/>
    <col min="12" max="16384" width="9.140625" style="170"/>
  </cols>
  <sheetData>
    <row r="1" spans="1:11" x14ac:dyDescent="0.2">
      <c r="A1" s="94" t="s">
        <v>33</v>
      </c>
      <c r="B1" s="95">
        <v>239</v>
      </c>
    </row>
    <row r="2" spans="1:11" x14ac:dyDescent="0.2">
      <c r="A2" s="94" t="s">
        <v>0</v>
      </c>
      <c r="B2" s="95" t="str">
        <f>IF(Certcalculator!D6="","",Certcalculator!D6)</f>
        <v>Not listed</v>
      </c>
    </row>
    <row r="3" spans="1:11" x14ac:dyDescent="0.2">
      <c r="A3" s="94" t="s">
        <v>34</v>
      </c>
      <c r="B3" s="96" t="str">
        <f>IF(Certcalculator!M12=0,"",Certcalculator!M12)</f>
        <v/>
      </c>
    </row>
    <row r="6" spans="1:11" x14ac:dyDescent="0.2">
      <c r="A6" s="135" t="s">
        <v>30</v>
      </c>
      <c r="B6" s="135" t="s">
        <v>35</v>
      </c>
      <c r="C6" s="135" t="s">
        <v>36</v>
      </c>
      <c r="D6" s="135" t="s">
        <v>37</v>
      </c>
      <c r="E6" s="135" t="s">
        <v>38</v>
      </c>
      <c r="F6" s="135" t="s">
        <v>44</v>
      </c>
      <c r="G6" s="135" t="s">
        <v>45</v>
      </c>
      <c r="H6" s="135" t="s">
        <v>46</v>
      </c>
      <c r="I6" s="135" t="s">
        <v>47</v>
      </c>
      <c r="J6" s="135" t="s">
        <v>48</v>
      </c>
      <c r="K6" s="151" t="s">
        <v>49</v>
      </c>
    </row>
    <row r="7" spans="1:11" x14ac:dyDescent="0.2">
      <c r="A7" s="120" t="s">
        <v>183</v>
      </c>
      <c r="B7" s="134" t="str">
        <f>IF('Palliative indicators'!R16= "", "",'Palliative indicators'!R16)</f>
        <v/>
      </c>
      <c r="C7" s="134" t="str">
        <f>IF('Palliative indicators'!R17= "", "",'Palliative indicators'!R17)</f>
        <v/>
      </c>
      <c r="D7" s="199" t="str">
        <f>IF('Palliative indicators'!R18="","n.d.",IF('Palliative indicators'!R18="n.d.","n.d.",'Palliative indicators'!R18*100))</f>
        <v>n.d.</v>
      </c>
      <c r="E7" s="155">
        <f>Berechnung1!M11</f>
        <v>1</v>
      </c>
      <c r="F7" s="95" t="str">
        <f>IF('Palliative indicators'!T16=0,"",'Palliative indicators'!T16)</f>
        <v/>
      </c>
      <c r="G7" s="95" t="str">
        <f>IF('Palliative indicators'!U16=0,"",'Palliative indicators'!U16)</f>
        <v/>
      </c>
      <c r="H7" s="171">
        <f t="shared" ref="H7:H9" si="0">IF(G7="",0,"1")</f>
        <v>0</v>
      </c>
      <c r="I7" s="172" t="str">
        <f>IF('Palliative indicators'!F10="","",'Palliative indicators'!F10)</f>
        <v/>
      </c>
      <c r="J7" s="172" t="str">
        <f>IF('Palliative indicators'!L10="","",'Palliative indicators'!L10)</f>
        <v/>
      </c>
      <c r="K7" s="172" t="str">
        <f>IF(AND('Palliative indicators'!F12="",'Palliative indicators'!L12=""),"",CONCATENATE('Palliative indicators'!F12," / ",'Palliative indicators'!L12))</f>
        <v/>
      </c>
    </row>
    <row r="8" spans="1:11" x14ac:dyDescent="0.2">
      <c r="A8" s="120" t="s">
        <v>184</v>
      </c>
      <c r="B8" s="134" t="str">
        <f>IF('Palliative indicators'!R27= "", "",'Palliative indicators'!R27)</f>
        <v/>
      </c>
      <c r="C8" s="134" t="str">
        <f>IF('Palliative indicators'!R28= "", "",'Palliative indicators'!R28)</f>
        <v/>
      </c>
      <c r="D8" s="199" t="str">
        <f>IF('Palliative indicators'!R29="","n.d.",IF('Palliative indicators'!R29="n.d.","n.d.",'Palliative indicators'!R29*100))</f>
        <v>n.d.</v>
      </c>
      <c r="E8" s="155">
        <f>Berechnung1!M14</f>
        <v>1</v>
      </c>
      <c r="F8" s="95" t="str">
        <f>IF('Palliative indicators'!T27=0,"",'Palliative indicators'!T27)</f>
        <v/>
      </c>
      <c r="G8" s="95" t="str">
        <f>IF('Palliative indicators'!U27=0,"",'Palliative indicators'!U27)</f>
        <v/>
      </c>
      <c r="H8" s="171">
        <f t="shared" si="0"/>
        <v>0</v>
      </c>
      <c r="I8" s="172" t="str">
        <f>IF('Palliative indicators'!F21="","",'Palliative indicators'!F21)</f>
        <v/>
      </c>
      <c r="J8" s="172" t="str">
        <f>IF('Palliative indicators'!L21="","",'Palliative indicators'!L21)</f>
        <v/>
      </c>
      <c r="K8" s="172" t="str">
        <f>IF(AND('Palliative indicators'!F23="",'Palliative indicators'!L23=""),"",CONCATENATE('Palliative indicators'!F23," / ",'Palliative indicators'!L23))</f>
        <v/>
      </c>
    </row>
    <row r="9" spans="1:11" x14ac:dyDescent="0.2">
      <c r="A9" s="120" t="s">
        <v>185</v>
      </c>
      <c r="B9" s="134" t="str">
        <f>IF('Palliative indicators'!R38= "", "",'Palliative indicators'!R38)</f>
        <v/>
      </c>
      <c r="C9" s="134" t="str">
        <f>IF('Palliative indicators'!R39= "", "",'Palliative indicators'!R39)</f>
        <v/>
      </c>
      <c r="D9" s="199" t="str">
        <f>IF('Palliative indicators'!R40="","n.d.",IF('Palliative indicators'!R40="n.d.","n.d.",'Palliative indicators'!R40*100))</f>
        <v>n.d.</v>
      </c>
      <c r="E9" s="155">
        <f>Berechnung1!M17</f>
        <v>1</v>
      </c>
      <c r="F9" s="95" t="str">
        <f>IF('Palliative indicators'!T38=0,"",'Palliative indicators'!T38)</f>
        <v/>
      </c>
      <c r="G9" s="95" t="str">
        <f>IF('Palliative indicators'!U38=0,"",'Palliative indicators'!U38)</f>
        <v/>
      </c>
      <c r="H9" s="171">
        <f t="shared" si="0"/>
        <v>0</v>
      </c>
      <c r="I9" s="172" t="str">
        <f>IF('Palliative indicators'!F32="","",'Palliative indicators'!F32)</f>
        <v/>
      </c>
      <c r="J9" s="172" t="str">
        <f>IF('Palliative indicators'!L32="","",'Palliative indicators'!L32)</f>
        <v/>
      </c>
      <c r="K9" s="172" t="str">
        <f>IF(AND('Palliative indicators'!F34="",'Palliative indicators'!L34=""),"",CONCATENATE('Palliative indicators'!F34," / ",'Palliative indicators'!L34))</f>
        <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Certcalculator</vt:lpstr>
      <vt:lpstr>HilfstabelleB</vt:lpstr>
      <vt:lpstr>HilfstabelleSD</vt:lpstr>
      <vt:lpstr>HilfstabelleB3</vt:lpstr>
      <vt:lpstr>Palliative indicators</vt:lpstr>
      <vt:lpstr>Datenquelle</vt:lpstr>
      <vt:lpstr>Berechnung1</vt:lpstr>
      <vt:lpstr>HilfstabelleKB</vt:lpstr>
      <vt:lpstr>NachweisstufeAlle</vt:lpstr>
      <vt:lpstr>NachweisstufeMT</vt:lpstr>
      <vt:lpstr>NachweisstufeMTS</vt:lpstr>
      <vt:lpstr>NachweisstufeS</vt:lpstr>
      <vt:lpstr>NachweisstufeZT</vt:lpstr>
      <vt:lpstr>NachweisstufeZTS</vt:lpstr>
      <vt:lpstr>neu_ges</vt:lpstr>
      <vt:lpstr>Certcalculator!Print_Area</vt:lpstr>
      <vt:lpstr>'Palliative indicators'!Print_Area</vt:lpstr>
      <vt:lpstr>Print_Area</vt:lpstr>
      <vt:lpstr>RedZyk</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2025-01-16T09:18:53Z</cp:lastPrinted>
  <dcterms:created xsi:type="dcterms:W3CDTF">2012-04-12T09:13:43Z</dcterms:created>
  <dcterms:modified xsi:type="dcterms:W3CDTF">2025-01-16T09:19:48Z</dcterms:modified>
</cp:coreProperties>
</file>