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DieseArbeitsmappe" defaultThemeVersion="124226"/>
  <xr:revisionPtr revIDLastSave="0" documentId="13_ncr:1_{8357D329-3FDA-4448-9852-8A5F8FD08DE7}" xr6:coauthVersionLast="47" xr6:coauthVersionMax="47" xr10:uidLastSave="{00000000-0000-0000-0000-000000000000}"/>
  <workbookProtection workbookAlgorithmName="SHA-512" workbookHashValue="sWVo5QFcgpOQFearwAaxs+FSSvBcysaOewxW4bvZbzoSg2DJIsVXFnCKPLRcv2gWR1JXFTC1ChpbdbcJi1NlWw==" workbookSaltValue="jLodoOMLQ/z3SSyKqcYy5A==" workbookSpinCount="100000" lockStructure="1"/>
  <bookViews>
    <workbookView xWindow="-120" yWindow="-120" windowWidth="29040" windowHeight="15840" tabRatio="719" xr2:uid="{00000000-000D-0000-FFFF-FFFF00000000}"/>
  </bookViews>
  <sheets>
    <sheet name="Basic Data" sheetId="1" r:id="rId1"/>
    <sheet name="HilfstabelleSD" sheetId="3" state="hidden" r:id="rId2"/>
    <sheet name="HilfstabelleB" sheetId="2" state="hidden" r:id="rId3"/>
    <sheet name="Datenquelle" sheetId="4" state="hidden" r:id="rId4"/>
    <sheet name="Studies" sheetId="14" r:id="rId5"/>
    <sheet name="HilfstabelleStudien" sheetId="15" state="hidden" r:id="rId6"/>
    <sheet name="Examining physician" sheetId="16" r:id="rId7"/>
    <sheet name="Tabelle1" sheetId="18" state="hidden" r:id="rId8"/>
    <sheet name="Surgeons" sheetId="17" r:id="rId9"/>
    <sheet name="Indicator sheet_(IS)" sheetId="5" r:id="rId10"/>
    <sheet name="Berechnung1" sheetId="11" state="hidden" r:id="rId11"/>
    <sheet name="HilfstabelleKB" sheetId="7" state="hidden" r:id="rId12"/>
    <sheet name="Datendefizite_KB" sheetId="8" state="hidden" r:id="rId13"/>
    <sheet name="Hilfstabelle DatendefKB" sheetId="13" state="hidden" r:id="rId14"/>
  </sheets>
  <definedNames>
    <definedName name="KrebsregisterZusammenarbeit" localSheetId="5">#REF!</definedName>
    <definedName name="KrebsregisterZusammenarbeit">Datenquelle!$B$97:$B$102</definedName>
    <definedName name="myCategory">Datenquelle!$A$68:$S$68</definedName>
    <definedName name="myItem" localSheetId="6">OFFSET('Examining physician'!myItemList,0,0,COUNTA('Examining physician'!myItemList),1)</definedName>
    <definedName name="myItem" localSheetId="5">OFFSET(HilfstabelleStudien!myItemList,0,0,COUNTA(HilfstabelleStudien!myItemList),1)</definedName>
    <definedName name="myItem" localSheetId="4">OFFSET([0]!myItemList,0,0,COUNTA([0]!myItemList),1)</definedName>
    <definedName name="myItem" localSheetId="8">OFFSET([0]!myItemList,0,0,COUNTA([0]!myItemList),1)</definedName>
    <definedName name="myItem">OFFSET(myItemList,0,0,COUNTA(myItemList),1)</definedName>
    <definedName name="myItemList" localSheetId="5">INDEX(#REF!,0,MATCH(#REF!,#REF!,0))</definedName>
    <definedName name="myItemList">INDEX(Datenquelle!$A$69:$S$89,0,MATCH(Datenquelle!$D$106,Datenquelle!$A$68:$S$68,0))</definedName>
    <definedName name="OncoBox" localSheetId="5">#REF!</definedName>
    <definedName name="OncoBox">Datenquelle!$B$92:$B$93</definedName>
    <definedName name="_xlnm.Print_Area" localSheetId="0">'Basic Data'!$A$1:$I$52</definedName>
    <definedName name="_xlnm.Print_Area" localSheetId="12">OFFSET(Datendefizite_KB!$A$1,0,0,SUMPRODUCT((Datendefizite_KB!$A$14:$A$34&lt;&gt;"")+0)+13,11)</definedName>
    <definedName name="_xlnm.Print_Area" localSheetId="6">'Examining physician'!$A$1:$H$23</definedName>
    <definedName name="_xlnm.Print_Area" localSheetId="9">'Indicator sheet_(IS)'!$A$1:$P$87</definedName>
    <definedName name="_xlnm.Print_Area" localSheetId="4">Studies!$A$1:$E$60</definedName>
    <definedName name="_xlnm.Print_Area" localSheetId="8">Surgeons!$A$1:$G$23</definedName>
    <definedName name="_xlnm.Print_Titles" localSheetId="12">Datendefizite_KB!$12:$13</definedName>
    <definedName name="_xlnm.Print_Titles" localSheetId="13">'Hilfstabelle DatendefKB'!$1:$1</definedName>
    <definedName name="_xlnm.Print_Titles" localSheetId="9">'Indicator sheet_(IS)'!$7:$8</definedName>
    <definedName name="_xlnm.Print_Titles">'Indicator sheet_(IS)'!$7:$8</definedName>
    <definedName name="Tumordokumentation" localSheetId="5">#REF!</definedName>
    <definedName name="Tumordokumentation">Datenquelle!$B$1:$B$52</definedName>
    <definedName name="Zentrum" localSheetId="5">#REF!</definedName>
    <definedName name="Zentrum">Datenquelle!$A$109:$A$109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E4" i="15"/>
  <c r="E5" i="15"/>
  <c r="E6" i="15"/>
  <c r="E7" i="15"/>
  <c r="E8" i="15"/>
  <c r="E9" i="15"/>
  <c r="E10" i="15"/>
  <c r="E11" i="15"/>
  <c r="E12" i="15"/>
  <c r="E13" i="15"/>
  <c r="E14" i="15"/>
  <c r="E15" i="15"/>
  <c r="E16" i="15"/>
  <c r="E17" i="15"/>
  <c r="E18" i="15"/>
  <c r="E19" i="15"/>
  <c r="E20" i="15"/>
  <c r="E21" i="15"/>
  <c r="E22" i="15"/>
  <c r="E23" i="15"/>
  <c r="E24" i="15"/>
  <c r="E25" i="15"/>
  <c r="E26" i="15"/>
  <c r="E27" i="15"/>
  <c r="E28" i="15"/>
  <c r="E29" i="15"/>
  <c r="E30" i="15"/>
  <c r="E31" i="15"/>
  <c r="D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A3" i="15"/>
  <c r="A4" i="15"/>
  <c r="A5" i="15"/>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2" i="17"/>
  <c r="A2" i="16"/>
  <c r="A2" i="14"/>
  <c r="I12" i="14"/>
  <c r="J12" i="14"/>
  <c r="K12" i="14"/>
  <c r="I13" i="14"/>
  <c r="K13" i="14" s="1"/>
  <c r="J13" i="14"/>
  <c r="I14" i="14"/>
  <c r="K14" i="14" s="1"/>
  <c r="J14" i="14"/>
  <c r="I15" i="14"/>
  <c r="J15" i="14"/>
  <c r="K15" i="14"/>
  <c r="I16" i="14"/>
  <c r="J16" i="14"/>
  <c r="K16" i="14"/>
  <c r="I17" i="14"/>
  <c r="K17" i="14" s="1"/>
  <c r="J17" i="14"/>
  <c r="I18" i="14"/>
  <c r="K18" i="14" s="1"/>
  <c r="J18" i="14"/>
  <c r="I19" i="14"/>
  <c r="J19" i="14"/>
  <c r="K19" i="14"/>
  <c r="I20" i="14"/>
  <c r="J20" i="14"/>
  <c r="K20" i="14"/>
  <c r="I21" i="14"/>
  <c r="K21" i="14" s="1"/>
  <c r="J21" i="14"/>
  <c r="I22" i="14"/>
  <c r="K22" i="14" s="1"/>
  <c r="J22" i="14"/>
  <c r="I23" i="14"/>
  <c r="J23" i="14"/>
  <c r="K23" i="14"/>
  <c r="I24" i="14"/>
  <c r="J24" i="14"/>
  <c r="K24" i="14"/>
  <c r="I25" i="14"/>
  <c r="K25" i="14" s="1"/>
  <c r="J25" i="14"/>
  <c r="I26" i="14"/>
  <c r="K26" i="14" s="1"/>
  <c r="J26" i="14"/>
  <c r="I27" i="14"/>
  <c r="J27" i="14"/>
  <c r="K27" i="14"/>
  <c r="I28" i="14"/>
  <c r="J28" i="14"/>
  <c r="K28" i="14"/>
  <c r="I29" i="14"/>
  <c r="K29" i="14" s="1"/>
  <c r="J29" i="14"/>
  <c r="I30" i="14"/>
  <c r="K30" i="14" s="1"/>
  <c r="J30" i="14"/>
  <c r="I31" i="14"/>
  <c r="J31" i="14"/>
  <c r="K31" i="14"/>
  <c r="I32" i="14"/>
  <c r="J32" i="14"/>
  <c r="K32" i="14"/>
  <c r="I33" i="14"/>
  <c r="K33" i="14" s="1"/>
  <c r="J33" i="14"/>
  <c r="I34" i="14"/>
  <c r="K34" i="14" s="1"/>
  <c r="J34" i="14"/>
  <c r="I35" i="14"/>
  <c r="J35" i="14"/>
  <c r="K35" i="14"/>
  <c r="I36" i="14"/>
  <c r="J36" i="14"/>
  <c r="K36" i="14"/>
  <c r="I37" i="14"/>
  <c r="K37" i="14" s="1"/>
  <c r="J37" i="14"/>
  <c r="I38" i="14"/>
  <c r="K38" i="14" s="1"/>
  <c r="J38" i="14"/>
  <c r="I39" i="14"/>
  <c r="J39" i="14"/>
  <c r="K39" i="14"/>
  <c r="I40" i="14"/>
  <c r="J40" i="14"/>
  <c r="K40" i="14"/>
  <c r="I41" i="14"/>
  <c r="K41" i="14" s="1"/>
  <c r="J41" i="14"/>
  <c r="I42" i="14"/>
  <c r="K42" i="14" s="1"/>
  <c r="J42" i="14"/>
  <c r="I43" i="14"/>
  <c r="J43" i="14"/>
  <c r="K43" i="14"/>
  <c r="I44" i="14"/>
  <c r="J44" i="14"/>
  <c r="K44" i="14"/>
  <c r="I45" i="14"/>
  <c r="K45" i="14" s="1"/>
  <c r="J45" i="14"/>
  <c r="I46" i="14"/>
  <c r="K46" i="14" s="1"/>
  <c r="J46" i="14"/>
  <c r="I47" i="14"/>
  <c r="J47" i="14"/>
  <c r="K47" i="14"/>
  <c r="I48" i="14"/>
  <c r="J48" i="14"/>
  <c r="K48" i="14"/>
  <c r="I49" i="14"/>
  <c r="K49" i="14" s="1"/>
  <c r="J49" i="14"/>
  <c r="I50" i="14"/>
  <c r="K50" i="14" s="1"/>
  <c r="J50" i="14"/>
  <c r="I51" i="14"/>
  <c r="J51" i="14"/>
  <c r="K51" i="14"/>
  <c r="I52" i="14"/>
  <c r="J52" i="14"/>
  <c r="K52" i="14"/>
  <c r="I53" i="14"/>
  <c r="K53" i="14" s="1"/>
  <c r="J53" i="14"/>
  <c r="I54" i="14"/>
  <c r="K54" i="14" s="1"/>
  <c r="J54" i="14"/>
  <c r="I55" i="14"/>
  <c r="J55" i="14"/>
  <c r="K55" i="14"/>
  <c r="I56" i="14"/>
  <c r="J56" i="14"/>
  <c r="K56" i="14"/>
  <c r="I57" i="14"/>
  <c r="K57" i="14" s="1"/>
  <c r="J57" i="14"/>
  <c r="I58" i="14"/>
  <c r="K58" i="14" s="1"/>
  <c r="J58" i="14"/>
  <c r="I59" i="14"/>
  <c r="J59" i="14"/>
  <c r="K59" i="14"/>
  <c r="I60" i="14"/>
  <c r="J60" i="14"/>
  <c r="K60" i="14"/>
  <c r="B1" i="3"/>
  <c r="F6" i="3"/>
  <c r="G6" i="3"/>
  <c r="F23" i="17"/>
  <c r="J11" i="14" l="1"/>
  <c r="I11" i="14"/>
  <c r="K11" i="14" l="1"/>
  <c r="A2" i="15" s="1"/>
  <c r="C2" i="15" l="1"/>
  <c r="E2" i="15"/>
  <c r="B2" i="15"/>
  <c r="D2" i="15"/>
  <c r="E5" i="14"/>
  <c r="O30" i="5" l="1"/>
  <c r="O34" i="5"/>
  <c r="S43" i="5" l="1"/>
  <c r="S10" i="5"/>
  <c r="B12" i="2"/>
  <c r="B11" i="2"/>
  <c r="B10" i="2"/>
  <c r="B6" i="2"/>
  <c r="B5" i="2"/>
  <c r="M39" i="1"/>
  <c r="M31" i="1"/>
  <c r="B13" i="7" l="1"/>
  <c r="P12" i="5" l="1"/>
  <c r="M30" i="11" s="1"/>
  <c r="O37" i="5" l="1"/>
  <c r="O38" i="5" l="1"/>
  <c r="P36" i="5" s="1"/>
  <c r="M54" i="11" s="1"/>
  <c r="G13" i="7"/>
  <c r="F13" i="7"/>
  <c r="O30" i="11" l="1"/>
  <c r="H13" i="7" s="1"/>
  <c r="M28" i="11"/>
  <c r="M29" i="11"/>
  <c r="L30" i="11"/>
  <c r="N30" i="11" l="1"/>
  <c r="E13" i="7" s="1"/>
  <c r="A3" i="13"/>
  <c r="E6" i="3"/>
  <c r="K3" i="13" l="1"/>
  <c r="G3" i="13"/>
  <c r="J3" i="13"/>
  <c r="F3" i="13"/>
  <c r="M3" i="13"/>
  <c r="E3" i="13"/>
  <c r="L3" i="13"/>
  <c r="I3" i="13"/>
  <c r="D3" i="13"/>
  <c r="C3" i="13"/>
  <c r="H3" i="13"/>
  <c r="S37"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9" i="1"/>
  <c r="E31" i="1"/>
  <c r="O47" i="5"/>
  <c r="S22" i="5" l="1"/>
  <c r="O22" i="5" s="1"/>
  <c r="P45" i="5"/>
  <c r="M63" i="11" s="1"/>
  <c r="N63" i="11" s="1"/>
  <c r="D24" i="7"/>
  <c r="S46" i="5"/>
  <c r="S70" i="5"/>
  <c r="S67" i="5"/>
  <c r="S64" i="5"/>
  <c r="O81" i="11"/>
  <c r="H30" i="7" s="1"/>
  <c r="O84" i="11"/>
  <c r="H31" i="7" s="1"/>
  <c r="O87" i="11"/>
  <c r="H32" i="7" s="1"/>
  <c r="O90" i="11"/>
  <c r="H33" i="7" s="1"/>
  <c r="O51" i="11"/>
  <c r="O54" i="11"/>
  <c r="O57" i="11"/>
  <c r="O60" i="11"/>
  <c r="L63" i="11"/>
  <c r="O63" i="11"/>
  <c r="O66" i="11"/>
  <c r="H25" i="7" s="1"/>
  <c r="O69" i="11"/>
  <c r="H26" i="7" s="1"/>
  <c r="O72" i="11"/>
  <c r="H27" i="7" s="1"/>
  <c r="O75" i="11"/>
  <c r="H28" i="7" s="1"/>
  <c r="O78" i="11"/>
  <c r="H29" i="7" s="1"/>
  <c r="O48" i="11"/>
  <c r="O61" i="5"/>
  <c r="S55" i="5"/>
  <c r="O55" i="5" s="1"/>
  <c r="C27" i="7" s="1"/>
  <c r="S52" i="5"/>
  <c r="O52" i="5" s="1"/>
  <c r="C26" i="7" s="1"/>
  <c r="S49" i="5"/>
  <c r="O49" i="5" s="1"/>
  <c r="C25" i="7" s="1"/>
  <c r="O40" i="5"/>
  <c r="C22" i="7" s="1"/>
  <c r="O74" i="5"/>
  <c r="O71" i="5"/>
  <c r="O68" i="5"/>
  <c r="O65" i="5"/>
  <c r="C29" i="7" l="1"/>
  <c r="O62" i="5"/>
  <c r="P60" i="5" s="1"/>
  <c r="A13" i="13"/>
  <c r="G13" i="13" s="1"/>
  <c r="P63" i="5"/>
  <c r="M81" i="11" s="1"/>
  <c r="N81" i="11" s="1"/>
  <c r="E30" i="7" s="1"/>
  <c r="D30" i="7"/>
  <c r="P66" i="5"/>
  <c r="M84" i="11" s="1"/>
  <c r="N84" i="11" s="1"/>
  <c r="E31" i="7" s="1"/>
  <c r="D31" i="7"/>
  <c r="P69" i="5"/>
  <c r="M87" i="11" s="1"/>
  <c r="N87" i="11" s="1"/>
  <c r="E32" i="7" s="1"/>
  <c r="D32" i="7"/>
  <c r="P72" i="5"/>
  <c r="M90" i="11" s="1"/>
  <c r="D33" i="7"/>
  <c r="O9" i="5"/>
  <c r="L90" i="11"/>
  <c r="O41" i="5"/>
  <c r="C21" i="7"/>
  <c r="D21" i="7"/>
  <c r="O35" i="5"/>
  <c r="C20" i="7"/>
  <c r="L87" i="11"/>
  <c r="L84" i="11"/>
  <c r="L81" i="11"/>
  <c r="B9" i="2"/>
  <c r="D8" i="2"/>
  <c r="C8" i="2"/>
  <c r="B7" i="2"/>
  <c r="B4" i="2"/>
  <c r="D3" i="2"/>
  <c r="C3" i="2"/>
  <c r="B2" i="2"/>
  <c r="L78" i="11" l="1"/>
  <c r="D29" i="7"/>
  <c r="O25" i="5"/>
  <c r="O26" i="5" s="1"/>
  <c r="P24" i="5" s="1"/>
  <c r="M42" i="11" s="1"/>
  <c r="O16" i="5"/>
  <c r="M13" i="13"/>
  <c r="L13" i="13"/>
  <c r="F13" i="13"/>
  <c r="J13" i="13"/>
  <c r="C13" i="13"/>
  <c r="E13" i="13"/>
  <c r="L27" i="11"/>
  <c r="D13" i="13"/>
  <c r="H13" i="13"/>
  <c r="K13" i="13"/>
  <c r="I13" i="13"/>
  <c r="O31" i="5"/>
  <c r="O32" i="5" s="1"/>
  <c r="A19" i="13"/>
  <c r="G19" i="13" s="1"/>
  <c r="A20" i="13"/>
  <c r="C20" i="13" s="1"/>
  <c r="A21" i="13"/>
  <c r="D22" i="7"/>
  <c r="P39" i="5"/>
  <c r="D20" i="7"/>
  <c r="P33" i="5"/>
  <c r="N90" i="11"/>
  <c r="E33" i="7" s="1"/>
  <c r="A22" i="13"/>
  <c r="J22" i="13" s="1"/>
  <c r="M78" i="11"/>
  <c r="N78" i="11" s="1"/>
  <c r="E29" i="7" s="1"/>
  <c r="A18" i="13"/>
  <c r="L57" i="11"/>
  <c r="L51" i="11"/>
  <c r="B8" i="2"/>
  <c r="O42" i="5"/>
  <c r="B3" i="2"/>
  <c r="O58" i="5"/>
  <c r="O59" i="5" s="1"/>
  <c r="A2" i="5"/>
  <c r="P57" i="5" l="1"/>
  <c r="D28" i="7"/>
  <c r="L75" i="11"/>
  <c r="O28" i="5"/>
  <c r="O29" i="5" s="1"/>
  <c r="D18" i="7" s="1"/>
  <c r="K19" i="13"/>
  <c r="L19" i="13"/>
  <c r="I19" i="13"/>
  <c r="E19" i="13"/>
  <c r="C19" i="13"/>
  <c r="J19" i="13"/>
  <c r="H19" i="13"/>
  <c r="D20" i="13"/>
  <c r="J20" i="13"/>
  <c r="C21" i="13"/>
  <c r="J21" i="13"/>
  <c r="M19" i="13"/>
  <c r="F19" i="13"/>
  <c r="D19" i="13"/>
  <c r="L20" i="13"/>
  <c r="M20" i="13"/>
  <c r="F20" i="13"/>
  <c r="G20" i="13"/>
  <c r="K20" i="13"/>
  <c r="I20" i="13"/>
  <c r="E20" i="13"/>
  <c r="H20" i="13"/>
  <c r="G21" i="13"/>
  <c r="I21" i="13"/>
  <c r="E21" i="13"/>
  <c r="K21" i="13"/>
  <c r="L21" i="13"/>
  <c r="H21" i="13"/>
  <c r="F21" i="13"/>
  <c r="M21" i="13"/>
  <c r="D21" i="13"/>
  <c r="M57" i="11"/>
  <c r="N57" i="11" s="1"/>
  <c r="M51" i="11"/>
  <c r="N51" i="11" s="1"/>
  <c r="A11" i="13"/>
  <c r="A9" i="13"/>
  <c r="J9" i="13" s="1"/>
  <c r="C22" i="13"/>
  <c r="E22" i="13"/>
  <c r="D22" i="13"/>
  <c r="K22" i="13"/>
  <c r="F22" i="13"/>
  <c r="G22" i="13"/>
  <c r="I22" i="13"/>
  <c r="M22" i="13"/>
  <c r="L22" i="13"/>
  <c r="H22" i="13"/>
  <c r="C28" i="7"/>
  <c r="C18" i="13"/>
  <c r="M18" i="13"/>
  <c r="J18" i="13"/>
  <c r="K18" i="13"/>
  <c r="I18" i="13"/>
  <c r="L18" i="13"/>
  <c r="F18" i="13"/>
  <c r="G18" i="13"/>
  <c r="E18" i="13"/>
  <c r="H18" i="13"/>
  <c r="D18" i="13"/>
  <c r="P42" i="5"/>
  <c r="L60" i="11"/>
  <c r="B23" i="7"/>
  <c r="C16" i="7"/>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6" i="5"/>
  <c r="P54" i="5" s="1"/>
  <c r="O50" i="5"/>
  <c r="P48" i="5" s="1"/>
  <c r="L54" i="11"/>
  <c r="C19" i="7"/>
  <c r="L42" i="11"/>
  <c r="O23" i="5"/>
  <c r="L39" i="11" s="1"/>
  <c r="O20" i="5"/>
  <c r="P18" i="5" s="1"/>
  <c r="M36" i="11" s="1"/>
  <c r="C14" i="7"/>
  <c r="B12" i="7"/>
  <c r="C5" i="5"/>
  <c r="A106" i="4"/>
  <c r="F106" i="4" s="1"/>
  <c r="I16" i="1" s="1"/>
  <c r="B3" i="3" s="1"/>
  <c r="D6" i="3"/>
  <c r="C6" i="3"/>
  <c r="B6" i="3"/>
  <c r="B2" i="3"/>
  <c r="C18" i="7" l="1"/>
  <c r="M75" i="11"/>
  <c r="N75" i="11" s="1"/>
  <c r="E28" i="7" s="1"/>
  <c r="A17" i="13"/>
  <c r="F11" i="13"/>
  <c r="H11" i="13"/>
  <c r="E11" i="13"/>
  <c r="C11" i="13"/>
  <c r="D11" i="13"/>
  <c r="K11" i="13"/>
  <c r="I11" i="13"/>
  <c r="J11" i="13"/>
  <c r="G11" i="13"/>
  <c r="L11" i="13"/>
  <c r="M11" i="13"/>
  <c r="C9" i="13"/>
  <c r="F9" i="13"/>
  <c r="D9" i="13"/>
  <c r="K9" i="13"/>
  <c r="G9" i="13"/>
  <c r="I9" i="13"/>
  <c r="E9" i="13"/>
  <c r="L9" i="13"/>
  <c r="M9" i="13"/>
  <c r="H9" i="13"/>
  <c r="L72" i="11"/>
  <c r="D27" i="7"/>
  <c r="L66" i="11"/>
  <c r="D25" i="7"/>
  <c r="O53" i="5"/>
  <c r="P51" i="5" s="1"/>
  <c r="O17" i="5"/>
  <c r="L33" i="11" s="1"/>
  <c r="C106" i="4"/>
  <c r="E3" i="4"/>
  <c r="F3" i="4" s="1"/>
  <c r="B106" i="4"/>
  <c r="F5" i="5" s="1"/>
  <c r="D106" i="4"/>
  <c r="A6" i="3" s="1"/>
  <c r="P21" i="5"/>
  <c r="P9" i="5"/>
  <c r="M27" i="11" s="1"/>
  <c r="D15" i="7"/>
  <c r="L36" i="11"/>
  <c r="M72" i="11"/>
  <c r="N72" i="11" s="1"/>
  <c r="E27" i="7" s="1"/>
  <c r="P27" i="5"/>
  <c r="L45" i="11"/>
  <c r="D17" i="7"/>
  <c r="D16" i="7"/>
  <c r="M60" i="11"/>
  <c r="N60" i="11" s="1"/>
  <c r="D17" i="13" l="1"/>
  <c r="C17" i="13"/>
  <c r="F17" i="13"/>
  <c r="H17" i="13"/>
  <c r="J17" i="13"/>
  <c r="M17" i="13"/>
  <c r="G17" i="13"/>
  <c r="L17" i="13"/>
  <c r="K17" i="13"/>
  <c r="E17" i="13"/>
  <c r="I17" i="13"/>
  <c r="N42" i="11"/>
  <c r="E17" i="7" s="1"/>
  <c r="D19" i="7"/>
  <c r="L48" i="11"/>
  <c r="L69" i="11"/>
  <c r="D26" i="7"/>
  <c r="N54" i="11"/>
  <c r="E21" i="7" s="1"/>
  <c r="A14" i="13"/>
  <c r="I14" i="13" s="1"/>
  <c r="M66" i="11"/>
  <c r="N66" i="11" s="1"/>
  <c r="E25" i="7" s="1"/>
  <c r="E20" i="7"/>
  <c r="A10" i="13"/>
  <c r="P30" i="5"/>
  <c r="P15" i="5"/>
  <c r="A4" i="13" s="1"/>
  <c r="K4" i="13" s="1"/>
  <c r="D14" i="7"/>
  <c r="E22" i="7"/>
  <c r="C6" i="8"/>
  <c r="A2" i="13"/>
  <c r="N27" i="11"/>
  <c r="E12" i="7" s="1"/>
  <c r="M39" i="11"/>
  <c r="N39" i="11" s="1"/>
  <c r="E16" i="7" s="1"/>
  <c r="A6" i="13"/>
  <c r="E24" i="7"/>
  <c r="A16" i="13"/>
  <c r="A12" i="13"/>
  <c r="M45" i="11"/>
  <c r="N45" i="11" s="1"/>
  <c r="E18" i="7" s="1"/>
  <c r="A7" i="13"/>
  <c r="N36" i="11"/>
  <c r="E15" i="7" s="1"/>
  <c r="A5" i="13"/>
  <c r="J5" i="13" s="1"/>
  <c r="C6" i="11" l="1"/>
  <c r="C9" i="11" s="1"/>
  <c r="E6" i="11"/>
  <c r="E10" i="11" s="1"/>
  <c r="G6" i="11"/>
  <c r="F6" i="11"/>
  <c r="D6" i="11"/>
  <c r="D9" i="11" s="1"/>
  <c r="H6" i="11"/>
  <c r="L14" i="13"/>
  <c r="M14" i="13"/>
  <c r="F14" i="13"/>
  <c r="E23" i="7"/>
  <c r="M69" i="11"/>
  <c r="N69" i="11" s="1"/>
  <c r="E26" i="7" s="1"/>
  <c r="E14" i="13"/>
  <c r="C14" i="13"/>
  <c r="H14" i="13"/>
  <c r="G14" i="13"/>
  <c r="K14" i="13"/>
  <c r="J14" i="13"/>
  <c r="D14" i="13"/>
  <c r="A8" i="13"/>
  <c r="H8" i="13" s="1"/>
  <c r="M48" i="11"/>
  <c r="N48" i="11" s="1"/>
  <c r="E19" i="7" s="1"/>
  <c r="L10" i="13"/>
  <c r="J10" i="13"/>
  <c r="A15" i="13"/>
  <c r="H15" i="13" s="1"/>
  <c r="L4" i="13"/>
  <c r="D10" i="13"/>
  <c r="I10" i="13"/>
  <c r="G10" i="13"/>
  <c r="K10" i="13"/>
  <c r="M10" i="13"/>
  <c r="F10" i="13"/>
  <c r="H10" i="13"/>
  <c r="C10" i="13"/>
  <c r="E10" i="13"/>
  <c r="D4" i="13"/>
  <c r="M4" i="13"/>
  <c r="C4" i="13"/>
  <c r="H4" i="13"/>
  <c r="J4" i="13"/>
  <c r="E4" i="13"/>
  <c r="F4" i="13"/>
  <c r="M33" i="11"/>
  <c r="N33" i="11" s="1"/>
  <c r="E14" i="7" s="1"/>
  <c r="G4" i="13"/>
  <c r="I4"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7" i="13"/>
  <c r="I7" i="13"/>
  <c r="E7" i="13"/>
  <c r="L7" i="13"/>
  <c r="H7" i="13"/>
  <c r="D7" i="13"/>
  <c r="K7" i="13"/>
  <c r="G7" i="13"/>
  <c r="C7" i="13"/>
  <c r="F7" i="13"/>
  <c r="J7" i="13"/>
  <c r="M12" i="13"/>
  <c r="I12" i="13"/>
  <c r="E12" i="13"/>
  <c r="L12" i="13"/>
  <c r="H12" i="13"/>
  <c r="D12" i="13"/>
  <c r="K12" i="13"/>
  <c r="G12" i="13"/>
  <c r="C12" i="13"/>
  <c r="J12" i="13"/>
  <c r="F12" i="13"/>
  <c r="M16" i="13"/>
  <c r="I16" i="13"/>
  <c r="E16" i="13"/>
  <c r="L16" i="13"/>
  <c r="H16" i="13"/>
  <c r="D16" i="13"/>
  <c r="K16" i="13"/>
  <c r="G16" i="13"/>
  <c r="C16" i="13"/>
  <c r="J16" i="13"/>
  <c r="F16" i="13"/>
  <c r="T12" i="13" a="1"/>
  <c r="T16" i="13" a="1"/>
  <c r="T5" i="13" a="1"/>
  <c r="T4" i="13" a="1"/>
  <c r="T7" i="13" a="1"/>
  <c r="T15" i="13" a="1"/>
  <c r="T22" i="13" a="1"/>
  <c r="T11" i="13" a="1"/>
  <c r="T21" i="13" a="1"/>
  <c r="T8" i="13" a="1"/>
  <c r="T14" i="13" a="1"/>
  <c r="T19" i="13" a="1"/>
  <c r="T3" i="13" a="1"/>
  <c r="T6" i="13" a="1"/>
  <c r="T20" i="13" a="1"/>
  <c r="T13" i="13" a="1"/>
  <c r="T18" i="13" a="1"/>
  <c r="T9" i="13" a="1"/>
  <c r="T17" i="13" a="1"/>
  <c r="T10" i="13" a="1"/>
  <c r="E77" i="5" l="1"/>
  <c r="T8" i="13"/>
  <c r="T18" i="13"/>
  <c r="T9" i="13"/>
  <c r="F21" i="8" s="1"/>
  <c r="T19" i="13"/>
  <c r="T10" i="13"/>
  <c r="T5" i="13"/>
  <c r="T16" i="13"/>
  <c r="T4" i="13"/>
  <c r="T22" i="13"/>
  <c r="F34" i="8" s="1"/>
  <c r="T15" i="13"/>
  <c r="T20" i="13"/>
  <c r="T6" i="13"/>
  <c r="T3" i="13"/>
  <c r="F15" i="8" s="1"/>
  <c r="T12" i="13"/>
  <c r="T7" i="13"/>
  <c r="T13" i="13"/>
  <c r="T14" i="13"/>
  <c r="T17" i="13"/>
  <c r="T11" i="13"/>
  <c r="T21" i="13"/>
  <c r="E7" i="11"/>
  <c r="F79" i="5" s="1"/>
  <c r="E9" i="11"/>
  <c r="E11" i="11"/>
  <c r="D10" i="11"/>
  <c r="J8" i="13"/>
  <c r="M8" i="13"/>
  <c r="G8" i="13"/>
  <c r="E8" i="13"/>
  <c r="F8" i="13"/>
  <c r="D8" i="13"/>
  <c r="I8" i="13"/>
  <c r="C8" i="13"/>
  <c r="K8" i="13"/>
  <c r="L8" i="13"/>
  <c r="D7" i="11"/>
  <c r="H10" i="11"/>
  <c r="H9" i="11"/>
  <c r="G10" i="11"/>
  <c r="G7" i="11"/>
  <c r="G8" i="11" s="1"/>
  <c r="K6" i="11"/>
  <c r="I15" i="13"/>
  <c r="M15" i="13"/>
  <c r="G15" i="13"/>
  <c r="K15" i="13"/>
  <c r="L15" i="13"/>
  <c r="E15" i="13"/>
  <c r="J15" i="13"/>
  <c r="F15" i="13"/>
  <c r="C15" i="13"/>
  <c r="D15" i="13"/>
  <c r="G9" i="11"/>
  <c r="F9" i="11"/>
  <c r="I6" i="11"/>
  <c r="R13" i="13" a="1"/>
  <c r="Q21" i="13" a="1"/>
  <c r="W3" i="13" a="1"/>
  <c r="R12" i="13" a="1"/>
  <c r="P10" i="13" a="1"/>
  <c r="Y20" i="13" a="1"/>
  <c r="Y3" i="13" a="1"/>
  <c r="X6" i="13" a="1"/>
  <c r="O17" i="13" a="1"/>
  <c r="X15" i="13" a="1"/>
  <c r="R9" i="13" a="1"/>
  <c r="V8" i="13" a="1"/>
  <c r="U12" i="13" a="1"/>
  <c r="R17" i="13" a="1"/>
  <c r="Y21" i="13" a="1"/>
  <c r="R14" i="13" a="1"/>
  <c r="X10" i="13" a="1"/>
  <c r="S13" i="13" a="1"/>
  <c r="S12" i="13" a="1"/>
  <c r="Y8" i="13" a="1"/>
  <c r="W22" i="13" a="1"/>
  <c r="U21" i="13" a="1"/>
  <c r="V15" i="13" a="1"/>
  <c r="X20" i="13" a="1"/>
  <c r="Q11" i="13" a="1"/>
  <c r="P22" i="13" a="1"/>
  <c r="Y16" i="13" a="1"/>
  <c r="R6" i="13" a="1"/>
  <c r="U11" i="13" a="1"/>
  <c r="S18" i="13" a="1"/>
  <c r="R8" i="13" a="1"/>
  <c r="O14" i="13" a="1"/>
  <c r="R7" i="13" a="1"/>
  <c r="O22" i="13" a="1"/>
  <c r="S9" i="13" a="1"/>
  <c r="S4" i="13" a="1"/>
  <c r="S16" i="13" a="1"/>
  <c r="O16" i="13" a="1"/>
  <c r="S21" i="13" a="1"/>
  <c r="U3" i="13" a="1"/>
  <c r="Q8" i="13" a="1"/>
  <c r="W12" i="13" a="1"/>
  <c r="Y14" i="13" a="1"/>
  <c r="Y18" i="13" a="1"/>
  <c r="U19" i="13" a="1"/>
  <c r="U22" i="13" a="1"/>
  <c r="V17" i="13" a="1"/>
  <c r="Y17" i="13" a="1"/>
  <c r="O8" i="13" a="1"/>
  <c r="R11" i="13" a="1"/>
  <c r="Y13" i="13" a="1"/>
  <c r="Y11" i="13" a="1"/>
  <c r="X19" i="13" a="1"/>
  <c r="V7" i="13" a="1"/>
  <c r="R21" i="13" a="1"/>
  <c r="V14" i="13" a="1"/>
  <c r="X16" i="13" a="1"/>
  <c r="Y7" i="13" a="1"/>
  <c r="S14" i="13" a="1"/>
  <c r="P20" i="13" a="1"/>
  <c r="S11" i="13" a="1"/>
  <c r="Q7" i="13" a="1"/>
  <c r="P5" i="13" a="1"/>
  <c r="S2" i="13" a="1"/>
  <c r="X13" i="13" a="1"/>
  <c r="S3" i="13" a="1"/>
  <c r="X22" i="13" a="1"/>
  <c r="Q13" i="13" a="1"/>
  <c r="Q4" i="13" a="1"/>
  <c r="V21" i="13" a="1"/>
  <c r="X3" i="13" a="1"/>
  <c r="U4" i="13" a="1"/>
  <c r="R15" i="13" a="1"/>
  <c r="Q5" i="13" a="1"/>
  <c r="W19" i="13" a="1"/>
  <c r="T2" i="13" a="1"/>
  <c r="Q6" i="13" a="1"/>
  <c r="O19" i="13" a="1"/>
  <c r="U13" i="13" a="1"/>
  <c r="Q10" i="13" a="1"/>
  <c r="P14" i="13" a="1"/>
  <c r="V18" i="13" a="1"/>
  <c r="X11" i="13" a="1"/>
  <c r="S6" i="13" a="1"/>
  <c r="Q15" i="13" a="1"/>
  <c r="U7" i="13" a="1"/>
  <c r="Y19" i="13" a="1"/>
  <c r="W21" i="13" a="1"/>
  <c r="O3" i="13" a="1"/>
  <c r="X4" i="13" a="1"/>
  <c r="P21" i="13" a="1"/>
  <c r="O20" i="13" a="1"/>
  <c r="U10" i="13" a="1"/>
  <c r="P11" i="13" a="1"/>
  <c r="Q16" i="13" a="1"/>
  <c r="U18" i="13" a="1"/>
  <c r="U15" i="13" a="1"/>
  <c r="Q3" i="13" a="1"/>
  <c r="V13" i="13" a="1"/>
  <c r="P9" i="13" a="1"/>
  <c r="Q18" i="13" a="1"/>
  <c r="R18" i="13" a="1"/>
  <c r="Y9" i="13" a="1"/>
  <c r="R19" i="13" a="1"/>
  <c r="Y4" i="13" a="1"/>
  <c r="V22" i="13" a="1"/>
  <c r="O9" i="13" a="1"/>
  <c r="W20" i="13" a="1"/>
  <c r="S20" i="13" a="1"/>
  <c r="O2" i="13" a="1"/>
  <c r="X21" i="13" a="1"/>
  <c r="R5" i="13" a="1"/>
  <c r="X17" i="13" a="1"/>
  <c r="V5" i="13" a="1"/>
  <c r="X7" i="13" a="1"/>
  <c r="P8" i="13" a="1"/>
  <c r="V4" i="13" a="1"/>
  <c r="Q12" i="13" a="1"/>
  <c r="V12" i="13" a="1"/>
  <c r="W6" i="13" a="1"/>
  <c r="S7" i="13" a="1"/>
  <c r="O5" i="13" a="1"/>
  <c r="W7" i="13" a="1"/>
  <c r="P3" i="13" a="1"/>
  <c r="Y5" i="13" a="1"/>
  <c r="V16" i="13" a="1"/>
  <c r="O7" i="13" a="1"/>
  <c r="U14" i="13" a="1"/>
  <c r="U20" i="13" a="1"/>
  <c r="O15" i="13" a="1"/>
  <c r="W8" i="13" a="1"/>
  <c r="R4" i="13" a="1"/>
  <c r="U8" i="13" a="1"/>
  <c r="Y12" i="13" a="1"/>
  <c r="W18" i="13" a="1"/>
  <c r="O13" i="13" a="1"/>
  <c r="V9" i="13" a="1"/>
  <c r="P16" i="13" a="1"/>
  <c r="O18" i="13" a="1"/>
  <c r="S15" i="13" a="1"/>
  <c r="U6" i="13" a="1"/>
  <c r="Y22" i="13" a="1"/>
  <c r="W15" i="13" a="1"/>
  <c r="R16" i="13" a="1"/>
  <c r="P13" i="13" a="1"/>
  <c r="W4" i="13" a="1"/>
  <c r="Y10" i="13" a="1"/>
  <c r="Q17" i="13" a="1"/>
  <c r="V10" i="13" a="1"/>
  <c r="O21" i="13" a="1"/>
  <c r="S8" i="13" a="1"/>
  <c r="S5" i="13" a="1"/>
  <c r="S10" i="13" a="1"/>
  <c r="Q22" i="13" a="1"/>
  <c r="P6" i="13" a="1"/>
  <c r="V3" i="13" a="1"/>
  <c r="Y15" i="13" a="1"/>
  <c r="O12" i="13" a="1"/>
  <c r="W14" i="13" a="1"/>
  <c r="S22" i="13" a="1"/>
  <c r="U9" i="13" a="1"/>
  <c r="U17" i="13" a="1"/>
  <c r="P18" i="13" a="1"/>
  <c r="V11" i="13" a="1"/>
  <c r="V20" i="13" a="1"/>
  <c r="W16" i="13" a="1"/>
  <c r="O6" i="13" a="1"/>
  <c r="R20" i="13" a="1"/>
  <c r="Q14" i="13" a="1"/>
  <c r="P19" i="13" a="1"/>
  <c r="R3" i="13" a="1"/>
  <c r="P15" i="13" a="1"/>
  <c r="W9" i="13" a="1"/>
  <c r="P12" i="13" a="1"/>
  <c r="W5" i="13" a="1"/>
  <c r="U5" i="13" a="1"/>
  <c r="Q20" i="13" a="1"/>
  <c r="X5" i="13" a="1"/>
  <c r="R10" i="13" a="1"/>
  <c r="X18" i="13" a="1"/>
  <c r="W13" i="13" a="1"/>
  <c r="S17" i="13" a="1"/>
  <c r="O4" i="13" a="1"/>
  <c r="X8" i="13" a="1"/>
  <c r="X12" i="13" a="1"/>
  <c r="S19" i="13" a="1"/>
  <c r="Q19" i="13" a="1"/>
  <c r="P17" i="13" a="1"/>
  <c r="W11" i="13" a="1"/>
  <c r="Y6" i="13" a="1"/>
  <c r="V2" i="13" a="1"/>
  <c r="U16" i="13" a="1"/>
  <c r="W17" i="13" a="1"/>
  <c r="P4" i="13" a="1"/>
  <c r="Q9" i="13" a="1"/>
  <c r="R22" i="13" a="1"/>
  <c r="P7" i="13" a="1"/>
  <c r="X14" i="13" a="1"/>
  <c r="V6" i="13" a="1"/>
  <c r="O10" i="13" a="1"/>
  <c r="V19" i="13" a="1"/>
  <c r="W10" i="13" a="1"/>
  <c r="X9" i="13" a="1"/>
  <c r="O11" i="13" a="1"/>
  <c r="E81" i="5" l="1"/>
  <c r="E80" i="5"/>
  <c r="I7" i="11"/>
  <c r="I10" i="11"/>
  <c r="O9" i="13"/>
  <c r="O6" i="13"/>
  <c r="O18" i="13"/>
  <c r="O17" i="13"/>
  <c r="O11" i="13"/>
  <c r="O16" i="13"/>
  <c r="O22" i="13"/>
  <c r="O12" i="13"/>
  <c r="O10" i="13"/>
  <c r="O19" i="13"/>
  <c r="O7" i="13"/>
  <c r="O20" i="13"/>
  <c r="O8" i="13"/>
  <c r="O21" i="13"/>
  <c r="O15" i="13"/>
  <c r="O5" i="13"/>
  <c r="O14" i="13"/>
  <c r="O4" i="13"/>
  <c r="O13" i="13"/>
  <c r="O3" i="13"/>
  <c r="U21" i="13"/>
  <c r="G33" i="8" s="1"/>
  <c r="U12" i="13"/>
  <c r="U11" i="13"/>
  <c r="G23" i="8" s="1"/>
  <c r="U14" i="13"/>
  <c r="U19" i="13"/>
  <c r="U22" i="13"/>
  <c r="G34" i="8" s="1"/>
  <c r="U3" i="13"/>
  <c r="G15" i="8" s="1"/>
  <c r="U15" i="13"/>
  <c r="U6" i="13"/>
  <c r="U20" i="13"/>
  <c r="G32" i="8" s="1"/>
  <c r="U13" i="13"/>
  <c r="U4" i="13"/>
  <c r="U16" i="13"/>
  <c r="U10" i="13"/>
  <c r="U5" i="13"/>
  <c r="U9" i="13"/>
  <c r="U18" i="13"/>
  <c r="U8" i="13"/>
  <c r="U17" i="13"/>
  <c r="G29" i="8" s="1"/>
  <c r="U7" i="13"/>
  <c r="Y20" i="13"/>
  <c r="Y22" i="13"/>
  <c r="Y7" i="13"/>
  <c r="Y16" i="13"/>
  <c r="Y10" i="13"/>
  <c r="Y9" i="13"/>
  <c r="Y8" i="13"/>
  <c r="Y21" i="13"/>
  <c r="Y11" i="13"/>
  <c r="Y17" i="13"/>
  <c r="Y12" i="13"/>
  <c r="Y18" i="13"/>
  <c r="Y6" i="13"/>
  <c r="Y19" i="13"/>
  <c r="Y15" i="13"/>
  <c r="Y5" i="13"/>
  <c r="Y14" i="13"/>
  <c r="Y4" i="13"/>
  <c r="Y13" i="13"/>
  <c r="Y3" i="13"/>
  <c r="X20" i="13"/>
  <c r="X22" i="13"/>
  <c r="X19" i="13"/>
  <c r="X7" i="13"/>
  <c r="X9" i="13"/>
  <c r="X3" i="13"/>
  <c r="X10" i="13"/>
  <c r="X13" i="13"/>
  <c r="X8" i="13"/>
  <c r="X21" i="13"/>
  <c r="X11" i="13"/>
  <c r="X17" i="13"/>
  <c r="X12" i="13"/>
  <c r="X18" i="13"/>
  <c r="J30" i="8" s="1"/>
  <c r="X16" i="13"/>
  <c r="X6" i="13"/>
  <c r="X15" i="13"/>
  <c r="X5" i="13"/>
  <c r="X14" i="13"/>
  <c r="X4" i="13"/>
  <c r="W14" i="13"/>
  <c r="W4" i="13"/>
  <c r="W22" i="13"/>
  <c r="W19" i="13"/>
  <c r="W21" i="13"/>
  <c r="W9" i="13"/>
  <c r="W3" i="13"/>
  <c r="W20" i="13"/>
  <c r="W10" i="13"/>
  <c r="W13" i="13"/>
  <c r="W8" i="13"/>
  <c r="W18" i="13"/>
  <c r="W11" i="13"/>
  <c r="W12" i="13"/>
  <c r="W17" i="13"/>
  <c r="W7" i="13"/>
  <c r="W16" i="13"/>
  <c r="W6" i="13"/>
  <c r="W15" i="13"/>
  <c r="W5" i="13"/>
  <c r="P16" i="13"/>
  <c r="P15" i="13"/>
  <c r="P6" i="13"/>
  <c r="P18" i="13"/>
  <c r="P11" i="13"/>
  <c r="P19" i="13"/>
  <c r="P7" i="13"/>
  <c r="P10" i="13"/>
  <c r="P5" i="13"/>
  <c r="P17" i="13"/>
  <c r="P20" i="13"/>
  <c r="P8" i="13"/>
  <c r="P21" i="13"/>
  <c r="P9" i="13"/>
  <c r="P14" i="13"/>
  <c r="P4" i="13"/>
  <c r="P13" i="13"/>
  <c r="P3" i="13"/>
  <c r="P22" i="13"/>
  <c r="P12" i="13"/>
  <c r="R18" i="13"/>
  <c r="R8" i="13"/>
  <c r="R4" i="13"/>
  <c r="R16" i="13"/>
  <c r="R13" i="13"/>
  <c r="R19" i="13"/>
  <c r="R6" i="13"/>
  <c r="R7" i="13"/>
  <c r="R5" i="13"/>
  <c r="R17" i="13"/>
  <c r="R14" i="13"/>
  <c r="R9" i="13"/>
  <c r="D21" i="8" s="1"/>
  <c r="R3" i="13"/>
  <c r="R15" i="13"/>
  <c r="R22" i="13"/>
  <c r="R12" i="13"/>
  <c r="R21" i="13"/>
  <c r="R11" i="13"/>
  <c r="R20" i="13"/>
  <c r="R10" i="13"/>
  <c r="Q6" i="13"/>
  <c r="Q18" i="13"/>
  <c r="Q20" i="13"/>
  <c r="Q4" i="13"/>
  <c r="Q16" i="13"/>
  <c r="Q19" i="13"/>
  <c r="Q7" i="13"/>
  <c r="Q10" i="13"/>
  <c r="Q5" i="13"/>
  <c r="Q17" i="13"/>
  <c r="Q15" i="13"/>
  <c r="Q8" i="13"/>
  <c r="Q14" i="13"/>
  <c r="Q9" i="13"/>
  <c r="Q13" i="13"/>
  <c r="Q3" i="13"/>
  <c r="C15" i="8" s="1"/>
  <c r="Q22" i="13"/>
  <c r="Q12" i="13"/>
  <c r="Q21" i="13"/>
  <c r="Q11" i="13"/>
  <c r="S18" i="13"/>
  <c r="E30" i="8" s="1"/>
  <c r="S13" i="13"/>
  <c r="E25" i="8" s="1"/>
  <c r="S7" i="13"/>
  <c r="S6" i="13"/>
  <c r="S14" i="13"/>
  <c r="S5" i="13"/>
  <c r="S17" i="13"/>
  <c r="E29" i="8" s="1"/>
  <c r="S12" i="13"/>
  <c r="S8" i="13"/>
  <c r="S21" i="13"/>
  <c r="E33" i="8" s="1"/>
  <c r="S3" i="13"/>
  <c r="S15" i="13"/>
  <c r="S22" i="13"/>
  <c r="S4" i="13"/>
  <c r="S16" i="13"/>
  <c r="S11" i="13"/>
  <c r="E23" i="8" s="1"/>
  <c r="S20" i="13"/>
  <c r="E32" i="8" s="1"/>
  <c r="S10" i="13"/>
  <c r="S19" i="13"/>
  <c r="S9" i="13"/>
  <c r="E21" i="8" s="1"/>
  <c r="V12" i="13"/>
  <c r="V9" i="13"/>
  <c r="H21" i="8" s="1"/>
  <c r="V14" i="13"/>
  <c r="V4" i="13"/>
  <c r="V22" i="13"/>
  <c r="V19" i="13"/>
  <c r="H31" i="8" s="1"/>
  <c r="V21" i="13"/>
  <c r="H33" i="8" s="1"/>
  <c r="V3" i="13"/>
  <c r="V15" i="13"/>
  <c r="V20" i="13"/>
  <c r="V13" i="13"/>
  <c r="V18" i="13"/>
  <c r="V10" i="13"/>
  <c r="V5" i="13"/>
  <c r="V11" i="13"/>
  <c r="H23" i="8" s="1"/>
  <c r="V8" i="13"/>
  <c r="V17" i="13"/>
  <c r="V7" i="13"/>
  <c r="V16" i="13"/>
  <c r="V6" i="13"/>
  <c r="T2" i="13"/>
  <c r="F31" i="8"/>
  <c r="F23" i="8"/>
  <c r="F80" i="5"/>
  <c r="F77" i="5"/>
  <c r="F29" i="8"/>
  <c r="F25" i="8"/>
  <c r="F32" i="8"/>
  <c r="F33" i="8"/>
  <c r="F30" i="8"/>
  <c r="E8" i="11"/>
  <c r="I8" i="11" s="1"/>
  <c r="O2" i="13"/>
  <c r="S2" i="13"/>
  <c r="V2" i="13"/>
  <c r="G11" i="11"/>
  <c r="I11" i="11" s="1"/>
  <c r="K9" i="11"/>
  <c r="I9" i="11"/>
  <c r="W2" i="13" a="1"/>
  <c r="Y2" i="13" a="1"/>
  <c r="P2" i="13" a="1"/>
  <c r="Q2" i="13" a="1"/>
  <c r="X2" i="13" a="1"/>
  <c r="U2" i="13" a="1"/>
  <c r="R2" i="13" a="1"/>
  <c r="E78" i="5" l="1"/>
  <c r="G31" i="8"/>
  <c r="A32" i="8"/>
  <c r="H34" i="8"/>
  <c r="E34" i="8"/>
  <c r="I31" i="8"/>
  <c r="E31" i="8"/>
  <c r="A34" i="8"/>
  <c r="I21" i="8"/>
  <c r="H32" i="8"/>
  <c r="E15" i="8"/>
  <c r="D34" i="8"/>
  <c r="G79" i="5"/>
  <c r="I23" i="8"/>
  <c r="I32" i="8"/>
  <c r="A25" i="8"/>
  <c r="D33" i="8"/>
  <c r="I29" i="8"/>
  <c r="A15" i="8"/>
  <c r="A33" i="8"/>
  <c r="A21" i="8"/>
  <c r="D32" i="8"/>
  <c r="A23" i="8"/>
  <c r="I33" i="8"/>
  <c r="D31" i="8"/>
  <c r="A30" i="8"/>
  <c r="D15" i="8"/>
  <c r="D30" i="8"/>
  <c r="G21" i="8"/>
  <c r="K32" i="8"/>
  <c r="K31" i="8"/>
  <c r="K34" i="8"/>
  <c r="K30" i="8"/>
  <c r="C30" i="8"/>
  <c r="C21" i="8"/>
  <c r="J29" i="8"/>
  <c r="B21" i="8"/>
  <c r="J25" i="8"/>
  <c r="X2" i="13"/>
  <c r="J31" i="8"/>
  <c r="B34" i="8"/>
  <c r="G30" i="8"/>
  <c r="H25" i="8"/>
  <c r="R2" i="13"/>
  <c r="H30" i="8"/>
  <c r="I15" i="8"/>
  <c r="K15" i="8"/>
  <c r="K23" i="8"/>
  <c r="C29" i="8"/>
  <c r="J32" i="8"/>
  <c r="Q2" i="13"/>
  <c r="B30" i="8"/>
  <c r="B25" i="8"/>
  <c r="U2" i="13"/>
  <c r="I25" i="8"/>
  <c r="I30" i="8"/>
  <c r="C34" i="8"/>
  <c r="D29" i="8"/>
  <c r="D23" i="8"/>
  <c r="H29" i="8"/>
  <c r="A31" i="8"/>
  <c r="G25" i="8"/>
  <c r="H15" i="8"/>
  <c r="B32" i="8"/>
  <c r="K25" i="8"/>
  <c r="K29" i="8"/>
  <c r="C32" i="8"/>
  <c r="C23" i="8"/>
  <c r="J23" i="8"/>
  <c r="J34" i="8"/>
  <c r="B23" i="8"/>
  <c r="B15" i="8"/>
  <c r="W2" i="13"/>
  <c r="D25" i="8"/>
  <c r="A29" i="8"/>
  <c r="I34" i="8"/>
  <c r="B29" i="8"/>
  <c r="K21" i="8"/>
  <c r="Y2" i="13"/>
  <c r="K33" i="8"/>
  <c r="C31" i="8"/>
  <c r="C25" i="8"/>
  <c r="C33" i="8"/>
  <c r="J33" i="8"/>
  <c r="J15" i="8"/>
  <c r="J21" i="8"/>
  <c r="B31" i="8"/>
  <c r="P2" i="13"/>
  <c r="B33" i="8"/>
  <c r="I26" i="8" l="1"/>
  <c r="C17" i="8"/>
  <c r="F18" i="8"/>
  <c r="B14" i="8"/>
  <c r="G14" i="8"/>
  <c r="J22" i="8"/>
  <c r="E20" i="8"/>
  <c r="K17" i="8"/>
  <c r="B19" i="8"/>
  <c r="E28" i="8"/>
  <c r="I18" i="8"/>
  <c r="E26" i="8"/>
  <c r="F14" i="8"/>
  <c r="E16" i="8"/>
  <c r="K14" i="8"/>
  <c r="E27" i="8"/>
  <c r="A22" i="8"/>
  <c r="I14" i="8"/>
  <c r="J26" i="8"/>
  <c r="H14" i="8"/>
  <c r="A18" i="8"/>
  <c r="K26" i="8"/>
  <c r="C18" i="8"/>
  <c r="D16" i="8"/>
  <c r="F19" i="8"/>
  <c r="A16" i="8"/>
  <c r="G19" i="8"/>
  <c r="J27" i="8"/>
  <c r="B18" i="8"/>
  <c r="A24" i="8"/>
  <c r="C20" i="8"/>
  <c r="H26" i="8"/>
  <c r="K27" i="8"/>
  <c r="J16" i="8"/>
  <c r="A26" i="8"/>
  <c r="E18" i="8"/>
  <c r="K18" i="8"/>
  <c r="D22" i="8"/>
  <c r="H27" i="8"/>
  <c r="B17" i="8"/>
  <c r="C27" i="8"/>
  <c r="G27" i="8"/>
  <c r="J17" i="8"/>
  <c r="B24" i="8"/>
  <c r="F24" i="8"/>
  <c r="D24" i="8"/>
  <c r="F17" i="8"/>
  <c r="G22" i="8"/>
  <c r="G28" i="8"/>
  <c r="I20" i="8"/>
  <c r="I19" i="8"/>
  <c r="J18" i="8"/>
  <c r="G17" i="8"/>
  <c r="B22" i="8"/>
  <c r="F20" i="8"/>
  <c r="F27" i="8"/>
  <c r="H19" i="8"/>
  <c r="H24" i="8"/>
  <c r="B27" i="8"/>
  <c r="D17" i="8"/>
  <c r="G16" i="8"/>
  <c r="G18" i="8"/>
  <c r="K24" i="8"/>
  <c r="C26" i="8"/>
  <c r="J24" i="8"/>
  <c r="J20" i="8"/>
  <c r="F26" i="8"/>
  <c r="G26" i="8"/>
  <c r="B16" i="8"/>
  <c r="I28" i="8"/>
  <c r="C19" i="8"/>
  <c r="H16" i="8"/>
  <c r="D19" i="8"/>
  <c r="E24" i="8"/>
  <c r="B28" i="8"/>
  <c r="D27" i="8"/>
  <c r="A20" i="8"/>
  <c r="F16" i="8"/>
  <c r="K22" i="8"/>
  <c r="D14" i="8"/>
  <c r="H28" i="8"/>
  <c r="B20" i="8"/>
  <c r="A28" i="8"/>
  <c r="K20" i="8"/>
  <c r="F28" i="8"/>
  <c r="I27" i="8"/>
  <c r="C24" i="8"/>
  <c r="J19" i="8"/>
  <c r="D26" i="8"/>
  <c r="C22" i="8"/>
  <c r="E14" i="8"/>
  <c r="E19" i="8"/>
  <c r="C28" i="8"/>
  <c r="D18" i="8"/>
  <c r="G20" i="8"/>
  <c r="K19" i="8"/>
  <c r="H18" i="8"/>
  <c r="A14" i="8"/>
  <c r="M11" i="8" s="1" a="1"/>
  <c r="M11" i="8" s="1"/>
  <c r="E22" i="8"/>
  <c r="H20" i="8"/>
  <c r="C16" i="8"/>
  <c r="B26" i="8"/>
  <c r="I17" i="8"/>
  <c r="I24" i="8"/>
  <c r="J28" i="8"/>
  <c r="I22" i="8"/>
  <c r="J14" i="8"/>
  <c r="H22" i="8"/>
  <c r="F22" i="8"/>
  <c r="A27" i="8"/>
  <c r="G24" i="8"/>
  <c r="H17" i="8"/>
  <c r="A17" i="8"/>
  <c r="A19" i="8"/>
  <c r="K16" i="8"/>
  <c r="D20" i="8"/>
  <c r="E17" i="8"/>
  <c r="C14" i="8"/>
  <c r="I16" i="8"/>
  <c r="K28" i="8"/>
  <c r="D28"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B14" authorId="0" shapeId="0" xr:uid="{00000000-0006-0000-0000-000003000000}">
      <text>
        <r>
          <rPr>
            <sz val="9"/>
            <color indexed="81"/>
            <rFont val="Arial"/>
            <family val="2"/>
          </rPr>
          <t>Institute code for settlement with the social insurance institutions (9-digit number sequence: 26XXXXXXX).</t>
        </r>
      </text>
    </comment>
    <comment ref="I14" authorId="0" shapeId="0" xr:uid="{00000000-0006-0000-0000-000004000000}">
      <text>
        <r>
          <rPr>
            <sz val="9"/>
            <color indexed="81"/>
            <rFont val="Arial"/>
            <family val="2"/>
          </rPr>
          <t>dd.mm.yyyy
Data are automatically transferred to other spreadsheets.</t>
        </r>
      </text>
    </comment>
    <comment ref="B16" authorId="0" shapeId="0" xr:uid="{BF796EFD-158A-4E5A-BF92-F9B797DC9CB6}">
      <text>
        <r>
          <rPr>
            <sz val="9"/>
            <color indexed="81"/>
            <rFont val="Arial"/>
            <family val="2"/>
          </rPr>
          <t>Identifier assigned by the Institute for the Hospital Remuneration System (InEK) 
(9-digit number sequence: 77XXXXXXX).</t>
        </r>
      </text>
    </comment>
    <comment ref="I16" authorId="0" shapeId="0" xr:uid="{00000000-0006-0000-0000-000005000000}">
      <text>
        <r>
          <rPr>
            <sz val="9"/>
            <color indexed="81"/>
            <rFont val="Arial"/>
            <family val="2"/>
          </rPr>
          <t>Selection by Reg. No.</t>
        </r>
      </text>
    </comment>
    <comment ref="B18" authorId="0" shapeId="0" xr:uid="{8590175C-E0BC-4959-B727-F4D8C964C09A}">
      <text>
        <r>
          <rPr>
            <sz val="9"/>
            <color indexed="81"/>
            <rFont val="Arial"/>
            <family val="2"/>
          </rPr>
          <t>Name, First name</t>
        </r>
      </text>
    </comment>
    <comment ref="A26" authorId="0" shapeId="0" xr:uid="{00000000-0006-0000-0000-000007000000}">
      <text>
        <r>
          <rPr>
            <sz val="9"/>
            <color indexed="81"/>
            <rFont val="Arial"/>
            <family val="2"/>
          </rPr>
          <t>For the automatic generation of the Data Sheet and the matrix outcome quality colorectal, breast and prostate, an evaluation tool (XML-OncoBox) is available which can be integrated into different tumour documenation systems. Further information on the XML-OncoBox can be accessed in the Instructions section at www.onkozert.de.  
www.xml-oncobox.de</t>
        </r>
      </text>
    </comment>
    <comment ref="D30" authorId="0" shapeId="0" xr:uid="{00000000-0006-0000-0000-000008000000}">
      <text>
        <r>
          <rPr>
            <sz val="9"/>
            <color indexed="81"/>
            <rFont val="Arial"/>
            <family val="2"/>
          </rPr>
          <t>Subset of primary cases stomach Total</t>
        </r>
      </text>
    </comment>
    <comment ref="G30" authorId="0" shapeId="0" xr:uid="{00000000-0006-0000-0000-000009000000}">
      <text>
        <r>
          <rPr>
            <sz val="9"/>
            <color indexed="81"/>
            <rFont val="Arial"/>
            <family val="2"/>
          </rPr>
          <t>Subset of primary cases stomach Total</t>
        </r>
      </text>
    </comment>
    <comment ref="A31" authorId="0" shapeId="0" xr:uid="{00000000-0006-0000-0000-00000A000000}">
      <text>
        <r>
          <rPr>
            <sz val="9"/>
            <color indexed="81"/>
            <rFont val="Arial"/>
            <family val="2"/>
          </rPr>
          <t>Part of IN: 1a
Part of denominator INs: 2, 5, 6, 7
Denominator IN: 17</t>
        </r>
      </text>
    </comment>
    <comment ref="E31" authorId="0" shapeId="0" xr:uid="{00000000-0006-0000-0000-00000B000000}">
      <text>
        <r>
          <rPr>
            <sz val="9"/>
            <color indexed="81"/>
            <rFont val="Arial"/>
            <family val="2"/>
          </rPr>
          <t>Part of INs: 4, 11
Denominator IN: 16</t>
        </r>
      </text>
    </comment>
    <comment ref="G31" authorId="0" shapeId="0" xr:uid="{00000000-0006-0000-0000-00000C000000}">
      <text>
        <r>
          <rPr>
            <sz val="9"/>
            <color indexed="81"/>
            <rFont val="Arial"/>
            <family val="2"/>
          </rPr>
          <t>Denominator INs: 8,10</t>
        </r>
      </text>
    </comment>
    <comment ref="E32" authorId="0" shapeId="0" xr:uid="{00000000-0006-0000-0000-00000D000000}">
      <text>
        <r>
          <rPr>
            <sz val="9"/>
            <color indexed="81"/>
            <rFont val="Arial"/>
            <family val="2"/>
          </rPr>
          <t>Part of denominator INs: 13, 14, 15</t>
        </r>
      </text>
    </comment>
    <comment ref="G35" authorId="0" shapeId="0" xr:uid="{52425CA0-5DA4-4228-A446-C9A03A963729}">
      <text>
        <r>
          <rPr>
            <sz val="9"/>
            <color indexed="81"/>
            <rFont val="Arial"/>
            <family val="2"/>
          </rPr>
          <t>Part of denominator IN: 11</t>
        </r>
      </text>
    </comment>
    <comment ref="D38" authorId="0" shapeId="0" xr:uid="{00000000-0006-0000-0000-00000E000000}">
      <text>
        <r>
          <rPr>
            <sz val="9"/>
            <color indexed="81"/>
            <rFont val="Arial"/>
            <family val="2"/>
          </rPr>
          <t>Subset of primary cases oesophagus Total</t>
        </r>
      </text>
    </comment>
    <comment ref="G38" authorId="0" shapeId="0" xr:uid="{00000000-0006-0000-0000-00000F000000}">
      <text>
        <r>
          <rPr>
            <sz val="9"/>
            <color indexed="81"/>
            <rFont val="Arial"/>
            <family val="2"/>
          </rPr>
          <t>Subset of primary cases oesophagus Total</t>
        </r>
      </text>
    </comment>
    <comment ref="A39" authorId="0" shapeId="0" xr:uid="{00000000-0006-0000-0000-000010000000}">
      <text>
        <r>
          <rPr>
            <sz val="9"/>
            <color indexed="81"/>
            <rFont val="Arial"/>
            <family val="2"/>
          </rPr>
          <t>Part of IN: 1a
Part of denominator INs: 2, 5, 6, 7</t>
        </r>
      </text>
    </comment>
    <comment ref="E39" authorId="0" shapeId="0" xr:uid="{00000000-0006-0000-0000-000011000000}">
      <text>
        <r>
          <rPr>
            <sz val="9"/>
            <color indexed="81"/>
            <rFont val="Arial"/>
            <family val="2"/>
          </rPr>
          <t>Part of INs: 4, 11</t>
        </r>
      </text>
    </comment>
    <comment ref="E40" authorId="0" shapeId="0" xr:uid="{00000000-0006-0000-0000-000012000000}">
      <text>
        <r>
          <rPr>
            <sz val="9"/>
            <color indexed="81"/>
            <rFont val="Arial"/>
            <family val="2"/>
          </rPr>
          <t>Part of denominator INs: 13, 14, 15</t>
        </r>
      </text>
    </comment>
    <comment ref="G43" authorId="0" shapeId="0" xr:uid="{BF384D5A-9243-44B0-B6E9-98ECAEBD06A9}">
      <text>
        <r>
          <rPr>
            <sz val="9"/>
            <color indexed="81"/>
            <rFont val="Arial"/>
            <family val="2"/>
          </rPr>
          <t>Part of denominator IN: 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7F706780-213E-4ADA-9FD4-4B0A015D75D3}">
      <text>
        <r>
          <rPr>
            <sz val="9"/>
            <color indexed="81"/>
            <rFont val="Arial"/>
            <family val="2"/>
          </rPr>
          <t>Numerator IN 7</t>
        </r>
      </text>
    </comment>
    <comment ref="A9" authorId="0" shapeId="0" xr:uid="{A5D37DC8-05CB-4B45-8EA8-5400CFAA0FCB}">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EC3E7C07-49D6-4C97-9A4B-53CDC61BD308}">
      <text>
        <r>
          <rPr>
            <sz val="9"/>
            <color indexed="81"/>
            <rFont val="Arial"/>
            <family val="2"/>
          </rPr>
          <t>Optional, see section 1.7.6</t>
        </r>
      </text>
    </comment>
    <comment ref="E10" authorId="0" shapeId="0" xr:uid="{23EE5957-87BB-4668-8851-AE6249B751CC}">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ECD2D16E-0719-42D4-9AEC-0DA7319720D5}">
      <text>
        <r>
          <rPr>
            <sz val="9"/>
            <color indexed="81"/>
            <rFont val="Arial"/>
            <family val="2"/>
          </rPr>
          <t>Relevant for multi-site centres or in the event that an examining physician is regularly active at several clinical sites/clinics or in several colonoscopy units (examining physician experience must be differentiated per examining unit)</t>
        </r>
      </text>
    </comment>
    <comment ref="D7" authorId="0" shapeId="0" xr:uid="{BB0718E7-8199-476E-BFC7-821857754DF7}">
      <text>
        <r>
          <rPr>
            <sz val="9"/>
            <color indexed="81"/>
            <rFont val="Arial"/>
            <family val="2"/>
          </rPr>
          <t>Period usually the previous calendar year (= indicator year); deviations e.g. in case of staff turnover, appointment of surgeons during the year; in case of unclear fulfilment, 1 examining physician can also be listed twice for 2 periods (e.g. last calendar year and current year until date of submission CR)</t>
        </r>
      </text>
    </comment>
    <comment ref="E7" authorId="0" shapeId="0" xr:uid="{0ED116D5-B4A1-43EF-80F6-221535DE18E1}">
      <text>
        <r>
          <rPr>
            <sz val="9"/>
            <color indexed="81"/>
            <rFont val="Arial"/>
            <family val="2"/>
          </rPr>
          <t>according to the definition in the Catalouge of Requirement in section 2.1.13</t>
        </r>
      </text>
    </comment>
    <comment ref="F7" authorId="0" shapeId="0" xr:uid="{257C755D-8C3A-451C-A057-12B2B5D4CB09}">
      <text>
        <r>
          <rPr>
            <sz val="9"/>
            <color indexed="81"/>
            <rFont val="Arial"/>
            <family val="2"/>
          </rPr>
          <t>according to the definition in the Catalouge of Requirement in section 2.1.13</t>
        </r>
      </text>
    </comment>
    <comment ref="G7" authorId="0" shapeId="0" xr:uid="{3F0D71A0-55B5-4BCA-B348-CF07B47793A2}">
      <text>
        <r>
          <rPr>
            <sz val="9"/>
            <color indexed="81"/>
            <rFont val="Arial"/>
            <family val="2"/>
          </rPr>
          <t>according to the definition in the Catalouge of Requirement in section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9A67D88F-F0D5-417B-B86C-D2BE47559E46}">
      <text>
        <r>
          <rPr>
            <sz val="9"/>
            <color indexed="81"/>
            <rFont val="Arial"/>
            <family val="2"/>
          </rPr>
          <t>Prerequisite: basic qualification (according to CR 5.2.5): specialist in visceral surgery with additional training in special visceral surgery (from the Specimen Training Regulations for Physicians 2003, as at 25 June 2010). Equivalent qualifications are specialist in visceral surgery according to the older Medical Licencing Regulations or the visceral surgery specialism according to the older Medical Licencing Regulations. The specialist in general surgery or specialist in visceral surgery without additional training according to the Medical Licencing Regulations as of 2010 or later is not recognised.</t>
        </r>
      </text>
    </comment>
    <comment ref="D6" authorId="0" shapeId="0" xr:uid="{AA7DE954-CDAF-4FC4-AA9B-9051F7286ACF}">
      <text>
        <r>
          <rPr>
            <sz val="9"/>
            <color indexed="81"/>
            <rFont val="Arial"/>
            <family val="2"/>
          </rPr>
          <t>This is relevant for centres with multiple clinical sites or in the event that a surgeon regularly works at multiple clinical sites/ centre (surgical expertise is to be shown separately for each clinical site/ centre)</t>
        </r>
      </text>
    </comment>
    <comment ref="E6" authorId="0" shapeId="0" xr:uid="{2D696E81-126C-4891-8CB9-9F8814C5233A}">
      <text>
        <r>
          <rPr>
            <sz val="9"/>
            <color indexed="81"/>
            <rFont val="Arial"/>
            <family val="2"/>
          </rPr>
          <t>Period usually the previous calendar year (= indicator year); deviations e.g. in case of staff turnover, appointment of operators during the year; in case of unclear fulfilment, 1 surgeon can also be listed twice for 2 periods (e.g. last calendar year and current year until date of submission CR)</t>
        </r>
      </text>
    </comment>
    <comment ref="F23" authorId="0" shapeId="0" xr:uid="{CA27C8C9-C26D-453F-860F-2440FC3B20F8}">
      <text>
        <r>
          <rPr>
            <sz val="9"/>
            <color indexed="81"/>
            <rFont val="Arial"/>
            <family val="2"/>
          </rPr>
          <t>Total ‘Primary surgical cases’ basic data may differ from the total number of surgeries per surgeon.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400-000002000000}">
      <text>
        <r>
          <rPr>
            <sz val="9"/>
            <color indexed="81"/>
            <rFont val="Arial"/>
            <family val="2"/>
          </rPr>
          <t>Carry-over from spreadsheet Basic data</t>
        </r>
      </text>
    </comment>
    <comment ref="F5" authorId="0" shapeId="0" xr:uid="{00000000-0006-0000-0400-000001000000}">
      <text>
        <r>
          <rPr>
            <sz val="9"/>
            <color indexed="81"/>
            <rFont val="Arial"/>
            <family val="2"/>
          </rPr>
          <t>Carry-over from spreadsheet Basic data</t>
        </r>
      </text>
    </comment>
    <comment ref="A7" authorId="0" shapeId="0" xr:uid="{00000000-0006-0000-0400-000004000000}">
      <text>
        <r>
          <rPr>
            <sz val="9"/>
            <color indexed="81"/>
            <rFont val="Arial"/>
            <family val="2"/>
          </rPr>
          <t>IN = Indicator</t>
        </r>
      </text>
    </comment>
    <comment ref="B7" authorId="0" shapeId="0" xr:uid="{00000000-0006-0000-0400-000005000000}">
      <text>
        <r>
          <rPr>
            <sz val="9"/>
            <color indexed="81"/>
            <rFont val="Arial"/>
            <family val="2"/>
          </rPr>
          <t>CR = Catalogue of Requirements
GL QI = Guideline derived quality indicator</t>
        </r>
      </text>
    </comment>
    <comment ref="C7" authorId="0" shapeId="0" xr:uid="{5DC10E5F-2DDF-42B6-8E00-4281794010C4}">
      <text>
        <r>
          <rPr>
            <sz val="9"/>
            <color indexed="81"/>
            <rFont val="Arial"/>
            <family val="2"/>
          </rPr>
          <t>For further explanations see FAQ.</t>
        </r>
        <r>
          <rPr>
            <sz val="9"/>
            <color indexed="81"/>
            <rFont val="Tahoma"/>
            <family val="2"/>
          </rPr>
          <t xml:space="preserve">
</t>
        </r>
      </text>
    </comment>
    <comment ref="N7" authorId="0" shapeId="0" xr:uid="{00000000-0006-0000-0400-000006000000}">
      <text>
        <r>
          <rPr>
            <sz val="9"/>
            <color indexed="81"/>
            <rFont val="Arial"/>
            <family val="2"/>
          </rPr>
          <t>Please first fully complete the spreadsheet Basic Data and then complete the grey fields current values.</t>
        </r>
      </text>
    </comment>
    <comment ref="Q8" authorId="0" shapeId="0" xr:uid="{00000000-0006-0000-0400-000007000000}">
      <text>
        <r>
          <rPr>
            <sz val="9"/>
            <color indexed="81"/>
            <rFont val="Arial"/>
            <family val="2"/>
          </rPr>
          <t>If cell is grey, please give reasons.</t>
        </r>
      </text>
    </comment>
    <comment ref="O9" authorId="0" shapeId="0" xr:uid="{00000000-0006-0000-0400-000008000000}">
      <text>
        <r>
          <rPr>
            <sz val="9"/>
            <color indexed="81"/>
            <rFont val="Arial"/>
            <family val="2"/>
          </rPr>
          <t>Carry over from Basic Data spreadsheet cells A31 + A39</t>
        </r>
      </text>
    </comment>
    <comment ref="O12" authorId="0" shapeId="0" xr:uid="{00000000-0006-0000-0400-000009000000}">
      <text>
        <r>
          <rPr>
            <sz val="9"/>
            <color indexed="81"/>
            <rFont val="Arial"/>
            <family val="2"/>
          </rPr>
          <t>Requirement: 
- only Stomach Cancer Centre: ICD-10 C15.2, C15.5, C16.0, C16.1-16.9
- Stomach Cancer Centre + separate Esophageal Cancer Centre: ICD-10 C16.0</t>
        </r>
        <r>
          <rPr>
            <vertAlign val="superscript"/>
            <sz val="9"/>
            <color indexed="81"/>
            <rFont val="Arial"/>
            <family val="2"/>
          </rPr>
          <t>1)</t>
        </r>
        <r>
          <rPr>
            <sz val="9"/>
            <color indexed="81"/>
            <rFont val="Arial"/>
            <family val="2"/>
          </rPr>
          <t>, C16.1-16.9</t>
        </r>
      </text>
    </comment>
    <comment ref="O16" authorId="0" shapeId="0" xr:uid="{00000000-0006-0000-0400-00000A000000}">
      <text>
        <r>
          <rPr>
            <sz val="9"/>
            <color indexed="81"/>
            <rFont val="Arial"/>
            <family val="2"/>
          </rPr>
          <t>Carry over from Basic Data spreadsheet cells A31 + A39</t>
        </r>
      </text>
    </comment>
    <comment ref="O19" authorId="0" shapeId="0" xr:uid="{00000000-0006-0000-0400-00000B000000}">
      <text>
        <r>
          <rPr>
            <sz val="9"/>
            <color indexed="81"/>
            <rFont val="Arial"/>
            <family val="2"/>
          </rPr>
          <t>Requirement: 
- only Gastric Cancer Centre: ICD-10 C15.2, C15.5, C16.0, C16.1-16.9
- Gastric Cancer Centre + independent Oesophageal Cancer Centre: ICD-10 C16.0</t>
        </r>
        <r>
          <rPr>
            <vertAlign val="superscript"/>
            <sz val="9"/>
            <color indexed="81"/>
            <rFont val="Arial"/>
            <family val="2"/>
          </rPr>
          <t>1)</t>
        </r>
        <r>
          <rPr>
            <sz val="9"/>
            <color indexed="81"/>
            <rFont val="Arial"/>
            <family val="2"/>
          </rPr>
          <t>, C16.1-16.9</t>
        </r>
      </text>
    </comment>
    <comment ref="O22" authorId="0" shapeId="0" xr:uid="{00000000-0006-0000-0400-00000C000000}">
      <text>
        <r>
          <rPr>
            <sz val="9"/>
            <color indexed="81"/>
            <rFont val="Arial"/>
            <family val="2"/>
          </rPr>
          <t>Carry over from Basic Data spreadsheet cells E31 + E39</t>
        </r>
      </text>
    </comment>
    <comment ref="C24" authorId="0" shapeId="0" xr:uid="{7A8A62B5-0E06-4585-9988-A42B8399EFE0}">
      <text>
        <r>
          <rPr>
            <sz val="9"/>
            <color indexed="81"/>
            <rFont val="Arial"/>
            <family val="2"/>
          </rPr>
          <t>Screening instruments can be found in the S3 guideline Psycho-oncological diagnosis, counselling and treatment of adult cancer patients.</t>
        </r>
      </text>
    </comment>
    <comment ref="F24" authorId="0" shapeId="0" xr:uid="{769CD436-7E8B-4717-B0EF-267C56D00A9F}">
      <text>
        <r>
          <rPr>
            <sz val="9"/>
            <color indexed="81"/>
            <rFont val="Arial"/>
            <family val="2"/>
          </rPr>
          <t>Distress-screnning includes  the use of a valid distress instrument (analogous to the S3 guideline on psycho-oncological diagnosis, counselling and treatment of adult cancer patient).</t>
        </r>
      </text>
    </comment>
    <comment ref="O25" authorId="0" shapeId="0" xr:uid="{00000000-0006-0000-0400-00000D000000}">
      <text>
        <r>
          <rPr>
            <sz val="9"/>
            <color indexed="81"/>
            <rFont val="Arial"/>
            <family val="2"/>
          </rPr>
          <t>Carry over from number IN 1a +  Number IN 1b
Requirement: 
- only Gastric Cancer Centre: ICD-10 C15.2, C15.5, C16.0, C16.1-16.9
- Gastric Cancer Centre + independent Oesophageal Cancer Centre:              ICD-10 C16.0</t>
        </r>
        <r>
          <rPr>
            <vertAlign val="superscript"/>
            <sz val="9"/>
            <color indexed="81"/>
            <rFont val="Arial"/>
            <family val="2"/>
          </rPr>
          <t>1)</t>
        </r>
        <r>
          <rPr>
            <sz val="9"/>
            <color indexed="81"/>
            <rFont val="Arial"/>
            <family val="2"/>
          </rPr>
          <t>, C16.1-16.9</t>
        </r>
      </text>
    </comment>
    <comment ref="O28" authorId="0" shapeId="0" xr:uid="{00000000-0006-0000-0400-00000E000000}">
      <text>
        <r>
          <rPr>
            <sz val="9"/>
            <color indexed="81"/>
            <rFont val="Arial"/>
            <family val="2"/>
          </rPr>
          <t>Carry over from Denominator IN 5</t>
        </r>
      </text>
    </comment>
    <comment ref="O30" authorId="0" shapeId="0" xr:uid="{00000000-0006-0000-0400-00000F000000}">
      <text>
        <r>
          <rPr>
            <sz val="9"/>
            <color indexed="81"/>
            <rFont val="Arial"/>
            <family val="2"/>
          </rPr>
          <t>The numerator is not a subset of the denominator.
Carry over from spreadsheet Studies cell E5.</t>
        </r>
      </text>
    </comment>
    <comment ref="O31" authorId="0" shapeId="0" xr:uid="{00000000-0006-0000-0400-000010000000}">
      <text>
        <r>
          <rPr>
            <sz val="9"/>
            <color indexed="81"/>
            <rFont val="Arial"/>
            <family val="2"/>
          </rPr>
          <t>Carry over from IN 1a</t>
        </r>
      </text>
    </comment>
    <comment ref="O34" authorId="0" shapeId="0" xr:uid="{00000000-0006-0000-0400-000011000000}">
      <text>
        <r>
          <rPr>
            <sz val="9"/>
            <color indexed="81"/>
            <rFont val="Arial"/>
            <family val="2"/>
          </rPr>
          <t>Carry over from Basic Data spreadsheet cell G31</t>
        </r>
      </text>
    </comment>
    <comment ref="O37" authorId="0" shapeId="0" xr:uid="{00000000-0006-0000-0400-000012000000}">
      <text>
        <r>
          <rPr>
            <sz val="9"/>
            <color indexed="81"/>
            <rFont val="Arial"/>
            <family val="2"/>
          </rPr>
          <t>Carry over from Numerator IN 8</t>
        </r>
      </text>
    </comment>
    <comment ref="O40" authorId="0" shapeId="0" xr:uid="{00000000-0006-0000-0400-000013000000}">
      <text>
        <r>
          <rPr>
            <sz val="9"/>
            <color indexed="81"/>
            <rFont val="Arial"/>
            <family val="2"/>
          </rPr>
          <t>Carry over from the Basic Data spreadsheet cell G31</t>
        </r>
      </text>
    </comment>
    <comment ref="O42" authorId="0" shapeId="0" xr:uid="{00000000-0006-0000-0400-000014000000}">
      <text>
        <r>
          <rPr>
            <sz val="9"/>
            <color indexed="81"/>
            <rFont val="Arial"/>
            <family val="2"/>
          </rPr>
          <t>Carry over from the Basic Data spreadsheet cells G35 + G43</t>
        </r>
      </text>
    </comment>
    <comment ref="O49" authorId="0" shapeId="0" xr:uid="{00000000-0006-0000-0400-000015000000}">
      <text>
        <r>
          <rPr>
            <sz val="9"/>
            <color indexed="81"/>
            <rFont val="Arial"/>
            <family val="2"/>
          </rPr>
          <t>Carry over from Basic Data spreadsheet cells E32 + E40</t>
        </r>
      </text>
    </comment>
    <comment ref="O52" authorId="0" shapeId="0" xr:uid="{00000000-0006-0000-0400-000016000000}">
      <text>
        <r>
          <rPr>
            <sz val="9"/>
            <color indexed="81"/>
            <rFont val="Arial"/>
            <family val="2"/>
          </rPr>
          <t>Carry over from Basic Data spreadsheet  E32 + E40</t>
        </r>
      </text>
    </comment>
    <comment ref="O55" authorId="0" shapeId="0" xr:uid="{00000000-0006-0000-0400-000017000000}">
      <text>
        <r>
          <rPr>
            <sz val="9"/>
            <color indexed="81"/>
            <rFont val="Arial"/>
            <family val="2"/>
          </rPr>
          <t>Carry over from Basic Data spreadsheet cells E32 + E40</t>
        </r>
      </text>
    </comment>
    <comment ref="O58" authorId="0" shapeId="0" xr:uid="{00000000-0006-0000-0400-000018000000}">
      <text>
        <r>
          <rPr>
            <sz val="9"/>
            <color indexed="81"/>
            <rFont val="Arial"/>
            <family val="2"/>
          </rPr>
          <t>Carry over from Basic Data spreadsheet cell E31</t>
        </r>
      </text>
    </comment>
    <comment ref="O61" authorId="0" shapeId="0" xr:uid="{00000000-0006-0000-0400-000019000000}">
      <text>
        <r>
          <rPr>
            <sz val="9"/>
            <color indexed="81"/>
            <rFont val="Arial"/>
            <family val="2"/>
          </rPr>
          <t>Carry over from Basic Data spreadsheet cell A31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<sst xmlns="http://schemas.openxmlformats.org/spreadsheetml/2006/main" count="873" uniqueCount="665">
  <si>
    <t xml:space="preserve">Reg.-Nr. </t>
  </si>
  <si>
    <t>Zentrum</t>
  </si>
  <si>
    <t>Ansprechpartner</t>
  </si>
  <si>
    <t>Erstelldatum</t>
  </si>
  <si>
    <t>Datum Erstzertifizierung</t>
  </si>
  <si>
    <t>Tumordokumentationssystem</t>
  </si>
  <si>
    <t>XML-OncoBox</t>
  </si>
  <si>
    <t>Reg.-Nr.</t>
  </si>
  <si>
    <t>Nein</t>
  </si>
  <si>
    <t>Bundesland</t>
  </si>
  <si>
    <t>Tumordokumentation</t>
  </si>
  <si>
    <t>Achieva</t>
  </si>
  <si>
    <t>Achiever Medical System</t>
  </si>
  <si>
    <t>ambucare</t>
  </si>
  <si>
    <t>c37.CancerCenter</t>
  </si>
  <si>
    <t>CARAT</t>
  </si>
  <si>
    <t>CREDOS</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</si>
  <si>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</si>
  <si>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</si>
  <si>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</si>
  <si>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</si>
  <si>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</si>
  <si>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</si>
  <si>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</si>
  <si>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</si>
  <si>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</si>
  <si>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</si>
  <si>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</si>
  <si>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</si>
  <si>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</si>
  <si>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</si>
  <si>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</si>
  <si>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</si>
  <si>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</si>
  <si>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</si>
  <si>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</si>
  <si>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</si>
  <si>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</si>
  <si>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</si>
  <si>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</si>
  <si>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</si>
  <si>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</si>
  <si>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</si>
  <si>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</si>
  <si>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</si>
  <si>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</si>
  <si>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</si>
  <si>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</si>
  <si>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</si>
  <si>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</si>
  <si>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</si>
  <si>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</si>
  <si>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</si>
  <si>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</si>
  <si>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</si>
  <si>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</si>
  <si>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</si>
  <si>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</si>
  <si>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</si>
  <si>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</si>
  <si>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</si>
  <si>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</si>
  <si>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</si>
  <si>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</si>
  <si>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</si>
  <si>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</si>
  <si>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</si>
  <si>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</si>
  <si>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</si>
  <si>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</si>
  <si>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</si>
  <si>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</si>
  <si>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</si>
  <si>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</si>
  <si>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</si>
  <si>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</si>
  <si>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</si>
  <si>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</si>
  <si>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</si>
  <si>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</si>
  <si>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</si>
  <si>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</si>
  <si>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</si>
  <si>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</si>
  <si>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</si>
  <si>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</si>
  <si>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</si>
  <si>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</si>
  <si>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</si>
  <si>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</si>
  <si>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</si>
  <si>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</si>
  <si>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</si>
  <si>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</si>
  <si>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</si>
  <si>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</si>
  <si>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</si>
  <si>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</si>
  <si>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</si>
  <si>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</si>
  <si>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</si>
  <si>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</si>
  <si>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</si>
  <si>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</si>
  <si>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</si>
  <si>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</si>
  <si>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</si>
  <si>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</si>
  <si>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</si>
  <si>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</si>
  <si>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</si>
  <si>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</si>
  <si>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</si>
  <si>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</si>
  <si>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</si>
  <si>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</si>
  <si>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</si>
  <si>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</si>
  <si>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</si>
  <si>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</si>
  <si>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</si>
  <si>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</si>
  <si>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</si>
  <si>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</si>
  <si>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</si>
  <si>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</si>
  <si>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</si>
  <si>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</si>
  <si>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</si>
  <si>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</si>
  <si>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</si>
  <si>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</si>
  <si>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</si>
  <si>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</si>
  <si>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</si>
  <si>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</si>
  <si>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</si>
  <si>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</si>
  <si>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</si>
  <si>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</si>
  <si>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</si>
  <si>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</si>
  <si>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</si>
  <si>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</si>
  <si>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</si>
  <si>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</si>
  <si>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</si>
  <si>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</si>
  <si>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</si>
  <si>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</si>
  <si>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</si>
  <si>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</si>
  <si>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</si>
  <si>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</si>
  <si>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</si>
  <si>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</si>
  <si>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</si>
  <si>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</si>
  <si>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</si>
  <si>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</si>
  <si>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</si>
  <si>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</si>
  <si>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Plausibilität unklar</t>
  </si>
  <si>
    <t>KN</t>
  </si>
  <si>
    <t>Kennzahldefinition</t>
  </si>
  <si>
    <t>Plausi unklar</t>
  </si>
  <si>
    <t>1.2.0</t>
  </si>
  <si>
    <t>≥ 30</t>
  </si>
  <si>
    <t>≥ 95%</t>
  </si>
  <si>
    <t>Nenner</t>
  </si>
  <si>
    <t>%</t>
  </si>
  <si>
    <t>1.7.6</t>
  </si>
  <si>
    <t>≥ 5%</t>
  </si>
  <si>
    <t>5.2.4</t>
  </si>
  <si>
    <t>≤ 10%</t>
  </si>
  <si>
    <t>≥ 20</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</si>
  <si>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</si>
  <si>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</si>
  <si>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</si>
  <si>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</si>
  <si>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</si>
  <si>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</si>
  <si>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</si>
  <si>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</si>
  <si>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</si>
  <si>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</si>
  <si>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</si>
  <si>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</si>
  <si>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</si>
  <si>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</si>
  <si>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</si>
  <si>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</si>
  <si>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</si>
  <si>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</si>
  <si>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Optional Berechnung</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</si>
  <si>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</si>
  <si>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</si>
  <si>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</si>
  <si>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</si>
  <si>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</si>
  <si>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</si>
  <si>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</si>
  <si>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</si>
  <si>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</si>
  <si>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</si>
  <si>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</si>
  <si>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</si>
  <si>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</si>
  <si>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</si>
  <si>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</si>
  <si>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</si>
  <si>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</si>
  <si>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</si>
  <si>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</si>
  <si>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</si>
  <si>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</si>
  <si>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</si>
  <si>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</si>
  <si>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t>&lt; 30%</t>
  </si>
  <si>
    <t>OncoBox</t>
  </si>
  <si>
    <t>MADOS 4</t>
  </si>
  <si>
    <t>Summe Plausibilität unklar</t>
  </si>
  <si>
    <t>Adjumed</t>
  </si>
  <si>
    <t>CaOnkoDok (Eigenentwicklung)</t>
  </si>
  <si>
    <t>Clinic WinData</t>
  </si>
  <si>
    <t>Eigenentwicklung auf Basis medico (Cerner)</t>
  </si>
  <si>
    <t>ODSeasy / ODSeasyNet</t>
  </si>
  <si>
    <t>Tumorregister München (TRM)</t>
  </si>
  <si>
    <t>Gesamt</t>
  </si>
  <si>
    <t>Elektiv</t>
  </si>
  <si>
    <t>Notfall</t>
  </si>
  <si>
    <t>Primärfälle Magen Gesamt</t>
  </si>
  <si>
    <t>Primärfälle Speiseröhre Gesamt</t>
  </si>
  <si>
    <t>Ausnahme</t>
  </si>
  <si>
    <t>SHGHoncoDoc</t>
  </si>
  <si>
    <t>Operative Primärfälle Magen</t>
  </si>
  <si>
    <t>Operative Primärfälle Speiseröhre</t>
  </si>
  <si>
    <t>Primärfälle mit endoskopischer Resektion Magen</t>
  </si>
  <si>
    <t>Primärfälle mit endoskopischer Resektion Speiseröhre</t>
  </si>
  <si>
    <t>Voraussetzung</t>
  </si>
  <si>
    <t>1a</t>
  </si>
  <si>
    <t>1b</t>
  </si>
  <si>
    <t>&lt; 80%</t>
  </si>
  <si>
    <t xml:space="preserve">Filtername EMAC: "Liste Reg.Nr DS" </t>
  </si>
  <si>
    <t>Land</t>
  </si>
  <si>
    <t>Keine Auswahl zutreffend</t>
  </si>
  <si>
    <t>Anzahl Primärfälle mit GIST</t>
  </si>
  <si>
    <t>Operative Expertise - Anzahl operative Resektionen Magen/AEG Magen</t>
  </si>
  <si>
    <t>davon Resektionen mit neoadjuvanter Systemtherapie Magen</t>
  </si>
  <si>
    <t>Operative Expertise - Anzahl operative Resektionen Magen/AEG Speiseröhre</t>
  </si>
  <si>
    <t>davon Resektionen mit neoadjuvanter Systemtherapie Speiseröhre</t>
  </si>
  <si>
    <t>≥ 65%</t>
  </si>
  <si>
    <t>≥ 60%</t>
  </si>
  <si>
    <t>≤ 15%</t>
  </si>
  <si>
    <t>≥ 70%</t>
  </si>
  <si>
    <t>≥ 50%</t>
  </si>
  <si>
    <t>≥ 80%</t>
  </si>
  <si>
    <t>Stand 17.11.2023</t>
  </si>
  <si>
    <t>Auditjahr 2024 / Kennzahlenjahr 2023</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</si>
  <si>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</si>
  <si>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</si>
  <si>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</si>
  <si>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</si>
  <si>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</si>
  <si>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 xml:space="preserve">Daten vom Krebsregister
</t>
  </si>
  <si>
    <t xml:space="preserve">Requirement: </t>
  </si>
  <si>
    <t>Reg. No.</t>
  </si>
  <si>
    <t>Centre</t>
  </si>
  <si>
    <t>Clinical site</t>
  </si>
  <si>
    <t>Contacts</t>
  </si>
  <si>
    <t>Date recorded</t>
  </si>
  <si>
    <t>Date of initial certification</t>
  </si>
  <si>
    <t>Indicator year</t>
  </si>
  <si>
    <t>Federal state / Country</t>
  </si>
  <si>
    <t>Tumour documentation system</t>
  </si>
  <si>
    <t>In-house development (MS Excel, MS Access etc.)</t>
  </si>
  <si>
    <t>Not listed</t>
  </si>
  <si>
    <t>Unknown</t>
  </si>
  <si>
    <r>
      <rPr>
        <b/>
        <sz val="10"/>
        <color theme="1"/>
        <rFont val="Arial"/>
        <family val="2"/>
      </rPr>
      <t>Primary cases stomach total</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</si>
  <si>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t>Total</t>
  </si>
  <si>
    <t>Elective</t>
  </si>
  <si>
    <t>Emergency</t>
  </si>
  <si>
    <r>
      <rPr>
        <b/>
        <sz val="10"/>
        <color theme="1"/>
        <rFont val="Arial"/>
        <family val="2"/>
      </rPr>
      <t>Surgical expertise - number of surgical resections stomach/AEG 
(Adenocancer of the EsophagoGastric junction)</t>
    </r>
    <r>
      <rPr>
        <sz val="10"/>
        <color theme="1"/>
        <rFont val="Arial"/>
        <family val="2"/>
      </rPr>
      <t xml:space="preserve">
(ICD-10 C16.0</t>
    </r>
    <r>
      <rPr>
        <vertAlign val="superscript"/>
        <sz val="10"/>
        <color theme="1"/>
        <rFont val="Arial"/>
        <family val="2"/>
      </rPr>
      <t>1)</t>
    </r>
    <r>
      <rPr>
        <sz val="10"/>
        <color theme="1"/>
        <rFont val="Arial"/>
        <family val="2"/>
      </rPr>
      <t>, 16.1-16.9, OPS: 5-425*, 5-426*, 5-435* bis 5-438*)</t>
    </r>
  </si>
  <si>
    <t>of which resections with neoadjuvant systemic therapy</t>
  </si>
  <si>
    <r>
      <rPr>
        <b/>
        <sz val="10"/>
        <color theme="1"/>
        <rFont val="Arial"/>
        <family val="2"/>
      </rPr>
      <t xml:space="preserve">Surgical expertise - number of surgical resections stomach/AEG </t>
    </r>
    <r>
      <rPr>
        <sz val="10"/>
        <color theme="1"/>
        <rFont val="Arial"/>
        <family val="2"/>
      </rPr>
      <t xml:space="preserve">
ICD-10 C16.0</t>
    </r>
    <r>
      <rPr>
        <vertAlign val="superscript"/>
        <sz val="10"/>
        <color theme="1"/>
        <rFont val="Arial"/>
        <family val="2"/>
      </rPr>
      <t>2)</t>
    </r>
    <r>
      <rPr>
        <sz val="10"/>
        <color theme="1"/>
        <rFont val="Arial"/>
        <family val="2"/>
      </rPr>
      <t>, C15.2 und 15.5, OPS: 5-425*, 5-426*, 5-435* bis 5-438*</t>
    </r>
  </si>
  <si>
    <t>Note:</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</si>
  <si>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</si>
  <si>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</si>
  <si>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</si>
  <si>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</si>
  <si>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</si>
  <si>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</si>
  <si>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</si>
  <si>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</si>
  <si>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</si>
  <si>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</si>
  <si>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</si>
  <si>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</si>
  <si>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</si>
  <si>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</si>
  <si>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</si>
  <si>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</si>
  <si>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</si>
  <si>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</si>
  <si>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</si>
  <si>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</si>
  <si>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</si>
  <si>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</si>
  <si>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</si>
  <si>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</si>
  <si>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</si>
  <si>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</si>
  <si>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</si>
  <si>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</si>
  <si>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</si>
  <si>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</si>
  <si>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</si>
  <si>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</si>
  <si>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</si>
  <si>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</si>
  <si>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</si>
  <si>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</si>
  <si>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</si>
  <si>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</si>
  <si>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</si>
  <si>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</si>
  <si>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</si>
  <si>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</si>
  <si>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</si>
  <si>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</si>
  <si>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</si>
  <si>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</si>
  <si>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</si>
  <si>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</si>
  <si>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</si>
  <si>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</si>
  <si>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</si>
  <si>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</si>
  <si>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</si>
  <si>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</si>
  <si>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</si>
  <si>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</si>
  <si>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</si>
  <si>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</si>
  <si>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</si>
  <si>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</si>
  <si>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</si>
  <si>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</si>
  <si>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</si>
  <si>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</si>
  <si>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</si>
  <si>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</si>
  <si>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</si>
  <si>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</si>
  <si>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</si>
  <si>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</si>
  <si>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</si>
  <si>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</si>
  <si>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</si>
  <si>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</si>
  <si>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</si>
  <si>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</si>
  <si>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</si>
  <si>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</si>
  <si>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</si>
  <si>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</si>
  <si>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</si>
  <si>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</si>
  <si>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</si>
  <si>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</si>
  <si>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</si>
  <si>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</si>
  <si>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</si>
  <si>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</si>
  <si>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</si>
  <si>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</si>
  <si>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</si>
  <si>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</si>
  <si>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</si>
  <si>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</si>
  <si>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</si>
  <si>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</si>
  <si>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</si>
  <si>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</si>
  <si>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</si>
  <si>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</si>
  <si>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</si>
  <si>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</si>
  <si>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</si>
  <si>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</si>
  <si>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</si>
  <si>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</si>
  <si>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</si>
  <si>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</si>
  <si>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</si>
  <si>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</si>
  <si>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</si>
  <si>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</si>
  <si>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</si>
  <si>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</si>
  <si>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</si>
  <si>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</si>
  <si>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</si>
  <si>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</si>
  <si>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</si>
  <si>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</si>
  <si>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</si>
  <si>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</si>
  <si>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</si>
  <si>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</si>
  <si>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</si>
  <si>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</si>
  <si>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</si>
  <si>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</si>
  <si>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</si>
  <si>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</si>
  <si>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</si>
  <si>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</si>
  <si>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</si>
  <si>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</si>
  <si>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</si>
  <si>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</si>
  <si>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</si>
  <si>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</si>
  <si>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</si>
  <si>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</si>
  <si>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</si>
  <si>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</si>
  <si>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</si>
  <si>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</si>
  <si>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</si>
  <si>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</si>
  <si>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</si>
  <si>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</si>
  <si>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</si>
  <si>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</si>
  <si>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</si>
  <si>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</si>
  <si>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</si>
  <si>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</si>
  <si>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</si>
  <si>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</si>
  <si>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</si>
  <si>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</si>
  <si>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</si>
  <si>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</si>
  <si>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</si>
  <si>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</si>
  <si>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</si>
  <si>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</si>
  <si>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</si>
  <si>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</si>
  <si>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</si>
  <si>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</si>
  <si>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</si>
  <si>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</si>
  <si>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</si>
  <si>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</si>
  <si>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</si>
  <si>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</si>
  <si>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</si>
  <si>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</si>
  <si>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</si>
  <si>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</si>
  <si>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</si>
  <si>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</si>
  <si>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</si>
  <si>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</si>
  <si>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</si>
  <si>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</si>
  <si>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</si>
  <si>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</si>
  <si>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</si>
  <si>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</si>
  <si>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</si>
  <si>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</si>
  <si>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</si>
  <si>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</si>
  <si>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</si>
  <si>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</si>
  <si>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</si>
  <si>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</si>
  <si>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</si>
  <si>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Data Sheet Stomach</t>
  </si>
  <si>
    <t>IN</t>
  </si>
  <si>
    <t>Indicator definition</t>
  </si>
  <si>
    <t>Indicator target</t>
  </si>
  <si>
    <t>Numerator</t>
  </si>
  <si>
    <t>Population 
(= denominator)</t>
  </si>
  <si>
    <t>Plausi-bility unclear</t>
  </si>
  <si>
    <t>Target</t>
  </si>
  <si>
    <t>Current value</t>
  </si>
  <si>
    <t>Data
quality</t>
  </si>
  <si>
    <t>Verification Centre</t>
  </si>
  <si>
    <t>Action taken/planned
(if reasons are plausible, no action is required)</t>
  </si>
  <si>
    <t>CR/GL</t>
  </si>
  <si>
    <t>Reasons/Cause
(min. 30 characters/max. 500 characters)</t>
  </si>
  <si>
    <t>Primary cases</t>
  </si>
  <si>
    <t>See target value</t>
  </si>
  <si>
    <t>OK</t>
  </si>
  <si>
    <t>OK (Plausibility unclear)</t>
  </si>
  <si>
    <t>Target value not met</t>
  </si>
  <si>
    <t>Incomplete</t>
  </si>
  <si>
    <t>Incorrect</t>
  </si>
  <si>
    <t>Exception (Plausibility unclear)</t>
  </si>
  <si>
    <t>Sum</t>
  </si>
  <si>
    <t>optional - OK</t>
  </si>
  <si>
    <t>optional - OK (Plausibility unclear)</t>
  </si>
  <si>
    <t>optional - Target value not met</t>
  </si>
  <si>
    <t>optional - incomplete</t>
  </si>
  <si>
    <t>optional - incorrect</t>
  </si>
  <si>
    <t>optional - Exception (Plausibility unclear)</t>
  </si>
  <si>
    <t>Number</t>
  </si>
  <si>
    <t>Patients with new recurrence and/or distant metastases</t>
  </si>
  <si>
    <t>No target value</t>
  </si>
  <si>
    <t>Denominator</t>
  </si>
  <si>
    <t>Pretherapeutic tumour board</t>
  </si>
  <si>
    <t>Pretherapeutic presentation of all primary cases  in tumour board</t>
  </si>
  <si>
    <t>Primary cases of the denominator presented in the pretherapeutic tumour board</t>
  </si>
  <si>
    <t>Primary cases (= Indicator 1a)</t>
  </si>
  <si>
    <t>Pretherapeutic tumour board recurrence</t>
  </si>
  <si>
    <t>Pretherapeutic presentation of all patients with recurrence in tumour board</t>
  </si>
  <si>
    <t xml:space="preserve">Patients with recurrence </t>
  </si>
  <si>
    <t>Post-operative tumour board</t>
  </si>
  <si>
    <t>Post-operative presentation of all primary cases in tumour board</t>
  </si>
  <si>
    <t>Primary cases of the denominator presented in the post-operative tumour board</t>
  </si>
  <si>
    <t xml:space="preserve">Surgical primary cases </t>
  </si>
  <si>
    <t xml:space="preserve">Psycho-oncological distress screening </t>
  </si>
  <si>
    <t>Adequate rate of psycho-oncological distress screening</t>
  </si>
  <si>
    <t>Patients of the denominator who were psycho-oncologically screened</t>
  </si>
  <si>
    <t xml:space="preserve">Primary cases (= indicator 1a) + patients with recurrence and/or distant metastases
(= indicator 1b) </t>
  </si>
  <si>
    <t xml:space="preserve">Social service counselling </t>
  </si>
  <si>
    <t>Adequate rate of counselling by social services</t>
  </si>
  <si>
    <t>Patients of the denominator who received counselling by social services in an inpatient or outpatient setting</t>
  </si>
  <si>
    <t>Primary cases (= Indicator 1a) + patients with recurrence or new metastases (= Indicator 1b)</t>
  </si>
  <si>
    <t>Patients enrolled in a study</t>
  </si>
  <si>
    <t>Inclusion of as many patients as possible in studies</t>
  </si>
  <si>
    <t>Patients included in a study with an ethical vote</t>
  </si>
  <si>
    <t>QI of the guidelines</t>
  </si>
  <si>
    <t>Endoscopic en bloc resections</t>
  </si>
  <si>
    <t xml:space="preserve">As often as possible en bloc resections in the case of endoscopic resection </t>
  </si>
  <si>
    <t>Primary cases of the denominator with en bloc resection</t>
  </si>
  <si>
    <t>Primary cases with endoscopic resection</t>
  </si>
  <si>
    <t>Complications endoscopic en bloc resection</t>
  </si>
  <si>
    <t>Rate of complications with endoscopic en bloc resection as low as possible</t>
  </si>
  <si>
    <t>Primary cases of the denominator with complications (bleeding, perforation)</t>
  </si>
  <si>
    <t>Primary cases with endoscopic en bloc resection</t>
  </si>
  <si>
    <t>R0 resections (endoscopy)</t>
  </si>
  <si>
    <t xml:space="preserve">As often as possible R0 situations after endoscopic resection </t>
  </si>
  <si>
    <t>Primary cases of the denominator with R0 after completed endoscopic therapy</t>
  </si>
  <si>
    <t>Surgical expertise</t>
  </si>
  <si>
    <t>Surgical expertise
(according to basic data)</t>
  </si>
  <si>
    <t>Grade III anastomosis insufficiency</t>
  </si>
  <si>
    <t xml:space="preserve">As rarely as possible grade III anastomosis insufficiencies after resection with reconstruction using anastomosis </t>
  </si>
  <si>
    <t>Primary cases of the denominator with grade III anastomosis insufficiency</t>
  </si>
  <si>
    <r>
      <t>Surgical primary cases (ICD-10 C16.0</t>
    </r>
    <r>
      <rPr>
        <vertAlign val="superscript"/>
        <sz val="8"/>
        <rFont val="Arial"/>
        <family val="2"/>
      </rPr>
      <t>1)</t>
    </r>
    <r>
      <rPr>
        <sz val="8"/>
        <rFont val="Arial"/>
        <family val="2"/>
      </rPr>
      <t xml:space="preserve">, C16.1-16.9) with reconstruction using anastomosis </t>
    </r>
  </si>
  <si>
    <t>Revision surgeries</t>
  </si>
  <si>
    <t>Rate of revision surgeries after elective surgery as low as possible</t>
  </si>
  <si>
    <t>Primary cases of the denominator with revision surgeries as a consequence of perioperative complications within 30 d of elective surgery</t>
  </si>
  <si>
    <t xml:space="preserve">Elective surgical primary cases </t>
  </si>
  <si>
    <t>Post-operative wound infections</t>
  </si>
  <si>
    <t>MRate of post-operative wound infections requiring surgical wound revision as low as possible</t>
  </si>
  <si>
    <t>Primary cases of the denominator with post-operative wound infections within 30 d of elective surgery requiring surgical wound revision (flushing, opening, VAC dressing)</t>
  </si>
  <si>
    <t>Post-operative mortality</t>
  </si>
  <si>
    <t>Rate of post-operative demise of primary cases after elective surgical interventions as low as possible</t>
  </si>
  <si>
    <t>Primary cases of the denominator who died post-operatively after elective interventions within 30 d</t>
  </si>
  <si>
    <t>Complete pathology report</t>
  </si>
  <si>
    <t xml:space="preserve">As often as possible  complete pathology reports </t>
  </si>
  <si>
    <t>Primary cases of the denominator with at least the following details in the pathology report:
- type of material removed, 
- tumour localisation (macroscopic / microscopic),
- minimum distance of the tumour from the resection margins,
- size of tumour,
- microscopic tumour type (based on the latest WHO classification),
- grading* (based on the latest WHO classification),
- TNM classification (with details of the examined and affected lymph nodes),
- R classification.
* may be unnecessary after neoadjuvant therapy</t>
  </si>
  <si>
    <t>Surgical primary cases</t>
  </si>
  <si>
    <t>Nutritional status</t>
  </si>
  <si>
    <t>Recording of nutritional status for as many patients as possible</t>
  </si>
  <si>
    <t>Primary cases of the denominator with determination of nutritional status based on the Nutritional Risk Score and Body Mass Index</t>
  </si>
  <si>
    <t>Vitamin B12 substitution after gastrectomy</t>
  </si>
  <si>
    <t xml:space="preserve">As often as possible recommendation and carrying out of vitamin B12 substitution after gastrectomy </t>
  </si>
  <si>
    <t>Primary cases of the denominator with documented recommendation of vitamin B12 substitution (e.g. 1000 µg every 3 months) in the medical report</t>
  </si>
  <si>
    <r>
      <t>Surgical primary cases (ICD-10 C16.0</t>
    </r>
    <r>
      <rPr>
        <vertAlign val="superscript"/>
        <sz val="8"/>
        <rFont val="Arial"/>
        <family val="2"/>
      </rPr>
      <t>1)</t>
    </r>
    <r>
      <rPr>
        <sz val="8"/>
        <rFont val="Arial"/>
        <family val="2"/>
      </rPr>
      <t>, C16.1-16.9) after gastrectomy</t>
    </r>
  </si>
  <si>
    <t>Preoperative chemotherapy for localised stomach cancer (ICD-10 C16.1-16.9)</t>
  </si>
  <si>
    <t>As often as possible  preoperative chemotherapy for localised stomach cancer ICD-10 C16.1-16.9</t>
  </si>
  <si>
    <t>Primary cases of the denominator with preoperative chemotherapy</t>
  </si>
  <si>
    <t xml:space="preserve">Surgical primary cases ICD-10 C16.1-16.9, cT3 or cT4, M0 </t>
  </si>
  <si>
    <t>Preoperative chemotherapy or radio-chemotherapy for adenocarcinomas of the oesophagogastric junction cT3 or cT4, M0</t>
  </si>
  <si>
    <t>As often as possible  preoperative chemotherapy or radio-chemotherapy for adenocarcinomas of the oesophageal junction cT3 or cT4, M0 and resection</t>
  </si>
  <si>
    <t>Primary cases of the denominator with preoperative chemotherapy or radio-chemotherapy</t>
  </si>
  <si>
    <r>
      <t>Surgical primary cases with adenocarcinoma of the oesophagogastric junction (ICD-10 C16.0</t>
    </r>
    <r>
      <rPr>
        <vertAlign val="superscript"/>
        <sz val="8"/>
        <rFont val="Arial"/>
        <family val="2"/>
      </rPr>
      <t>1)</t>
    </r>
    <r>
      <rPr>
        <sz val="8"/>
        <rFont val="Arial"/>
        <family val="2"/>
      </rPr>
      <t xml:space="preserve">) cT3 or cT4, M0 </t>
    </r>
  </si>
  <si>
    <t>Determination of HER-2 status prior to palliative tumour treatment</t>
  </si>
  <si>
    <t xml:space="preserve">As often as possible  determination of HER-2 status prior to palliative medicinal tumour therapy </t>
  </si>
  <si>
    <t>Patients of the denominator with determination of HER-2 status prior to palliative medicinal tumour therapy</t>
  </si>
  <si>
    <r>
      <t>Patients (ICD-10 C16.0</t>
    </r>
    <r>
      <rPr>
        <vertAlign val="superscript"/>
        <sz val="8"/>
        <rFont val="Arial"/>
        <family val="2"/>
      </rPr>
      <t>1)</t>
    </r>
    <r>
      <rPr>
        <sz val="8"/>
        <rFont val="Arial"/>
        <family val="2"/>
      </rPr>
      <t>, C16.1-16.9) with palliative medicinal tumour therapy</t>
    </r>
  </si>
  <si>
    <r>
      <rPr>
        <vertAlign val="superscript"/>
        <sz val="8"/>
        <color theme="1"/>
        <rFont val="Arial"/>
        <family val="2"/>
      </rPr>
      <t xml:space="preserve">1) </t>
    </r>
    <r>
      <rPr>
        <sz val="8"/>
        <color theme="1"/>
        <rFont val="Arial"/>
        <family val="2"/>
      </rPr>
      <t>Tumours, whose centre is &gt; 2 cm from the oesophagogastric junction, are classified as stomach cancer also in cases in which the oesophagogastric junction is affected.</t>
    </r>
  </si>
  <si>
    <t>Data quality indicators</t>
  </si>
  <si>
    <t>Plausible</t>
  </si>
  <si>
    <t>Plausibility unclear</t>
  </si>
  <si>
    <t xml:space="preserve">                 Target value not met</t>
  </si>
  <si>
    <t xml:space="preserve">                 OK</t>
  </si>
  <si>
    <t xml:space="preserve">                 Erroneous</t>
  </si>
  <si>
    <t>Processing quality</t>
  </si>
  <si>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</si>
  <si>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Data Sheet "Reasons/Cause". Where appropriate, specific actions should be defined and carried out in line with the procedure "Failure to meet the target value".
2) Target value not met
The relevant indicators are to be analysed. The result is to be documented in the Data Sheet (DS) spreadsheet.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</si>
  <si>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only Stomach Cancer Centre</t>
  </si>
  <si>
    <t>Stomach Cancer Centre + separate Esophageal Cancer Centre</t>
  </si>
  <si>
    <r>
      <rPr>
        <b/>
        <u/>
        <sz val="8"/>
        <color indexed="8"/>
        <rFont val="Arial"/>
        <family val="2"/>
      </rPr>
      <t xml:space="preserve">Processing remarks:
</t>
    </r>
    <r>
      <rPr>
        <vertAlign val="superscript"/>
        <sz val="8"/>
        <color rgb="FF000000"/>
        <rFont val="Arial"/>
        <family val="2"/>
      </rPr>
      <t>1)</t>
    </r>
    <r>
      <rPr>
        <sz val="8"/>
        <color rgb="FF000000"/>
        <rFont val="Arial"/>
        <family val="2"/>
      </rPr>
      <t xml:space="preserve"> Tumours, whose centre is &gt; 2 cm from the oesophagogastric junction, are classified as stomachc cancer also in cases in which the oesophagogastric junction is affected.
</t>
    </r>
    <r>
      <rPr>
        <vertAlign val="superscript"/>
        <sz val="8"/>
        <color rgb="FF000000"/>
        <rFont val="Arial"/>
        <family val="2"/>
      </rPr>
      <t>2)</t>
    </r>
    <r>
      <rPr>
        <sz val="8"/>
        <color rgb="FF000000"/>
        <rFont val="Arial"/>
        <family val="2"/>
      </rPr>
      <t xml:space="preserve"> Tumours that affect the oesophagogastric junction and whose centre is within the prox. 2 cm of the oesophagogastric junction (proportion  type I/ type II), are counted as oesophageal cancer.
</t>
    </r>
    <r>
      <rPr>
        <vertAlign val="superscript"/>
        <sz val="8"/>
        <color rgb="FF000000"/>
        <rFont val="Arial"/>
        <family val="2"/>
      </rPr>
      <t>3)</t>
    </r>
    <r>
      <rPr>
        <sz val="8"/>
        <color rgb="FF000000"/>
        <rFont val="Arial"/>
        <family val="2"/>
      </rPr>
      <t xml:space="preserve"> Primary cases = adenocarcinoma of the stomach and the oesophagogastric junction.
</t>
    </r>
    <r>
      <rPr>
        <vertAlign val="superscript"/>
        <sz val="8"/>
        <color rgb="FF000000"/>
        <rFont val="Arial"/>
        <family val="2"/>
      </rPr>
      <t>4)</t>
    </r>
    <r>
      <rPr>
        <sz val="8"/>
        <color rgb="FF000000"/>
        <rFont val="Arial"/>
        <family val="2"/>
      </rPr>
      <t xml:space="preserve"> Only one OPS code is to be given for each primary case.
</t>
    </r>
    <r>
      <rPr>
        <vertAlign val="superscript"/>
        <sz val="8"/>
        <color rgb="FF000000"/>
        <rFont val="Arial"/>
        <family val="2"/>
      </rPr>
      <t>5)</t>
    </r>
    <r>
      <rPr>
        <sz val="8"/>
        <color rgb="FF000000"/>
        <rFont val="Arial"/>
        <family val="2"/>
      </rPr>
      <t xml:space="preserve"> Unless an Oesophageal Cancer Centre is certified in parallel, the ICD-10 C15.2, 15.5 and C16.0</t>
    </r>
    <r>
      <rPr>
        <vertAlign val="superscript"/>
        <sz val="8"/>
        <color rgb="FF000000"/>
        <rFont val="Arial"/>
        <family val="2"/>
      </rPr>
      <t>2)</t>
    </r>
    <r>
      <rPr>
        <sz val="8"/>
        <color rgb="FF000000"/>
        <rFont val="Arial"/>
        <family val="2"/>
      </rPr>
      <t xml:space="preserve"> can be included in the scope of the Gastric Cancer Centre.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Instructions).</t>
    </r>
  </si>
  <si>
    <t>Annex CR Version O1.1 (Audit year 2025 / Indicator year 2024)</t>
  </si>
  <si>
    <r>
      <t xml:space="preserve">Surgical primary cases
</t>
    </r>
    <r>
      <rPr>
        <sz val="10"/>
        <color theme="1"/>
        <rFont val="Arial"/>
        <family val="2"/>
      </rPr>
      <t>ICD-10 C16.0</t>
    </r>
    <r>
      <rPr>
        <vertAlign val="superscript"/>
        <sz val="10"/>
        <color theme="1"/>
        <rFont val="Arial"/>
        <family val="2"/>
      </rPr>
      <t>1)</t>
    </r>
    <r>
      <rPr>
        <sz val="10"/>
        <color theme="1"/>
        <rFont val="Arial"/>
        <family val="2"/>
      </rPr>
      <t>, C16.1-16.9
OPS</t>
    </r>
    <r>
      <rPr>
        <vertAlign val="superscript"/>
        <sz val="10"/>
        <color theme="1"/>
        <rFont val="Arial"/>
        <family val="2"/>
      </rPr>
      <t>4)</t>
    </r>
    <r>
      <rPr>
        <sz val="10"/>
        <color theme="1"/>
        <rFont val="Arial"/>
        <family val="2"/>
      </rPr>
      <t>: 5-425*, 5-426*, 5-435* bis 5-438*</t>
    </r>
  </si>
  <si>
    <t>Number of patients with primary diagnosis of GIST 
(Gastrointestinal stromal tumours)</t>
  </si>
  <si>
    <t>The Catalogue of Requirements is based on the TNM classification of malignant tumours, 8th edition 2017, the ICD classification ICD-10-GM 2024 (DIMDI) and the OPS classification OPS 2024 (DIMDI).</t>
  </si>
  <si>
    <t>Marvin</t>
  </si>
  <si>
    <t>Stand 07.10.2024</t>
  </si>
  <si>
    <t>Institution identification (II) number</t>
  </si>
  <si>
    <t>Clinical sites number</t>
  </si>
  <si>
    <t>List of studies</t>
  </si>
  <si>
    <t xml:space="preserve">                Total:</t>
  </si>
  <si>
    <t>Responsible co-operation partner</t>
  </si>
  <si>
    <t>Name of the study</t>
  </si>
  <si>
    <t>Number of study patients in the indicator year</t>
  </si>
  <si>
    <t>who were included in a study at their own centre</t>
  </si>
  <si>
    <t>Anzahl eingeschlossene Pat. im Kennzahlenjahr</t>
  </si>
  <si>
    <t>Anzahl Zentrumspat. im Kennzahlenjahr rekurtiert</t>
  </si>
  <si>
    <t>Art der Studie nicht interventionell</t>
  </si>
  <si>
    <t>Art der Studie interventionell</t>
  </si>
  <si>
    <t>in anderen Zentren/ Kliniken in eine Studie eingeschlossen wurden (fakultativ)</t>
  </si>
  <si>
    <t>von anderen Zentren/ Kliniken in eine eigene Studie eingeschlossen wurden (fakultativ)</t>
  </si>
  <si>
    <t xml:space="preserve">an einem anderen Standort des eigenen Zentrums in eine Studie eingeschlossen wurden (obligat für mehrst. LZ)  </t>
  </si>
  <si>
    <t>am eigenen Standort in eine Studie eingeschlossen wurden (obligat für alle LZ)</t>
  </si>
  <si>
    <t>in anderen Zentren/ Kliniken in eine Studie eingeschlossen wurden</t>
  </si>
  <si>
    <t>von anderen Zentren/ Kliniken in eine Studie im eigenen Zentrum eingeschlossen wurden</t>
  </si>
  <si>
    <t>im eigenen Zentrum in eine Studie eingeschlossen wurden</t>
  </si>
  <si>
    <t>Name der Studie</t>
  </si>
  <si>
    <t>Verantwortlicher Kooperationspartner</t>
  </si>
  <si>
    <t>Designated examiner</t>
  </si>
  <si>
    <t>Non-designated examiner</t>
  </si>
  <si>
    <t>Title, Surname, First Name</t>
  </si>
  <si>
    <t>Time period from ... to in the indicator year</t>
  </si>
  <si>
    <t>Reason/ cause</t>
  </si>
  <si>
    <t>Table of surgeons (qualification according to CR 5.2.5)</t>
  </si>
  <si>
    <t>Designated surgeon</t>
  </si>
  <si>
    <r>
      <t>Please note:</t>
    </r>
    <r>
      <rPr>
        <sz val="8"/>
        <color theme="1"/>
        <rFont val="Arial"/>
        <family val="2"/>
      </rPr>
      <t xml:space="preserve"> If the surgeons did not perform any operations during the period under review, enter ‘0’.</t>
    </r>
  </si>
  <si>
    <t>Non-designated surgeon</t>
  </si>
  <si>
    <t>Status of surgeon</t>
  </si>
  <si>
    <t>Clinical sites/ centre</t>
  </si>
  <si>
    <t xml:space="preserve">   Summe:</t>
  </si>
  <si>
    <t>Examining unit
(practice/ clinic department)</t>
  </si>
  <si>
    <t>Number of EUS
≥ 30 per year</t>
  </si>
  <si>
    <t>Number of FNPs
≥ 10 per year</t>
  </si>
  <si>
    <t>Number of ERCPs 
≥ 50 per year</t>
  </si>
  <si>
    <t>Number of surgeries
Stomach ≥ 10</t>
  </si>
  <si>
    <t>Basic qualification fulfilled yes/ no</t>
  </si>
  <si>
    <t>Yes</t>
  </si>
  <si>
    <t>No</t>
  </si>
  <si>
    <t xml:space="preserve">5
</t>
  </si>
  <si>
    <r>
      <rPr>
        <b/>
        <sz val="10"/>
        <color theme="1"/>
        <rFont val="Arial"/>
        <family val="2"/>
      </rPr>
      <t xml:space="preserve">Surgical primary cases
</t>
    </r>
    <r>
      <rPr>
        <sz val="10"/>
        <color theme="1"/>
        <rFont val="Arial"/>
        <family val="2"/>
      </rPr>
      <t>ICD-10 C16.0</t>
    </r>
    <r>
      <rPr>
        <vertAlign val="superscript"/>
        <sz val="10"/>
        <color theme="1"/>
        <rFont val="Arial"/>
        <family val="2"/>
      </rPr>
      <t>2)</t>
    </r>
    <r>
      <rPr>
        <sz val="10"/>
        <color theme="1"/>
        <rFont val="Arial"/>
        <family val="2"/>
      </rPr>
      <t>, C15.2 and 15.5
OPS</t>
    </r>
    <r>
      <rPr>
        <vertAlign val="superscript"/>
        <sz val="10"/>
        <color theme="1"/>
        <rFont val="Arial"/>
        <family val="2"/>
      </rPr>
      <t>4)</t>
    </r>
    <r>
      <rPr>
        <sz val="10"/>
        <color theme="1"/>
        <rFont val="Arial"/>
        <family val="2"/>
      </rPr>
      <t>: 5-425*, 5-426*, 5-435* bis 5-438*</t>
    </r>
  </si>
  <si>
    <t>who were included in a study at their own centre by other centres/ clinics</t>
  </si>
  <si>
    <t>who were included in a study in other centres/ clinics</t>
  </si>
  <si>
    <r>
      <rPr>
        <u/>
        <sz val="8"/>
        <color theme="1"/>
        <rFont val="Arial"/>
        <family val="2"/>
      </rPr>
      <t>Please note</t>
    </r>
    <r>
      <rPr>
        <sz val="8"/>
        <color theme="1"/>
        <rFont val="Arial"/>
        <family val="2"/>
      </rPr>
      <t>: Study patients can be counted for 2 centres, provided that the sending centre itself conducts at least one study for patients of the Stomach Cancer Centre. If this method of counting is chosen (optional), the centre must show how many patients are included in studies in its own centre, sent to other centres/ clinics for study participation and transferred from other centres/ clinics for study participation.</t>
    </r>
  </si>
  <si>
    <r>
      <rPr>
        <b/>
        <sz val="10"/>
        <color theme="1"/>
        <rFont val="Arial"/>
        <family val="2"/>
      </rPr>
      <t>Primary cases oesophagus total</t>
    </r>
    <r>
      <rPr>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and 15.5</t>
    </r>
  </si>
  <si>
    <t xml:space="preserve">The respective entry or change "Number / numerator / denominator" (dotted fields) is only possible in the spreadsheet "Basic data", carry-over is automatic.
The numerator is always a subset of the denominator (exception: indicator 7 – patients enrolled in a study). </t>
  </si>
  <si>
    <r>
      <rPr>
        <b/>
        <sz val="10"/>
        <color theme="1"/>
        <rFont val="Arial"/>
        <family val="2"/>
      </rPr>
      <t xml:space="preserve">Primary cases with endoscopic resection
</t>
    </r>
    <r>
      <rPr>
        <sz val="10"/>
        <color theme="1"/>
        <rFont val="Arial"/>
        <family val="2"/>
      </rPr>
      <t>ICD-10 C16.0</t>
    </r>
    <r>
      <rPr>
        <vertAlign val="superscript"/>
        <sz val="10"/>
        <color theme="1"/>
        <rFont val="Arial"/>
        <family val="2"/>
      </rPr>
      <t>1)</t>
    </r>
    <r>
      <rPr>
        <sz val="10"/>
        <color theme="1"/>
        <rFont val="Arial"/>
        <family val="2"/>
      </rPr>
      <t>, C16.1-16.9
OPS: 5-433.23*, 5-433.24*, 5-433.25*</t>
    </r>
  </si>
  <si>
    <r>
      <rPr>
        <b/>
        <sz val="10"/>
        <color theme="1"/>
        <rFont val="Arial"/>
        <family val="2"/>
      </rPr>
      <t xml:space="preserve">Primary cases with endoscopic resection
</t>
    </r>
    <r>
      <rPr>
        <sz val="10"/>
        <color theme="1"/>
        <rFont val="Arial"/>
        <family val="2"/>
      </rPr>
      <t>ICD-10 C16.0</t>
    </r>
    <r>
      <rPr>
        <vertAlign val="superscript"/>
        <sz val="10"/>
        <color theme="1"/>
        <rFont val="Arial"/>
        <family val="2"/>
      </rPr>
      <t>2)</t>
    </r>
    <r>
      <rPr>
        <sz val="10"/>
        <color theme="1"/>
        <rFont val="Arial"/>
        <family val="2"/>
      </rPr>
      <t>, C15.2 and 15.5</t>
    </r>
    <r>
      <rPr>
        <b/>
        <sz val="10"/>
        <color theme="1"/>
        <rFont val="Arial"/>
        <family val="2"/>
      </rPr>
      <t xml:space="preserve">
</t>
    </r>
    <r>
      <rPr>
        <sz val="10"/>
        <color theme="1"/>
        <rFont val="Arial"/>
        <family val="2"/>
      </rPr>
      <t>OPS: 5-422.23*, 5-422.24*</t>
    </r>
  </si>
  <si>
    <t>OPS-Code 5-422.23 correspondance to OPS (1) Operations on the oesophagus: Local excision and destruction of diseased oesophagus tissue: Excision, endoscopic: Endoscopic mucosa resection 
OPS-Code 5-422.24 correspondance to OPS (1) Operations on the oesophagus: Local excision and destruction of diseased oesophagus tissue: Excision, endoscopic: Endoscopic submucosal dissection [ESD] 
OPS-Code 5-433.23 correspondance to OPS (1)  Incision, excision and resection of stomach: Local excision and destruction of diseased gastric tissue: Excision, endoscopic: Endoscopic mucosa resection 
OPS-Code 5-433.24 correspondance to OPS (1)  Incision, excision and resection of stomach: Local excision and destruction of diseased gastric tissue: Excision, endoscopic: Endoscopic submucosal dissection [ESD] 
OPS-Code 5-433.25 correspondance to OPS (1) Incision, excision and resection of the stomach: Local excision and destruction of diseased tissue of the stomach: Excision, endoscopic: Endoscopic full-wall excision [EFTR]
OPS-Code 5-425 correspondance to OPS (1) (Total) oesophagectomy without restoration of continuity. 
OPS-Code 5-426 correspondance to OPS (1) (Total) oesophagectomy with restoration of continuity. 
OPS-Codes 5-435 to 5-438 correspondance to OPS (1) Partial gastric resection (2/3 resection) (2) Subtotal gastric resection (4/5 resection) (3) (Total) gastrectomy (4) (Total) gastrectomy with oesophageal resection</t>
  </si>
  <si>
    <t>Basic Data Stomach</t>
  </si>
  <si>
    <t xml:space="preserve">Table of Examining physician </t>
  </si>
  <si>
    <r>
      <rPr>
        <sz val="8"/>
        <color theme="1"/>
        <rFont val="Arial"/>
        <family val="2"/>
      </rPr>
      <t xml:space="preserve">
</t>
    </r>
    <r>
      <rPr>
        <u/>
        <sz val="8"/>
        <color theme="1"/>
        <rFont val="Arial"/>
        <family val="2"/>
      </rPr>
      <t>Please note:</t>
    </r>
    <r>
      <rPr>
        <sz val="8"/>
        <color theme="1"/>
        <rFont val="Arial"/>
        <family val="2"/>
      </rPr>
      <t xml:space="preserve"> If the pancreas and/or stomach and/or oesophagus modules are certified in parallel, the table of examiners can be fully completed in only one of the three Data Sheets. The other Data Sheets can then refer to the corresponding Data Sheet. If the table is completed separately in each Data Sheet, it must be ensured that the information matches. 
If the examining physician did not perform any examinations during the period under review, enter ‘0’.</t>
    </r>
    <r>
      <rPr>
        <u/>
        <sz val="8"/>
        <color theme="1"/>
        <rFont val="Arial"/>
        <family val="2"/>
      </rPr>
      <t xml:space="preserve">
</t>
    </r>
  </si>
  <si>
    <t>Status examining physician</t>
  </si>
  <si>
    <t xml:space="preserve">Designated examining physician </t>
  </si>
  <si>
    <t xml:space="preserve">Non-designated examining physician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</si>
</sst>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quot;-&quot;??\ _€_-;_-@_-"/>
  </numFmts>
  <fonts count="95"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vertAlign val="superscript"/>
      <sz val="10"/>
      <color theme="1"/>
      <name val="Arial"/>
      <family val="2"/>
    </font>
    <font>
      <b/>
      <sz val="10"/>
      <color theme="1"/>
      <name val="Arial"/>
      <family val="2"/>
    </font>
    <font>
      <b/>
      <sz val="10"/>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sz val="10"/>
      <color theme="1" tint="0.34998626667073579"/>
      <name val="Arial"/>
      <family val="2"/>
    </font>
    <font>
      <sz val="8"/>
      <color rgb="FF000000"/>
      <name val="Arial"/>
      <family val="2"/>
    </font>
    <font>
      <vertAlign val="superscript"/>
      <sz val="8"/>
      <color rgb="FF000000"/>
      <name val="Arial"/>
      <family val="2"/>
    </font>
    <font>
      <b/>
      <u/>
      <sz val="8"/>
      <color theme="1"/>
      <name val="Arial"/>
      <family val="2"/>
    </font>
    <font>
      <u/>
      <sz val="8"/>
      <color theme="1"/>
      <name val="Arial"/>
      <family val="2"/>
    </font>
    <font>
      <sz val="9"/>
      <name val="Arial"/>
      <family val="2"/>
    </font>
    <font>
      <sz val="9"/>
      <color indexed="81"/>
      <name val="Tahoma"/>
      <family val="2"/>
    </font>
    <font>
      <b/>
      <sz val="9"/>
      <color indexed="8"/>
      <name val="Arial"/>
      <family val="2"/>
    </font>
  </fonts>
  <fills count="75">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
      <patternFill patternType="solid">
        <fgColor rgb="FFDCE6F1"/>
        <bgColor indexed="9"/>
      </patternFill>
    </fill>
    <fill>
      <patternFill patternType="solid">
        <fgColor theme="4" tint="0.79998168889431442"/>
        <bgColor indexed="9"/>
      </patternFill>
    </fill>
  </fills>
  <borders count="6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222">
    <xf numFmtId="0" fontId="0" fillId="0" borderId="0"/>
    <xf numFmtId="0" fontId="42" fillId="3" borderId="0" applyNumberFormat="0" applyBorder="0" applyAlignment="0" applyProtection="0"/>
    <xf numFmtId="0" fontId="42" fillId="2"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2" fillId="6" borderId="0" applyNumberFormat="0" applyBorder="0" applyAlignment="0" applyProtection="0"/>
    <xf numFmtId="0" fontId="42" fillId="5"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2" fillId="10" borderId="0" applyNumberFormat="0" applyBorder="0" applyAlignment="0" applyProtection="0"/>
    <xf numFmtId="0" fontId="42" fillId="9"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2" fillId="3" borderId="0" applyNumberFormat="0" applyBorder="0" applyAlignment="0" applyProtection="0"/>
    <xf numFmtId="0" fontId="42" fillId="34"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2" fillId="3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2" fillId="3" borderId="0" applyNumberFormat="0" applyBorder="0" applyAlignment="0" applyProtection="0"/>
    <xf numFmtId="0" fontId="42" fillId="36" borderId="0" applyNumberFormat="0" applyBorder="0" applyAlignment="0" applyProtection="0"/>
    <xf numFmtId="0" fontId="42"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2"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2" fillId="14" borderId="0" applyNumberFormat="0" applyBorder="0" applyAlignment="0" applyProtection="0"/>
    <xf numFmtId="0" fontId="42" fillId="13"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2" fillId="15" borderId="0" applyNumberFormat="0" applyBorder="0" applyAlignment="0" applyProtection="0"/>
    <xf numFmtId="0" fontId="42" fillId="3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2" fillId="3" borderId="0" applyNumberFormat="0" applyBorder="0" applyAlignment="0" applyProtection="0"/>
    <xf numFmtId="0" fontId="42" fillId="40" borderId="0" applyNumberFormat="0" applyBorder="0" applyAlignment="0" applyProtection="0"/>
    <xf numFmtId="0" fontId="42"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2" fillId="6" borderId="0" applyNumberFormat="0" applyBorder="0" applyAlignment="0" applyProtection="0"/>
    <xf numFmtId="0" fontId="42" fillId="41"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3" fillId="3" borderId="0" applyNumberFormat="0" applyBorder="0" applyAlignment="0" applyProtection="0"/>
    <xf numFmtId="0" fontId="43" fillId="42"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3" fillId="4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3" fillId="4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3" fillId="3" borderId="0" applyNumberFormat="0" applyBorder="0" applyAlignment="0" applyProtection="0"/>
    <xf numFmtId="0" fontId="43" fillId="46" borderId="0" applyNumberFormat="0" applyBorder="0" applyAlignment="0" applyProtection="0"/>
    <xf numFmtId="0" fontId="43" fillId="4" borderId="0" applyNumberFormat="0" applyBorder="0" applyAlignment="0" applyProtection="0"/>
    <xf numFmtId="0" fontId="43" fillId="3"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3" fillId="6" borderId="0" applyNumberFormat="0" applyBorder="0" applyAlignment="0" applyProtection="0"/>
    <xf numFmtId="0" fontId="43" fillId="2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3" fillId="21" borderId="0" applyNumberFormat="0" applyBorder="0" applyAlignment="0" applyProtection="0"/>
    <xf numFmtId="0" fontId="14" fillId="21"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19" borderId="0" applyNumberFormat="0" applyBorder="0" applyAlignment="0" applyProtection="0"/>
    <xf numFmtId="0" fontId="43" fillId="21" borderId="0" applyNumberFormat="0" applyBorder="0" applyAlignment="0" applyProtection="0"/>
    <xf numFmtId="0" fontId="43" fillId="49" borderId="0" applyNumberFormat="0" applyBorder="0" applyAlignment="0" applyProtection="0"/>
    <xf numFmtId="0" fontId="14" fillId="22" borderId="0" applyNumberFormat="0" applyBorder="0" applyAlignment="0" applyProtection="0"/>
    <xf numFmtId="0" fontId="43" fillId="23" borderId="0" applyNumberFormat="0" applyBorder="0" applyAlignment="0" applyProtection="0"/>
    <xf numFmtId="0" fontId="43" fillId="22" borderId="0" applyNumberFormat="0" applyBorder="0" applyAlignment="0" applyProtection="0"/>
    <xf numFmtId="0" fontId="43" fillId="50" borderId="0" applyNumberFormat="0" applyBorder="0" applyAlignment="0" applyProtection="0"/>
    <xf numFmtId="0" fontId="14" fillId="24" borderId="0" applyNumberFormat="0" applyBorder="0" applyAlignment="0" applyProtection="0"/>
    <xf numFmtId="0" fontId="43" fillId="18" borderId="0" applyNumberFormat="0" applyBorder="0" applyAlignment="0" applyProtection="0"/>
    <xf numFmtId="0" fontId="14" fillId="18"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25" borderId="0" applyNumberFormat="0" applyBorder="0" applyAlignment="0" applyProtection="0"/>
    <xf numFmtId="0" fontId="43" fillId="18" borderId="0" applyNumberFormat="0" applyBorder="0" applyAlignment="0" applyProtection="0"/>
    <xf numFmtId="0" fontId="43" fillId="52" borderId="0" applyNumberFormat="0" applyBorder="0" applyAlignment="0" applyProtection="0"/>
    <xf numFmtId="0" fontId="14" fillId="19" borderId="0" applyNumberFormat="0" applyBorder="0" applyAlignment="0" applyProtection="0"/>
    <xf numFmtId="0" fontId="43" fillId="53" borderId="0" applyNumberFormat="0" applyBorder="0" applyAlignment="0" applyProtection="0"/>
    <xf numFmtId="0" fontId="14" fillId="23"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10" borderId="2" applyNumberFormat="0" applyAlignment="0" applyProtection="0"/>
    <xf numFmtId="0" fontId="44" fillId="15" borderId="2" applyNumberFormat="0" applyAlignment="0" applyProtection="0"/>
    <xf numFmtId="0" fontId="45" fillId="15" borderId="44" applyNumberFormat="0" applyAlignment="0" applyProtection="0"/>
    <xf numFmtId="0" fontId="44" fillId="15" borderId="2" applyNumberFormat="0" applyAlignment="0" applyProtection="0"/>
    <xf numFmtId="0" fontId="7" fillId="15" borderId="2" applyNumberFormat="0" applyAlignment="0" applyProtection="0"/>
    <xf numFmtId="0" fontId="7" fillId="15" borderId="2" applyNumberFormat="0" applyAlignment="0" applyProtection="0"/>
    <xf numFmtId="0" fontId="45" fillId="54" borderId="44" applyNumberFormat="0" applyAlignment="0" applyProtection="0"/>
    <xf numFmtId="0" fontId="45" fillId="54" borderId="44" applyNumberFormat="0" applyAlignment="0" applyProtection="0"/>
    <xf numFmtId="0" fontId="45" fillId="10" borderId="44" applyNumberFormat="0" applyAlignment="0" applyProtection="0"/>
    <xf numFmtId="0" fontId="44" fillId="10" borderId="2" applyNumberFormat="0" applyAlignment="0" applyProtection="0"/>
    <xf numFmtId="0" fontId="7" fillId="10" borderId="2" applyNumberFormat="0" applyAlignment="0" applyProtection="0"/>
    <xf numFmtId="0" fontId="7" fillId="10" borderId="2" applyNumberFormat="0" applyAlignment="0" applyProtection="0"/>
    <xf numFmtId="0" fontId="45" fillId="15" borderId="44" applyNumberFormat="0" applyAlignment="0" applyProtection="0"/>
    <xf numFmtId="0" fontId="44" fillId="10" borderId="2" applyNumberFormat="0" applyAlignment="0" applyProtection="0"/>
    <xf numFmtId="0" fontId="7" fillId="10" borderId="2" applyNumberFormat="0" applyAlignment="0" applyProtection="0"/>
    <xf numFmtId="0" fontId="7" fillId="10" borderId="2" applyNumberFormat="0" applyAlignment="0" applyProtection="0"/>
    <xf numFmtId="0" fontId="44" fillId="15" borderId="2" applyNumberFormat="0" applyAlignment="0" applyProtection="0"/>
    <xf numFmtId="0" fontId="45" fillId="15" borderId="44" applyNumberFormat="0" applyAlignment="0" applyProtection="0"/>
    <xf numFmtId="0" fontId="44" fillId="15" borderId="2" applyNumberFormat="0" applyAlignment="0" applyProtection="0"/>
    <xf numFmtId="0" fontId="7" fillId="15" borderId="2" applyNumberFormat="0" applyAlignment="0" applyProtection="0"/>
    <xf numFmtId="0" fontId="7" fillId="15" borderId="2" applyNumberFormat="0" applyAlignment="0" applyProtection="0"/>
    <xf numFmtId="0" fontId="15" fillId="15" borderId="1" applyNumberFormat="0" applyAlignment="0" applyProtection="0"/>
    <xf numFmtId="0" fontId="15" fillId="15" borderId="1" applyNumberFormat="0" applyAlignment="0" applyProtection="0"/>
    <xf numFmtId="0" fontId="15" fillId="15" borderId="1" applyNumberFormat="0" applyAlignment="0" applyProtection="0"/>
    <xf numFmtId="0" fontId="45" fillId="15" borderId="44" applyNumberFormat="0" applyAlignment="0" applyProtection="0"/>
    <xf numFmtId="0" fontId="15" fillId="15" borderId="1" applyNumberFormat="0" applyAlignment="0" applyProtection="0"/>
    <xf numFmtId="0" fontId="44" fillId="15" borderId="2" applyNumberFormat="0" applyAlignment="0" applyProtection="0"/>
    <xf numFmtId="0" fontId="45" fillId="15" borderId="44" applyNumberFormat="0" applyAlignment="0" applyProtection="0"/>
    <xf numFmtId="0" fontId="7" fillId="15" borderId="2" applyNumberFormat="0" applyAlignment="0" applyProtection="0"/>
    <xf numFmtId="0" fontId="7" fillId="15" borderId="2" applyNumberFormat="0" applyAlignment="0" applyProtection="0"/>
    <xf numFmtId="0" fontId="45" fillId="15" borderId="44" applyNumberFormat="0" applyAlignment="0" applyProtection="0"/>
    <xf numFmtId="0" fontId="45" fillId="15" borderId="44" applyNumberFormat="0" applyAlignment="0" applyProtection="0"/>
    <xf numFmtId="0" fontId="15" fillId="15" borderId="1" applyNumberFormat="0" applyAlignment="0" applyProtection="0"/>
    <xf numFmtId="0" fontId="46" fillId="5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47" fillId="10" borderId="45" applyNumberFormat="0" applyAlignment="0" applyProtection="0"/>
    <xf numFmtId="0" fontId="47" fillId="15" borderId="45" applyNumberFormat="0" applyAlignment="0" applyProtection="0"/>
    <xf numFmtId="0" fontId="47" fillId="54" borderId="45" applyNumberFormat="0" applyAlignment="0" applyProtection="0"/>
    <xf numFmtId="0" fontId="47" fillId="54" borderId="45" applyNumberFormat="0" applyAlignment="0" applyProtection="0"/>
    <xf numFmtId="0" fontId="47" fillId="10" borderId="45" applyNumberFormat="0" applyAlignment="0" applyProtection="0"/>
    <xf numFmtId="0" fontId="47" fillId="10" borderId="45" applyNumberFormat="0" applyAlignment="0" applyProtection="0"/>
    <xf numFmtId="0" fontId="47" fillId="10" borderId="45" applyNumberFormat="0" applyAlignment="0" applyProtection="0"/>
    <xf numFmtId="0" fontId="47" fillId="15" borderId="45" applyNumberFormat="0" applyAlignment="0" applyProtection="0"/>
    <xf numFmtId="0" fontId="16" fillId="15" borderId="3" applyNumberFormat="0" applyAlignment="0" applyProtection="0"/>
    <xf numFmtId="0" fontId="16" fillId="15" borderId="3" applyNumberFormat="0" applyAlignment="0" applyProtection="0"/>
    <xf numFmtId="0" fontId="16" fillId="15" borderId="3" applyNumberFormat="0" applyAlignment="0" applyProtection="0"/>
    <xf numFmtId="0" fontId="47" fillId="15" borderId="45" applyNumberFormat="0" applyAlignment="0" applyProtection="0"/>
    <xf numFmtId="0" fontId="16" fillId="15" borderId="3" applyNumberFormat="0" applyAlignment="0" applyProtection="0"/>
    <xf numFmtId="0" fontId="47" fillId="15" borderId="45" applyNumberFormat="0" applyAlignment="0" applyProtection="0"/>
    <xf numFmtId="0" fontId="16" fillId="15" borderId="3" applyNumberFormat="0" applyAlignment="0" applyProtection="0"/>
    <xf numFmtId="0" fontId="16" fillId="15" borderId="3" applyNumberFormat="0" applyAlignment="0" applyProtection="0"/>
    <xf numFmtId="0" fontId="48" fillId="56" borderId="46" applyNumberFormat="0" applyAlignment="0" applyProtection="0"/>
    <xf numFmtId="0" fontId="26" fillId="26" borderId="4" applyNumberFormat="0" applyAlignment="0" applyProtection="0"/>
    <xf numFmtId="0" fontId="26" fillId="26" borderId="4" applyNumberFormat="0" applyAlignment="0" applyProtection="0"/>
    <xf numFmtId="0" fontId="48" fillId="56" borderId="5" applyNumberFormat="0" applyAlignment="0" applyProtection="0"/>
    <xf numFmtId="0" fontId="48" fillId="56" borderId="46" applyNumberFormat="0" applyAlignment="0" applyProtection="0"/>
    <xf numFmtId="0" fontId="48" fillId="56" borderId="46" applyNumberFormat="0" applyAlignment="0" applyProtection="0"/>
    <xf numFmtId="0" fontId="48" fillId="56" borderId="5" applyNumberFormat="0" applyAlignment="0" applyProtection="0"/>
    <xf numFmtId="0" fontId="48" fillId="56" borderId="4" applyNumberFormat="0" applyAlignment="0" applyProtection="0"/>
    <xf numFmtId="0" fontId="49" fillId="57" borderId="45" applyNumberFormat="0" applyAlignment="0" applyProtection="0"/>
    <xf numFmtId="0" fontId="17" fillId="6" borderId="3" applyNumberFormat="0" applyAlignment="0" applyProtection="0"/>
    <xf numFmtId="0" fontId="17" fillId="6" borderId="3" applyNumberFormat="0" applyAlignment="0" applyProtection="0"/>
    <xf numFmtId="0" fontId="17" fillId="6" borderId="3" applyNumberFormat="0" applyAlignment="0" applyProtection="0"/>
    <xf numFmtId="0" fontId="17" fillId="6" borderId="3" applyNumberFormat="0" applyAlignment="0" applyProtection="0"/>
    <xf numFmtId="0" fontId="17" fillId="6" borderId="3" applyNumberFormat="0" applyAlignment="0" applyProtection="0"/>
    <xf numFmtId="0" fontId="50" fillId="0" borderId="7"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47" applyNumberFormat="0" applyFill="0" applyAlignment="0" applyProtection="0"/>
    <xf numFmtId="0" fontId="50" fillId="0" borderId="4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50" fillId="0" borderId="6" applyNumberFormat="0" applyFill="0" applyAlignment="0" applyProtection="0"/>
    <xf numFmtId="0" fontId="7" fillId="0" borderId="6" applyNumberFormat="0" applyFill="0" applyAlignment="0" applyProtection="0"/>
    <xf numFmtId="0" fontId="5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2" fillId="58"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20" fillId="0" borderId="8"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35" fillId="0" borderId="9" applyNumberFormat="0" applyFill="0" applyAlignment="0" applyProtection="0"/>
    <xf numFmtId="0" fontId="54" fillId="0" borderId="48" applyNumberFormat="0" applyFill="0" applyAlignment="0" applyProtection="0"/>
    <xf numFmtId="0" fontId="54" fillId="0" borderId="48" applyNumberFormat="0" applyFill="0" applyAlignment="0" applyProtection="0"/>
    <xf numFmtId="0" fontId="35" fillId="0" borderId="9" applyNumberFormat="0" applyFill="0" applyAlignment="0" applyProtection="0"/>
    <xf numFmtId="0" fontId="20" fillId="0" borderId="8" applyNumberFormat="0" applyFill="0" applyAlignment="0" applyProtection="0"/>
    <xf numFmtId="0" fontId="23" fillId="0" borderId="10" applyNumberFormat="0" applyFill="0" applyAlignment="0" applyProtection="0"/>
    <xf numFmtId="0" fontId="55" fillId="0" borderId="11" applyNumberFormat="0" applyFill="0" applyAlignment="0" applyProtection="0"/>
    <xf numFmtId="0" fontId="55" fillId="0" borderId="12" applyNumberFormat="0" applyFill="0" applyAlignment="0" applyProtection="0"/>
    <xf numFmtId="0" fontId="36" fillId="0" borderId="12" applyNumberFormat="0" applyFill="0" applyAlignment="0" applyProtection="0"/>
    <xf numFmtId="0" fontId="56" fillId="0" borderId="49" applyNumberFormat="0" applyFill="0" applyAlignment="0" applyProtection="0"/>
    <xf numFmtId="0" fontId="56" fillId="0" borderId="49" applyNumberFormat="0" applyFill="0" applyAlignment="0" applyProtection="0"/>
    <xf numFmtId="0" fontId="36" fillId="0" borderId="11" applyNumberFormat="0" applyFill="0" applyAlignment="0" applyProtection="0"/>
    <xf numFmtId="0" fontId="23" fillId="0" borderId="10" applyNumberFormat="0" applyFill="0" applyAlignment="0" applyProtection="0"/>
    <xf numFmtId="0" fontId="21" fillId="0" borderId="13" applyNumberFormat="0" applyFill="0" applyAlignment="0" applyProtection="0"/>
    <xf numFmtId="0" fontId="57" fillId="0" borderId="14" applyNumberFormat="0" applyFill="0" applyAlignment="0" applyProtection="0"/>
    <xf numFmtId="0" fontId="57" fillId="0" borderId="15" applyNumberFormat="0" applyFill="0" applyAlignment="0" applyProtection="0"/>
    <xf numFmtId="0" fontId="37" fillId="0" borderId="15" applyNumberFormat="0" applyFill="0" applyAlignment="0" applyProtection="0"/>
    <xf numFmtId="0" fontId="58" fillId="0" borderId="50" applyNumberFormat="0" applyFill="0" applyAlignment="0" applyProtection="0"/>
    <xf numFmtId="0" fontId="58" fillId="0" borderId="50" applyNumberFormat="0" applyFill="0" applyAlignment="0" applyProtection="0"/>
    <xf numFmtId="0" fontId="37" fillId="0" borderId="14"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17" fillId="6" borderId="3" applyNumberFormat="0" applyAlignment="0" applyProtection="0"/>
    <xf numFmtId="0" fontId="59" fillId="0" borderId="51"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60" fillId="59" borderId="0" applyNumberFormat="0" applyBorder="0" applyAlignment="0" applyProtection="0"/>
    <xf numFmtId="0" fontId="42" fillId="0" borderId="0"/>
    <xf numFmtId="0" fontId="3" fillId="60" borderId="52"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42"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3" fillId="60" borderId="52" applyNumberFormat="0" applyFont="0" applyAlignment="0" applyProtection="0"/>
    <xf numFmtId="0" fontId="15" fillId="15" borderId="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 fillId="0" borderId="0"/>
    <xf numFmtId="0" fontId="42" fillId="0" borderId="0"/>
    <xf numFmtId="0" fontId="42" fillId="0" borderId="0"/>
    <xf numFmtId="0" fontId="61" fillId="0" borderId="0"/>
    <xf numFmtId="0" fontId="4" fillId="0" borderId="0"/>
    <xf numFmtId="0" fontId="42" fillId="0" borderId="0"/>
    <xf numFmtId="0" fontId="42" fillId="0" borderId="0"/>
    <xf numFmtId="0" fontId="61"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1" fillId="0" borderId="0"/>
    <xf numFmtId="0" fontId="3" fillId="0" borderId="0"/>
    <xf numFmtId="0" fontId="3" fillId="0" borderId="0"/>
    <xf numFmtId="0" fontId="42" fillId="0" borderId="0"/>
    <xf numFmtId="0" fontId="4" fillId="0" borderId="0"/>
    <xf numFmtId="0" fontId="4" fillId="0" borderId="0"/>
    <xf numFmtId="0" fontId="4" fillId="0" borderId="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9"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9" fillId="0" borderId="0" applyNumberFormat="0" applyFill="0" applyBorder="0" applyAlignment="0" applyProtection="0"/>
    <xf numFmtId="0" fontId="22" fillId="0" borderId="0" applyNumberFormat="0" applyFill="0" applyBorder="0" applyAlignment="0" applyProtection="0"/>
    <xf numFmtId="0" fontId="7" fillId="0" borderId="6"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9" fillId="0" borderId="51" applyNumberFormat="0" applyFill="0" applyAlignment="0" applyProtection="0"/>
    <xf numFmtId="0" fontId="59" fillId="0" borderId="51" applyNumberFormat="0" applyFill="0" applyAlignment="0" applyProtection="0"/>
    <xf numFmtId="0" fontId="59" fillId="0" borderId="51" applyNumberFormat="0" applyFill="0" applyAlignment="0" applyProtection="0"/>
    <xf numFmtId="0" fontId="64" fillId="0" borderId="0" applyNumberFormat="0" applyFill="0" applyBorder="0" applyAlignment="0" applyProtection="0"/>
    <xf numFmtId="0" fontId="19"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4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8" fillId="56" borderId="46" applyNumberFormat="0" applyAlignment="0" applyProtection="0"/>
    <xf numFmtId="0" fontId="48" fillId="56" borderId="46" applyNumberFormat="0" applyAlignment="0" applyProtection="0"/>
    <xf numFmtId="0" fontId="48" fillId="56" borderId="5" applyNumberFormat="0" applyAlignment="0" applyProtection="0"/>
    <xf numFmtId="0" fontId="48" fillId="56" borderId="5" applyNumberFormat="0" applyAlignment="0" applyProtection="0"/>
    <xf numFmtId="0" fontId="48" fillId="56" borderId="46" applyNumberFormat="0" applyAlignment="0" applyProtection="0"/>
    <xf numFmtId="0" fontId="48" fillId="56" borderId="5" applyNumberFormat="0" applyAlignment="0" applyProtection="0"/>
    <xf numFmtId="9" fontId="42" fillId="0" borderId="0" applyFont="0" applyFill="0" applyBorder="0" applyAlignment="0" applyProtection="0"/>
    <xf numFmtId="0" fontId="32" fillId="0" borderId="0"/>
    <xf numFmtId="0" fontId="32" fillId="0" borderId="0"/>
    <xf numFmtId="165" fontId="3" fillId="0" borderId="0" applyFont="0" applyFill="0" applyBorder="0" applyAlignment="0" applyProtection="0"/>
    <xf numFmtId="9" fontId="3" fillId="0" borderId="0" applyFont="0" applyFill="0" applyBorder="0" applyAlignment="0" applyProtection="0"/>
    <xf numFmtId="0" fontId="32" fillId="0" borderId="0"/>
    <xf numFmtId="9" fontId="42" fillId="0" borderId="0" applyFont="0" applyFill="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51" borderId="0" applyNumberFormat="0" applyBorder="0" applyAlignment="0" applyProtection="0"/>
    <xf numFmtId="0" fontId="44" fillId="10" borderId="2" applyNumberFormat="0" applyAlignment="0" applyProtection="0"/>
    <xf numFmtId="0" fontId="44" fillId="15" borderId="2" applyNumberFormat="0" applyAlignment="0" applyProtection="0"/>
    <xf numFmtId="0" fontId="44" fillId="15" borderId="2" applyNumberFormat="0" applyAlignment="0" applyProtection="0"/>
    <xf numFmtId="0" fontId="44" fillId="10" borderId="2" applyNumberFormat="0" applyAlignment="0" applyProtection="0"/>
    <xf numFmtId="0" fontId="44" fillId="10" borderId="2" applyNumberFormat="0" applyAlignment="0" applyProtection="0"/>
    <xf numFmtId="0" fontId="44" fillId="15" borderId="2" applyNumberFormat="0" applyAlignment="0" applyProtection="0"/>
    <xf numFmtId="0" fontId="44" fillId="15" borderId="2" applyNumberFormat="0" applyAlignment="0" applyProtection="0"/>
    <xf numFmtId="0" fontId="44" fillId="15" borderId="2" applyNumberFormat="0" applyAlignment="0" applyProtection="0"/>
    <xf numFmtId="0" fontId="48" fillId="56" borderId="5" applyNumberFormat="0" applyAlignment="0" applyProtection="0"/>
    <xf numFmtId="0" fontId="48" fillId="56" borderId="46" applyNumberFormat="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4" fillId="0" borderId="48" applyNumberFormat="0" applyFill="0" applyAlignment="0" applyProtection="0"/>
    <xf numFmtId="0" fontId="55" fillId="0" borderId="11" applyNumberFormat="0" applyFill="0" applyAlignment="0" applyProtection="0"/>
    <xf numFmtId="0" fontId="55" fillId="0" borderId="11" applyNumberFormat="0" applyFill="0" applyAlignment="0" applyProtection="0"/>
    <xf numFmtId="0" fontId="55" fillId="0" borderId="12" applyNumberFormat="0" applyFill="0" applyAlignment="0" applyProtection="0"/>
    <xf numFmtId="0" fontId="56" fillId="0" borderId="49"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5" applyNumberFormat="0" applyFill="0" applyAlignment="0" applyProtection="0"/>
    <xf numFmtId="0" fontId="58" fillId="0" borderId="50"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0" fontId="42" fillId="60" borderId="52"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48" fillId="56" borderId="5" applyNumberFormat="0" applyAlignment="0" applyProtection="0"/>
  </cellStyleXfs>
  <cellXfs count="389">
    <xf numFmtId="0" fontId="0" fillId="0" borderId="0" xfId="0"/>
    <xf numFmtId="0" fontId="66" fillId="0" borderId="0" xfId="0" applyFont="1"/>
    <xf numFmtId="0" fontId="67" fillId="0" borderId="0" xfId="0" applyFont="1"/>
    <xf numFmtId="0" fontId="68" fillId="0" borderId="0" xfId="0" applyFont="1" applyAlignment="1">
      <alignment horizontal="left" vertical="center"/>
    </xf>
    <xf numFmtId="0" fontId="70" fillId="0" borderId="0" xfId="0" applyFont="1"/>
    <xf numFmtId="0" fontId="71" fillId="0" borderId="0" xfId="0" applyFont="1"/>
    <xf numFmtId="0" fontId="69" fillId="61" borderId="0" xfId="0" applyFont="1" applyFill="1"/>
    <xf numFmtId="0" fontId="69" fillId="0" borderId="0" xfId="0" applyFont="1"/>
    <xf numFmtId="0" fontId="5" fillId="0" borderId="18" xfId="0" applyFont="1" applyBorder="1"/>
    <xf numFmtId="0" fontId="8" fillId="0" borderId="18" xfId="0" applyFont="1" applyBorder="1"/>
    <xf numFmtId="0" fontId="5" fillId="0" borderId="19" xfId="0" applyFont="1" applyBorder="1"/>
    <xf numFmtId="0" fontId="5" fillId="0" borderId="20" xfId="0" applyFont="1" applyBorder="1"/>
    <xf numFmtId="0" fontId="8" fillId="0" borderId="20" xfId="0" applyFont="1" applyBorder="1"/>
    <xf numFmtId="0" fontId="6" fillId="0" borderId="21" xfId="0" applyFont="1" applyBorder="1"/>
    <xf numFmtId="0" fontId="6" fillId="0" borderId="22" xfId="0" applyFont="1" applyBorder="1"/>
    <xf numFmtId="0" fontId="6" fillId="0" borderId="23" xfId="0" applyFont="1" applyBorder="1"/>
    <xf numFmtId="0" fontId="5" fillId="0" borderId="24" xfId="0" applyFont="1" applyBorder="1"/>
    <xf numFmtId="0" fontId="8" fillId="0" borderId="25" xfId="0" applyFont="1" applyBorder="1"/>
    <xf numFmtId="0" fontId="8" fillId="0" borderId="26" xfId="0" applyFont="1" applyBorder="1"/>
    <xf numFmtId="0" fontId="5" fillId="0" borderId="18" xfId="0" applyFont="1" applyBorder="1" applyAlignment="1">
      <alignment vertical="center"/>
    </xf>
    <xf numFmtId="0" fontId="8" fillId="61" borderId="0" xfId="0" applyFont="1" applyFill="1" applyAlignment="1">
      <alignment horizontal="left"/>
    </xf>
    <xf numFmtId="0" fontId="8" fillId="0" borderId="22" xfId="0" applyFont="1" applyBorder="1"/>
    <xf numFmtId="0" fontId="8" fillId="0" borderId="23" xfId="0" applyFont="1" applyBorder="1"/>
    <xf numFmtId="0" fontId="5" fillId="0" borderId="0" xfId="0" applyFont="1" applyAlignment="1">
      <alignment wrapText="1"/>
    </xf>
    <xf numFmtId="0" fontId="12" fillId="0" borderId="0" xfId="0" applyFont="1"/>
    <xf numFmtId="0" fontId="12" fillId="0" borderId="0" xfId="0" applyFont="1" applyAlignment="1">
      <alignment horizontal="center"/>
    </xf>
    <xf numFmtId="0" fontId="8" fillId="0" borderId="27" xfId="0" applyFont="1" applyBorder="1" applyAlignment="1">
      <alignment vertical="center" wrapText="1"/>
    </xf>
    <xf numFmtId="0" fontId="72" fillId="0" borderId="0" xfId="0" applyFont="1"/>
    <xf numFmtId="0" fontId="9" fillId="0" borderId="0" xfId="0" applyFont="1" applyAlignment="1">
      <alignment vertical="center"/>
    </xf>
    <xf numFmtId="0" fontId="10" fillId="0" borderId="18" xfId="0" applyFont="1" applyBorder="1" applyAlignment="1">
      <alignment horizontal="left" vertical="center"/>
    </xf>
    <xf numFmtId="0" fontId="11" fillId="0" borderId="18" xfId="0" applyFont="1" applyBorder="1" applyAlignment="1">
      <alignment horizontal="left" vertical="center"/>
    </xf>
    <xf numFmtId="0" fontId="9" fillId="0" borderId="18" xfId="0" applyFont="1" applyBorder="1" applyAlignment="1">
      <alignment horizontal="center" vertical="center"/>
    </xf>
    <xf numFmtId="0" fontId="69" fillId="0" borderId="0" xfId="0" applyFont="1" applyAlignment="1">
      <alignment wrapText="1"/>
    </xf>
    <xf numFmtId="0" fontId="5" fillId="0" borderId="0" xfId="0" applyFont="1" applyAlignment="1">
      <alignment horizontal="center" wrapText="1"/>
    </xf>
    <xf numFmtId="0" fontId="69" fillId="0" borderId="18" xfId="0" applyFont="1" applyBorder="1"/>
    <xf numFmtId="0" fontId="12" fillId="0" borderId="18" xfId="0" applyFont="1" applyBorder="1" applyAlignment="1">
      <alignment horizontal="center"/>
    </xf>
    <xf numFmtId="0" fontId="69" fillId="61" borderId="0" xfId="0" applyFont="1" applyFill="1" applyAlignment="1">
      <alignment horizontal="center"/>
    </xf>
    <xf numFmtId="10" fontId="69" fillId="0" borderId="0" xfId="0" applyNumberFormat="1" applyFont="1"/>
    <xf numFmtId="0" fontId="69" fillId="0" borderId="18" xfId="0" applyFont="1" applyBorder="1" applyAlignment="1">
      <alignment horizontal="left" vertical="center" wrapText="1"/>
    </xf>
    <xf numFmtId="0" fontId="66" fillId="61" borderId="18" xfId="0" applyFont="1" applyFill="1" applyBorder="1"/>
    <xf numFmtId="0" fontId="72" fillId="27" borderId="27" xfId="0" applyFont="1" applyFill="1" applyBorder="1" applyAlignment="1">
      <alignment horizontal="center" vertical="center"/>
    </xf>
    <xf numFmtId="0" fontId="69" fillId="0" borderId="18" xfId="0" applyFont="1" applyBorder="1" applyAlignment="1">
      <alignment horizontal="center"/>
    </xf>
    <xf numFmtId="10" fontId="69" fillId="0" borderId="18" xfId="0" applyNumberFormat="1" applyFont="1" applyBorder="1" applyAlignment="1">
      <alignment horizontal="center"/>
    </xf>
    <xf numFmtId="0" fontId="69" fillId="0" borderId="18" xfId="0" applyFont="1" applyBorder="1" applyAlignment="1">
      <alignment horizontal="left" vertical="center"/>
    </xf>
    <xf numFmtId="0" fontId="8" fillId="0" borderId="18" xfId="0" applyFont="1" applyBorder="1" applyAlignment="1">
      <alignment horizontal="left" vertical="center" wrapText="1"/>
    </xf>
    <xf numFmtId="0" fontId="8" fillId="0" borderId="18" xfId="0" applyFont="1" applyBorder="1" applyAlignment="1">
      <alignment horizontal="left" vertical="center"/>
    </xf>
    <xf numFmtId="0" fontId="66" fillId="0" borderId="18" xfId="0" applyFont="1" applyBorder="1"/>
    <xf numFmtId="0" fontId="69" fillId="0" borderId="0" xfId="0" applyFont="1" applyAlignment="1">
      <alignment vertical="top"/>
    </xf>
    <xf numFmtId="0" fontId="72" fillId="63" borderId="27" xfId="0" applyFont="1" applyFill="1" applyBorder="1" applyAlignment="1" applyProtection="1">
      <alignment horizontal="center" vertical="center"/>
      <protection locked="0"/>
    </xf>
    <xf numFmtId="14" fontId="69" fillId="61" borderId="0" xfId="0" applyNumberFormat="1" applyFont="1" applyFill="1"/>
    <xf numFmtId="10" fontId="72" fillId="0" borderId="28" xfId="0" applyNumberFormat="1" applyFont="1" applyBorder="1" applyAlignment="1">
      <alignment horizontal="center" vertical="center"/>
    </xf>
    <xf numFmtId="10" fontId="72" fillId="28" borderId="27" xfId="0" applyNumberFormat="1" applyFont="1" applyFill="1" applyBorder="1" applyAlignment="1">
      <alignment horizontal="center"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10" fontId="69" fillId="0" borderId="0" xfId="0" applyNumberFormat="1" applyFont="1" applyAlignment="1">
      <alignment horizontal="center" vertical="center" wrapText="1"/>
    </xf>
    <xf numFmtId="14" fontId="73" fillId="27" borderId="18" xfId="0" applyNumberFormat="1" applyFont="1" applyFill="1" applyBorder="1" applyAlignment="1">
      <alignment horizontal="center" vertical="center"/>
    </xf>
    <xf numFmtId="0" fontId="69" fillId="0" borderId="29" xfId="0" applyFont="1" applyBorder="1" applyAlignment="1">
      <alignment horizontal="center" vertical="center" wrapText="1"/>
    </xf>
    <xf numFmtId="10" fontId="69" fillId="0" borderId="18" xfId="0" applyNumberFormat="1" applyFont="1" applyBorder="1" applyAlignment="1">
      <alignment horizontal="left" vertical="center"/>
    </xf>
    <xf numFmtId="10" fontId="69" fillId="0" borderId="18" xfId="0" applyNumberFormat="1" applyFont="1" applyBorder="1" applyAlignment="1">
      <alignment horizontal="left" vertical="center" wrapText="1"/>
    </xf>
    <xf numFmtId="1" fontId="67" fillId="0" borderId="18" xfId="0" applyNumberFormat="1" applyFont="1" applyBorder="1" applyAlignment="1">
      <alignment horizontal="center" vertical="center"/>
    </xf>
    <xf numFmtId="1" fontId="67" fillId="62" borderId="18" xfId="0" applyNumberFormat="1" applyFont="1" applyFill="1" applyBorder="1" applyAlignment="1">
      <alignment horizontal="center" vertical="center"/>
    </xf>
    <xf numFmtId="0" fontId="68" fillId="0" borderId="0" xfId="0" applyFont="1"/>
    <xf numFmtId="14" fontId="69" fillId="0" borderId="0" xfId="0" applyNumberFormat="1" applyFont="1"/>
    <xf numFmtId="0" fontId="67" fillId="0" borderId="0" xfId="0" applyFont="1" applyAlignment="1">
      <alignment vertical="center"/>
    </xf>
    <xf numFmtId="14" fontId="67" fillId="63" borderId="18" xfId="0" applyNumberFormat="1" applyFont="1" applyFill="1" applyBorder="1" applyAlignment="1" applyProtection="1">
      <alignment horizontal="center" vertical="center"/>
      <protection locked="0"/>
    </xf>
    <xf numFmtId="14" fontId="67" fillId="0" borderId="18" xfId="0" applyNumberFormat="1" applyFont="1" applyBorder="1" applyAlignment="1">
      <alignment horizontal="center" vertical="center"/>
    </xf>
    <xf numFmtId="0" fontId="67" fillId="0" borderId="18" xfId="0" applyFont="1" applyBorder="1" applyAlignment="1">
      <alignment horizontal="center" vertical="center"/>
    </xf>
    <xf numFmtId="0" fontId="10"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69" fillId="0" borderId="18" xfId="1163" applyFont="1" applyBorder="1" applyAlignment="1">
      <alignment horizontal="left" vertical="center"/>
    </xf>
    <xf numFmtId="9" fontId="69" fillId="0" borderId="0" xfId="0" applyNumberFormat="1" applyFont="1" applyAlignment="1">
      <alignment horizontal="center" vertical="center" wrapText="1"/>
    </xf>
    <xf numFmtId="14" fontId="0" fillId="0" borderId="18" xfId="0" applyNumberFormat="1" applyBorder="1" applyAlignment="1">
      <alignment horizontal="left" vertical="center"/>
    </xf>
    <xf numFmtId="0" fontId="0" fillId="0" borderId="18" xfId="0" applyBorder="1"/>
    <xf numFmtId="49" fontId="8" fillId="64" borderId="18" xfId="0" applyNumberFormat="1" applyFont="1" applyFill="1" applyBorder="1" applyAlignment="1">
      <alignment horizontal="center"/>
    </xf>
    <xf numFmtId="0" fontId="8" fillId="64" borderId="18" xfId="0" applyFont="1" applyFill="1" applyBorder="1" applyAlignment="1">
      <alignment horizontal="center"/>
    </xf>
    <xf numFmtId="9" fontId="8" fillId="64" borderId="18" xfId="853" applyFont="1" applyFill="1" applyBorder="1" applyAlignment="1" applyProtection="1">
      <alignment horizontal="center"/>
    </xf>
    <xf numFmtId="1" fontId="8" fillId="64" borderId="18" xfId="853" applyNumberFormat="1" applyFont="1" applyFill="1" applyBorder="1" applyAlignment="1" applyProtection="1">
      <alignment horizontal="center"/>
    </xf>
    <xf numFmtId="10" fontId="69" fillId="64" borderId="18" xfId="0" applyNumberFormat="1" applyFont="1" applyFill="1" applyBorder="1" applyAlignment="1">
      <alignment horizontal="center"/>
    </xf>
    <xf numFmtId="0" fontId="69" fillId="64" borderId="18" xfId="0" applyFont="1" applyFill="1" applyBorder="1" applyAlignment="1">
      <alignment horizontal="center"/>
    </xf>
    <xf numFmtId="49" fontId="8" fillId="65" borderId="18" xfId="0" applyNumberFormat="1" applyFont="1" applyFill="1" applyBorder="1" applyAlignment="1">
      <alignment horizontal="center"/>
    </xf>
    <xf numFmtId="0" fontId="8" fillId="65" borderId="18" xfId="0" applyFont="1" applyFill="1" applyBorder="1" applyAlignment="1">
      <alignment horizontal="center"/>
    </xf>
    <xf numFmtId="9" fontId="8" fillId="65" borderId="18" xfId="853" applyFont="1" applyFill="1" applyBorder="1" applyAlignment="1" applyProtection="1">
      <alignment horizontal="center"/>
    </xf>
    <xf numFmtId="10" fontId="69" fillId="65" borderId="18" xfId="0" applyNumberFormat="1" applyFont="1" applyFill="1" applyBorder="1" applyAlignment="1">
      <alignment horizontal="center"/>
    </xf>
    <xf numFmtId="0" fontId="69" fillId="65" borderId="18" xfId="0" applyFont="1" applyFill="1" applyBorder="1" applyAlignment="1">
      <alignment horizontal="center"/>
    </xf>
    <xf numFmtId="0" fontId="5" fillId="0" borderId="18" xfId="0" applyFont="1" applyBorder="1" applyAlignment="1">
      <alignment horizontal="left" vertical="center" wrapText="1"/>
    </xf>
    <xf numFmtId="0" fontId="2" fillId="0" borderId="0" xfId="0" applyFont="1"/>
    <xf numFmtId="2" fontId="67" fillId="0" borderId="18" xfId="0" applyNumberFormat="1" applyFont="1" applyBorder="1" applyAlignment="1">
      <alignment horizontal="center" vertical="center"/>
    </xf>
    <xf numFmtId="2" fontId="67" fillId="62" borderId="18" xfId="0" applyNumberFormat="1" applyFont="1" applyFill="1" applyBorder="1" applyAlignment="1">
      <alignment horizontal="center" vertical="center"/>
    </xf>
    <xf numFmtId="2" fontId="67" fillId="65" borderId="18" xfId="0" applyNumberFormat="1" applyFont="1" applyFill="1" applyBorder="1" applyAlignment="1">
      <alignment horizontal="center" vertical="center"/>
    </xf>
    <xf numFmtId="0" fontId="69" fillId="66" borderId="0" xfId="0" applyFont="1" applyFill="1"/>
    <xf numFmtId="0" fontId="5" fillId="0" borderId="0" xfId="0" applyFont="1" applyAlignment="1">
      <alignment vertical="center"/>
    </xf>
    <xf numFmtId="1" fontId="8" fillId="0" borderId="0" xfId="0" applyNumberFormat="1" applyFont="1"/>
    <xf numFmtId="0" fontId="69" fillId="65" borderId="18" xfId="0" applyFont="1" applyFill="1" applyBorder="1" applyAlignment="1">
      <alignment horizontal="left" vertical="center"/>
    </xf>
    <xf numFmtId="0" fontId="1" fillId="0" borderId="0" xfId="0" applyFont="1"/>
    <xf numFmtId="0" fontId="76" fillId="0" borderId="0" xfId="0" applyFont="1" applyAlignment="1">
      <alignment vertical="center"/>
    </xf>
    <xf numFmtId="0" fontId="0" fillId="0" borderId="0" xfId="0" applyAlignment="1">
      <alignment horizontal="left" vertical="center"/>
    </xf>
    <xf numFmtId="0" fontId="1" fillId="0" borderId="0" xfId="0" applyFont="1" applyAlignment="1">
      <alignment vertical="center"/>
    </xf>
    <xf numFmtId="0" fontId="79" fillId="0" borderId="18" xfId="0" applyFont="1" applyBorder="1" applyAlignment="1">
      <alignment vertical="center"/>
    </xf>
    <xf numFmtId="0" fontId="79" fillId="0" borderId="0" xfId="0" applyFont="1" applyAlignment="1">
      <alignment vertical="center"/>
    </xf>
    <xf numFmtId="0" fontId="76"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quotePrefix="1" applyFont="1"/>
    <xf numFmtId="0" fontId="1" fillId="0" borderId="18" xfId="0" applyFont="1" applyBorder="1"/>
    <xf numFmtId="0" fontId="67" fillId="0" borderId="18" xfId="0" applyFont="1" applyBorder="1"/>
    <xf numFmtId="0" fontId="67" fillId="67" borderId="18" xfId="0" applyFont="1" applyFill="1" applyBorder="1"/>
    <xf numFmtId="0" fontId="67" fillId="0" borderId="0" xfId="0" applyFont="1" applyAlignment="1">
      <alignment horizontal="center" vertical="center"/>
    </xf>
    <xf numFmtId="0" fontId="82" fillId="0" borderId="0" xfId="0" applyFont="1"/>
    <xf numFmtId="0" fontId="84" fillId="0" borderId="0" xfId="0" applyFont="1"/>
    <xf numFmtId="0" fontId="8" fillId="0" borderId="18" xfId="0" applyFont="1" applyBorder="1" applyAlignment="1">
      <alignment horizontal="center"/>
    </xf>
    <xf numFmtId="9" fontId="8" fillId="0" borderId="18" xfId="853" applyFont="1" applyFill="1" applyBorder="1" applyAlignment="1" applyProtection="1">
      <alignment horizontal="center"/>
    </xf>
    <xf numFmtId="164" fontId="8" fillId="64" borderId="18" xfId="853" applyNumberFormat="1" applyFont="1" applyFill="1" applyBorder="1" applyAlignment="1" applyProtection="1">
      <alignment horizontal="center"/>
    </xf>
    <xf numFmtId="0" fontId="8" fillId="64" borderId="18" xfId="853" applyNumberFormat="1" applyFont="1" applyFill="1" applyBorder="1" applyAlignment="1" applyProtection="1">
      <alignment horizontal="center"/>
    </xf>
    <xf numFmtId="0" fontId="5" fillId="0" borderId="20" xfId="1115" applyFont="1" applyBorder="1"/>
    <xf numFmtId="0" fontId="8" fillId="0" borderId="0" xfId="0" applyFont="1"/>
    <xf numFmtId="0" fontId="69" fillId="0" borderId="0" xfId="0" applyFont="1" applyAlignment="1">
      <alignment vertical="center"/>
    </xf>
    <xf numFmtId="0" fontId="5" fillId="0" borderId="27" xfId="0" applyFont="1" applyBorder="1" applyAlignment="1">
      <alignment vertical="center" wrapText="1"/>
    </xf>
    <xf numFmtId="0" fontId="6" fillId="63" borderId="27" xfId="0" applyFont="1" applyFill="1" applyBorder="1" applyAlignment="1" applyProtection="1">
      <alignment horizontal="center" vertical="center"/>
      <protection locked="0"/>
    </xf>
    <xf numFmtId="0" fontId="6" fillId="27" borderId="27" xfId="0" applyFont="1" applyFill="1" applyBorder="1" applyAlignment="1">
      <alignment horizontal="center" vertical="center"/>
    </xf>
    <xf numFmtId="10" fontId="6" fillId="0" borderId="28" xfId="0" applyNumberFormat="1" applyFont="1" applyBorder="1" applyAlignment="1">
      <alignment horizontal="center" vertical="center"/>
    </xf>
    <xf numFmtId="10" fontId="6" fillId="0" borderId="27" xfId="0" applyNumberFormat="1" applyFont="1" applyBorder="1" applyAlignment="1">
      <alignment horizontal="center" vertical="center"/>
    </xf>
    <xf numFmtId="1" fontId="8" fillId="65" borderId="18" xfId="853" applyNumberFormat="1" applyFont="1" applyFill="1" applyBorder="1" applyAlignment="1" applyProtection="1">
      <alignment horizontal="center"/>
    </xf>
    <xf numFmtId="1" fontId="67" fillId="65" borderId="18" xfId="0" applyNumberFormat="1" applyFont="1" applyFill="1" applyBorder="1" applyAlignment="1">
      <alignment horizontal="center" vertical="center"/>
    </xf>
    <xf numFmtId="0" fontId="70" fillId="0" borderId="0" xfId="0" applyFont="1" applyAlignment="1">
      <alignment vertical="center"/>
    </xf>
    <xf numFmtId="164" fontId="5" fillId="68" borderId="53" xfId="1163" applyNumberFormat="1" applyFont="1" applyFill="1" applyBorder="1" applyAlignment="1" applyProtection="1">
      <alignment horizontal="center" vertical="center"/>
    </xf>
    <xf numFmtId="9" fontId="5" fillId="68" borderId="27" xfId="1163" applyFont="1" applyFill="1" applyBorder="1" applyAlignment="1" applyProtection="1">
      <alignment horizontal="center" vertical="center"/>
    </xf>
    <xf numFmtId="164" fontId="5" fillId="69" borderId="35" xfId="1163" applyNumberFormat="1" applyFont="1" applyFill="1" applyBorder="1" applyAlignment="1" applyProtection="1">
      <alignment horizontal="center" vertical="center"/>
    </xf>
    <xf numFmtId="164" fontId="5" fillId="69" borderId="31" xfId="1163" applyNumberFormat="1" applyFont="1" applyFill="1" applyBorder="1" applyAlignment="1" applyProtection="1">
      <alignment horizontal="center" vertical="center"/>
    </xf>
    <xf numFmtId="164" fontId="5" fillId="0" borderId="53" xfId="1163" applyNumberFormat="1" applyFont="1" applyFill="1" applyBorder="1" applyAlignment="1" applyProtection="1">
      <alignment horizontal="center" vertical="center"/>
    </xf>
    <xf numFmtId="164" fontId="5" fillId="71" borderId="38" xfId="1163" applyNumberFormat="1" applyFont="1" applyFill="1" applyBorder="1" applyAlignment="1" applyProtection="1">
      <alignment horizontal="center" vertical="center"/>
    </xf>
    <xf numFmtId="164" fontId="5" fillId="71" borderId="28" xfId="1163" applyNumberFormat="1" applyFont="1" applyFill="1" applyBorder="1" applyAlignment="1" applyProtection="1">
      <alignment horizontal="center" vertical="center"/>
    </xf>
    <xf numFmtId="164" fontId="5" fillId="71" borderId="53" xfId="1163" applyNumberFormat="1" applyFont="1" applyFill="1" applyBorder="1" applyAlignment="1" applyProtection="1">
      <alignment horizontal="center" vertical="center"/>
    </xf>
    <xf numFmtId="164" fontId="5" fillId="71" borderId="27" xfId="1163" applyNumberFormat="1" applyFont="1" applyFill="1" applyBorder="1" applyAlignment="1" applyProtection="1">
      <alignment horizontal="center" vertical="center"/>
    </xf>
    <xf numFmtId="164" fontId="5" fillId="0" borderId="28" xfId="1163" applyNumberFormat="1" applyFont="1" applyFill="1" applyBorder="1" applyAlignment="1" applyProtection="1">
      <alignment horizontal="center" vertical="center" wrapText="1"/>
    </xf>
    <xf numFmtId="0" fontId="0" fillId="0" borderId="18" xfId="0" applyBorder="1" applyAlignment="1">
      <alignment horizontal="left" vertical="center"/>
    </xf>
    <xf numFmtId="0" fontId="75" fillId="0" borderId="0" xfId="0" applyFont="1" applyAlignment="1">
      <alignment vertical="center"/>
    </xf>
    <xf numFmtId="0" fontId="12" fillId="0" borderId="18" xfId="0" applyFont="1" applyBorder="1"/>
    <xf numFmtId="0" fontId="8" fillId="0" borderId="18" xfId="0" applyFont="1" applyBorder="1" applyAlignment="1">
      <alignment vertical="center"/>
    </xf>
    <xf numFmtId="0" fontId="5" fillId="0" borderId="18" xfId="0" applyFont="1" applyBorder="1" applyAlignment="1">
      <alignment vertical="center" wrapText="1"/>
    </xf>
    <xf numFmtId="0" fontId="71" fillId="0" borderId="0" xfId="0" applyFont="1" applyAlignment="1">
      <alignment vertical="center"/>
    </xf>
    <xf numFmtId="0" fontId="71" fillId="0" borderId="0" xfId="0" applyFont="1" applyAlignment="1">
      <alignment horizontal="center" vertical="center"/>
    </xf>
    <xf numFmtId="0" fontId="73" fillId="28" borderId="29" xfId="0" applyFont="1" applyFill="1" applyBorder="1" applyAlignment="1">
      <alignment vertical="center"/>
    </xf>
    <xf numFmtId="0" fontId="73" fillId="28" borderId="0" xfId="0" applyFont="1" applyFill="1" applyAlignment="1">
      <alignment vertical="center"/>
    </xf>
    <xf numFmtId="0" fontId="87" fillId="0" borderId="0" xfId="0" applyFont="1"/>
    <xf numFmtId="0" fontId="78" fillId="0" borderId="0" xfId="0" applyFont="1" applyAlignment="1">
      <alignment horizontal="left" vertical="center"/>
    </xf>
    <xf numFmtId="0" fontId="12" fillId="0" borderId="27" xfId="0" applyFont="1" applyBorder="1" applyAlignment="1">
      <alignment horizontal="center" vertical="center" wrapText="1"/>
    </xf>
    <xf numFmtId="0" fontId="90" fillId="0" borderId="0" xfId="0" applyFont="1"/>
    <xf numFmtId="1" fontId="8" fillId="0" borderId="0" xfId="0" quotePrefix="1" applyNumberFormat="1" applyFont="1" applyAlignment="1">
      <alignment vertical="center"/>
    </xf>
    <xf numFmtId="1" fontId="8" fillId="0" borderId="0" xfId="0" applyNumberFormat="1" applyFont="1" applyAlignment="1">
      <alignment vertical="center"/>
    </xf>
    <xf numFmtId="0" fontId="61" fillId="0" borderId="0" xfId="0" applyFont="1" applyAlignment="1">
      <alignment horizontal="left" vertical="center"/>
    </xf>
    <xf numFmtId="0" fontId="8" fillId="0" borderId="0" xfId="0" applyFont="1" applyAlignment="1">
      <alignment vertical="center"/>
    </xf>
    <xf numFmtId="0" fontId="69" fillId="0" borderId="0" xfId="0" applyFont="1" applyAlignment="1">
      <alignment horizontal="center" vertical="center"/>
    </xf>
    <xf numFmtId="0" fontId="78" fillId="0" borderId="0" xfId="0" applyFont="1" applyAlignment="1">
      <alignment vertical="center"/>
    </xf>
    <xf numFmtId="0" fontId="78" fillId="0" borderId="27" xfId="0" applyFont="1" applyBorder="1" applyAlignment="1">
      <alignment horizontal="center" vertical="center"/>
    </xf>
    <xf numFmtId="0" fontId="73" fillId="0" borderId="60" xfId="0" applyFont="1" applyBorder="1" applyAlignment="1">
      <alignment horizontal="center" vertical="center" wrapText="1"/>
    </xf>
    <xf numFmtId="0" fontId="73" fillId="0" borderId="61" xfId="0" applyFont="1" applyBorder="1" applyAlignment="1">
      <alignment horizontal="center" vertical="center" wrapText="1"/>
    </xf>
    <xf numFmtId="0" fontId="0" fillId="72" borderId="18" xfId="0" applyFill="1" applyBorder="1"/>
    <xf numFmtId="0" fontId="1" fillId="0" borderId="18" xfId="0" applyFont="1" applyBorder="1" applyAlignment="1">
      <alignment horizontal="left" vertical="center"/>
    </xf>
    <xf numFmtId="0" fontId="1" fillId="0" borderId="18" xfId="0" applyFont="1" applyBorder="1" applyAlignment="1">
      <alignment horizontal="left" vertical="center" wrapText="1"/>
    </xf>
    <xf numFmtId="0" fontId="91" fillId="0" borderId="0" xfId="0" applyFont="1"/>
    <xf numFmtId="0" fontId="73" fillId="0" borderId="64" xfId="0" applyFont="1" applyBorder="1" applyAlignment="1">
      <alignment horizontal="center" vertical="center" wrapText="1"/>
    </xf>
    <xf numFmtId="0" fontId="73" fillId="0" borderId="65" xfId="0" applyFont="1" applyBorder="1" applyAlignment="1">
      <alignment horizontal="center" vertical="center" wrapText="1"/>
    </xf>
    <xf numFmtId="0" fontId="73" fillId="0" borderId="66"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0" xfId="0" applyFont="1" applyAlignment="1">
      <alignment vertical="center"/>
    </xf>
    <xf numFmtId="0" fontId="91" fillId="0" borderId="0" xfId="0" applyFont="1" applyAlignment="1">
      <alignment horizontal="left" vertical="center" wrapText="1"/>
    </xf>
    <xf numFmtId="0" fontId="68" fillId="0" borderId="0" xfId="0" applyFont="1" applyAlignment="1">
      <alignment vertical="center"/>
    </xf>
    <xf numFmtId="49" fontId="5" fillId="73" borderId="62" xfId="1037" applyNumberFormat="1" applyFont="1" applyFill="1" applyBorder="1" applyAlignment="1" applyProtection="1">
      <alignment vertical="center" wrapText="1"/>
      <protection locked="0"/>
    </xf>
    <xf numFmtId="49" fontId="5" fillId="73" borderId="21" xfId="1037" applyNumberFormat="1" applyFont="1" applyFill="1" applyBorder="1" applyAlignment="1" applyProtection="1">
      <alignment horizontal="left" vertical="center"/>
      <protection locked="0"/>
    </xf>
    <xf numFmtId="49" fontId="5" fillId="73" borderId="22" xfId="1037" applyNumberFormat="1" applyFont="1" applyFill="1" applyBorder="1" applyAlignment="1" applyProtection="1">
      <alignment vertical="center" wrapText="1"/>
      <protection locked="0"/>
    </xf>
    <xf numFmtId="49" fontId="5" fillId="73" borderId="22" xfId="1037" applyNumberFormat="1" applyFont="1" applyFill="1" applyBorder="1" applyAlignment="1" applyProtection="1">
      <alignment horizontal="center" vertical="center" wrapText="1"/>
      <protection locked="0"/>
    </xf>
    <xf numFmtId="1" fontId="5" fillId="73" borderId="22" xfId="1037" applyNumberFormat="1" applyFont="1" applyFill="1" applyBorder="1" applyAlignment="1" applyProtection="1">
      <alignment horizontal="center" vertical="center"/>
      <protection locked="0"/>
    </xf>
    <xf numFmtId="49" fontId="5" fillId="73" borderId="59" xfId="1037" applyNumberFormat="1" applyFont="1" applyFill="1" applyBorder="1" applyAlignment="1" applyProtection="1">
      <alignment vertical="center" wrapText="1"/>
      <protection locked="0"/>
    </xf>
    <xf numFmtId="49" fontId="5" fillId="73" borderId="68" xfId="1037" applyNumberFormat="1" applyFont="1" applyFill="1" applyBorder="1" applyAlignment="1" applyProtection="1">
      <alignment horizontal="left" vertical="center"/>
      <protection locked="0"/>
    </xf>
    <xf numFmtId="49" fontId="5" fillId="73" borderId="60" xfId="1037" applyNumberFormat="1" applyFont="1" applyFill="1" applyBorder="1" applyAlignment="1" applyProtection="1">
      <alignment vertical="center" wrapText="1"/>
      <protection locked="0"/>
    </xf>
    <xf numFmtId="49" fontId="5" fillId="73" borderId="60" xfId="1037" applyNumberFormat="1" applyFont="1" applyFill="1" applyBorder="1" applyAlignment="1" applyProtection="1">
      <alignment horizontal="center" vertical="center" wrapText="1"/>
      <protection locked="0"/>
    </xf>
    <xf numFmtId="1" fontId="5" fillId="73" borderId="60" xfId="1037" applyNumberFormat="1" applyFont="1" applyFill="1" applyBorder="1" applyAlignment="1" applyProtection="1">
      <alignment horizontal="center" vertical="center"/>
      <protection locked="0"/>
    </xf>
    <xf numFmtId="1" fontId="69" fillId="0" borderId="27" xfId="0" applyNumberFormat="1" applyFont="1" applyBorder="1" applyAlignment="1">
      <alignment horizontal="center" vertical="center"/>
    </xf>
    <xf numFmtId="49" fontId="5" fillId="74" borderId="62" xfId="1037" applyNumberFormat="1" applyFont="1" applyFill="1" applyBorder="1" applyAlignment="1" applyProtection="1">
      <alignment vertical="center" wrapText="1"/>
      <protection locked="0"/>
    </xf>
    <xf numFmtId="49" fontId="5" fillId="74" borderId="21" xfId="1037" applyNumberFormat="1" applyFont="1" applyFill="1" applyBorder="1" applyAlignment="1" applyProtection="1">
      <alignment horizontal="left" vertical="center"/>
      <protection locked="0"/>
    </xf>
    <xf numFmtId="49" fontId="5" fillId="74" borderId="22" xfId="1037" applyNumberFormat="1" applyFont="1" applyFill="1" applyBorder="1" applyAlignment="1" applyProtection="1">
      <alignment vertical="center" wrapText="1"/>
      <protection locked="0"/>
    </xf>
    <xf numFmtId="49" fontId="5" fillId="74" borderId="22" xfId="1037" applyNumberFormat="1" applyFont="1" applyFill="1" applyBorder="1" applyAlignment="1" applyProtection="1">
      <alignment horizontal="center" vertical="center" wrapText="1"/>
      <protection locked="0"/>
    </xf>
    <xf numFmtId="1" fontId="5" fillId="74" borderId="22" xfId="1037" applyNumberFormat="1" applyFont="1" applyFill="1" applyBorder="1" applyAlignment="1" applyProtection="1">
      <alignment horizontal="center" vertical="center"/>
      <protection locked="0"/>
    </xf>
    <xf numFmtId="49" fontId="5" fillId="74" borderId="59" xfId="1037" applyNumberFormat="1" applyFont="1" applyFill="1" applyBorder="1" applyAlignment="1" applyProtection="1">
      <alignment vertical="center" wrapText="1"/>
      <protection locked="0"/>
    </xf>
    <xf numFmtId="49" fontId="5" fillId="74" borderId="68" xfId="1037" applyNumberFormat="1" applyFont="1" applyFill="1" applyBorder="1" applyAlignment="1" applyProtection="1">
      <alignment horizontal="left" vertical="center"/>
      <protection locked="0"/>
    </xf>
    <xf numFmtId="49" fontId="5" fillId="74" borderId="60" xfId="1037" applyNumberFormat="1" applyFont="1" applyFill="1" applyBorder="1" applyAlignment="1" applyProtection="1">
      <alignment vertical="center" wrapText="1"/>
      <protection locked="0"/>
    </xf>
    <xf numFmtId="49" fontId="5" fillId="74" borderId="60" xfId="1037" applyNumberFormat="1" applyFont="1" applyFill="1" applyBorder="1" applyAlignment="1" applyProtection="1">
      <alignment horizontal="center" vertical="center" wrapText="1"/>
      <protection locked="0"/>
    </xf>
    <xf numFmtId="1" fontId="5" fillId="74" borderId="60" xfId="1037" applyNumberFormat="1" applyFont="1" applyFill="1" applyBorder="1" applyAlignment="1" applyProtection="1">
      <alignment horizontal="center" vertical="center"/>
      <protection locked="0"/>
    </xf>
    <xf numFmtId="0" fontId="91" fillId="0" borderId="0" xfId="0" applyFont="1" applyAlignment="1">
      <alignment vertical="center"/>
    </xf>
    <xf numFmtId="49" fontId="5" fillId="74" borderId="21" xfId="1037" applyNumberFormat="1" applyFont="1" applyFill="1" applyBorder="1" applyAlignment="1" applyProtection="1">
      <alignment horizontal="center" vertical="center" wrapText="1"/>
      <protection locked="0"/>
    </xf>
    <xf numFmtId="49" fontId="5" fillId="74" borderId="68" xfId="1037" applyNumberFormat="1" applyFont="1" applyFill="1" applyBorder="1" applyAlignment="1" applyProtection="1">
      <alignment horizontal="center" vertical="center" wrapText="1"/>
      <protection locked="0"/>
    </xf>
    <xf numFmtId="49" fontId="92" fillId="74" borderId="62" xfId="1037" applyNumberFormat="1" applyFont="1" applyFill="1" applyBorder="1" applyAlignment="1" applyProtection="1">
      <alignment horizontal="left" vertical="center" wrapText="1"/>
      <protection locked="0"/>
    </xf>
    <xf numFmtId="49" fontId="92" fillId="74" borderId="22" xfId="1037" applyNumberFormat="1" applyFont="1" applyFill="1" applyBorder="1" applyAlignment="1" applyProtection="1">
      <alignment horizontal="left" vertical="center" wrapText="1"/>
      <protection locked="0"/>
    </xf>
    <xf numFmtId="1" fontId="92" fillId="74" borderId="22" xfId="1037" applyNumberFormat="1" applyFont="1" applyFill="1" applyBorder="1" applyAlignment="1" applyProtection="1">
      <alignment horizontal="center" vertical="center"/>
      <protection locked="0"/>
    </xf>
    <xf numFmtId="1" fontId="92" fillId="74" borderId="63" xfId="1037" applyNumberFormat="1" applyFont="1" applyFill="1" applyBorder="1" applyAlignment="1" applyProtection="1">
      <alignment horizontal="center" vertical="center"/>
      <protection locked="0"/>
    </xf>
    <xf numFmtId="49" fontId="92" fillId="74" borderId="59" xfId="1037" applyNumberFormat="1" applyFont="1" applyFill="1" applyBorder="1" applyAlignment="1" applyProtection="1">
      <alignment horizontal="left" vertical="center" wrapText="1"/>
      <protection locked="0"/>
    </xf>
    <xf numFmtId="1" fontId="92" fillId="74" borderId="60" xfId="1037" applyNumberFormat="1" applyFont="1" applyFill="1" applyBorder="1" applyAlignment="1" applyProtection="1">
      <alignment horizontal="center" vertical="center"/>
      <protection locked="0"/>
    </xf>
    <xf numFmtId="1" fontId="92" fillId="74" borderId="61" xfId="1037" applyNumberFormat="1" applyFont="1" applyFill="1" applyBorder="1" applyAlignment="1" applyProtection="1">
      <alignment horizontal="center" vertical="center"/>
      <protection locked="0"/>
    </xf>
    <xf numFmtId="1" fontId="5" fillId="73" borderId="63" xfId="1037" applyNumberFormat="1" applyFont="1" applyFill="1" applyBorder="1" applyAlignment="1" applyProtection="1">
      <alignment horizontal="left" vertical="center" wrapText="1"/>
      <protection locked="0"/>
    </xf>
    <xf numFmtId="1" fontId="5" fillId="73" borderId="61" xfId="1037" applyNumberFormat="1" applyFont="1" applyFill="1" applyBorder="1" applyAlignment="1" applyProtection="1">
      <alignment horizontal="left" vertical="center" wrapText="1"/>
      <protection locked="0"/>
    </xf>
    <xf numFmtId="1" fontId="5" fillId="74" borderId="63" xfId="1037" applyNumberFormat="1" applyFont="1" applyFill="1" applyBorder="1" applyAlignment="1" applyProtection="1">
      <alignment horizontal="left" vertical="center" wrapText="1"/>
      <protection locked="0"/>
    </xf>
    <xf numFmtId="1" fontId="5" fillId="74" borderId="61" xfId="1037" applyNumberFormat="1" applyFont="1" applyFill="1" applyBorder="1" applyAlignment="1" applyProtection="1">
      <alignment horizontal="left" vertical="center" wrapText="1"/>
      <protection locked="0"/>
    </xf>
    <xf numFmtId="0" fontId="94" fillId="0" borderId="18" xfId="0" applyFont="1" applyBorder="1" applyAlignment="1">
      <alignment vertical="center"/>
    </xf>
    <xf numFmtId="0" fontId="94" fillId="0" borderId="18" xfId="1047" applyFont="1" applyBorder="1" applyAlignment="1">
      <alignment horizontal="left" vertical="center" wrapText="1"/>
    </xf>
    <xf numFmtId="0" fontId="71" fillId="0" borderId="18" xfId="0" applyFont="1" applyBorder="1" applyAlignment="1">
      <alignment horizontal="left"/>
    </xf>
    <xf numFmtId="14" fontId="71" fillId="0" borderId="18" xfId="0" applyNumberFormat="1" applyFont="1" applyBorder="1" applyAlignment="1">
      <alignment horizontal="left"/>
    </xf>
    <xf numFmtId="0" fontId="71" fillId="0" borderId="18" xfId="0" applyFont="1" applyBorder="1" applyAlignment="1">
      <alignment vertical="top" wrapText="1"/>
    </xf>
    <xf numFmtId="0" fontId="71" fillId="0" borderId="18" xfId="0" applyFont="1" applyBorder="1" applyAlignment="1">
      <alignment horizontal="center" vertical="center" wrapText="1"/>
    </xf>
    <xf numFmtId="0" fontId="71" fillId="0" borderId="18" xfId="0" applyFont="1" applyBorder="1" applyAlignment="1">
      <alignment horizontal="left" vertical="center" wrapText="1"/>
    </xf>
    <xf numFmtId="0" fontId="71" fillId="62" borderId="18" xfId="0" applyFont="1" applyFill="1" applyBorder="1" applyAlignment="1">
      <alignment horizontal="left" vertical="center" wrapText="1"/>
    </xf>
    <xf numFmtId="49" fontId="92" fillId="74" borderId="60" xfId="1037" applyNumberFormat="1" applyFont="1" applyFill="1" applyBorder="1" applyAlignment="1" applyProtection="1">
      <alignment horizontal="left" vertical="center" wrapText="1"/>
      <protection locked="0"/>
    </xf>
    <xf numFmtId="0" fontId="69" fillId="0" borderId="0" xfId="0" applyFont="1" applyAlignment="1">
      <alignment horizontal="left" vertical="center" wrapText="1"/>
    </xf>
    <xf numFmtId="0" fontId="69" fillId="0" borderId="0" xfId="0" applyFont="1" applyAlignment="1">
      <alignment horizontal="justify" vertical="center" wrapText="1"/>
    </xf>
    <xf numFmtId="0" fontId="1" fillId="0" borderId="18" xfId="0" applyFont="1" applyBorder="1" applyAlignment="1">
      <alignment horizontal="center" vertical="center" wrapText="1"/>
    </xf>
    <xf numFmtId="0" fontId="67" fillId="0" borderId="18" xfId="0" applyFont="1" applyBorder="1" applyAlignment="1">
      <alignment horizontal="center" vertical="center"/>
    </xf>
    <xf numFmtId="0" fontId="4" fillId="0" borderId="18" xfId="0" applyFont="1" applyBorder="1" applyAlignment="1">
      <alignment horizontal="center" vertical="center"/>
    </xf>
    <xf numFmtId="0" fontId="67" fillId="63" borderId="20" xfId="0" applyFont="1" applyFill="1" applyBorder="1" applyAlignment="1" applyProtection="1">
      <alignment horizontal="center" vertical="center"/>
      <protection locked="0"/>
    </xf>
    <xf numFmtId="0" fontId="67" fillId="63" borderId="19" xfId="0" applyFont="1" applyFill="1" applyBorder="1" applyAlignment="1" applyProtection="1">
      <alignment horizontal="center" vertical="center"/>
      <protection locked="0"/>
    </xf>
    <xf numFmtId="0" fontId="67" fillId="63" borderId="34" xfId="0" applyFont="1" applyFill="1" applyBorder="1" applyAlignment="1" applyProtection="1">
      <alignment horizontal="center" vertical="center"/>
      <protection locked="0"/>
    </xf>
    <xf numFmtId="0" fontId="1" fillId="63" borderId="20" xfId="0" applyFont="1" applyFill="1" applyBorder="1" applyAlignment="1" applyProtection="1">
      <alignment horizontal="center" vertical="center"/>
      <protection locked="0"/>
    </xf>
    <xf numFmtId="0" fontId="1" fillId="0" borderId="20" xfId="0" applyFont="1" applyBorder="1" applyAlignment="1">
      <alignment horizontal="left" vertical="center" wrapText="1"/>
    </xf>
    <xf numFmtId="0" fontId="1" fillId="0" borderId="34" xfId="0" applyFont="1" applyBorder="1" applyAlignment="1">
      <alignment horizontal="left" vertical="center" wrapText="1"/>
    </xf>
    <xf numFmtId="0" fontId="1" fillId="0" borderId="19" xfId="0" applyFont="1" applyBorder="1" applyAlignment="1">
      <alignment horizontal="left" vertical="center" wrapText="1"/>
    </xf>
    <xf numFmtId="0" fontId="78" fillId="0" borderId="20" xfId="0" applyFont="1" applyBorder="1" applyAlignment="1">
      <alignment horizontal="left" vertical="center" wrapText="1"/>
    </xf>
    <xf numFmtId="0" fontId="78" fillId="0" borderId="34" xfId="0" applyFont="1" applyBorder="1" applyAlignment="1">
      <alignment horizontal="left" vertical="center" wrapText="1"/>
    </xf>
    <xf numFmtId="0" fontId="78" fillId="0" borderId="19" xfId="0" applyFont="1" applyBorder="1" applyAlignment="1">
      <alignment horizontal="left" vertical="center" wrapText="1"/>
    </xf>
    <xf numFmtId="0" fontId="1" fillId="0" borderId="0" xfId="0" applyFont="1" applyAlignment="1">
      <alignment horizontal="left" vertical="center"/>
    </xf>
    <xf numFmtId="0" fontId="2" fillId="0" borderId="43" xfId="0" applyFont="1" applyBorder="1" applyAlignment="1">
      <alignment horizontal="left" vertical="center"/>
    </xf>
    <xf numFmtId="0" fontId="1" fillId="0" borderId="18" xfId="0" applyFont="1" applyBorder="1" applyAlignment="1">
      <alignment horizontal="center" vertical="center"/>
    </xf>
    <xf numFmtId="0" fontId="1" fillId="63" borderId="18" xfId="0" applyFont="1" applyFill="1" applyBorder="1" applyAlignment="1" applyProtection="1">
      <alignment horizontal="center" vertical="center"/>
      <protection locked="0"/>
    </xf>
    <xf numFmtId="0" fontId="67" fillId="63" borderId="18" xfId="0" applyFont="1" applyFill="1" applyBorder="1" applyAlignment="1" applyProtection="1">
      <alignment horizontal="center" vertical="center"/>
      <protection locked="0"/>
    </xf>
    <xf numFmtId="0" fontId="1" fillId="0" borderId="18" xfId="0" applyFont="1" applyBorder="1" applyAlignment="1">
      <alignment vertical="center" wrapText="1"/>
    </xf>
    <xf numFmtId="0" fontId="78" fillId="0" borderId="18" xfId="0" applyFont="1" applyBorder="1" applyAlignment="1">
      <alignment vertical="center"/>
    </xf>
    <xf numFmtId="0" fontId="78" fillId="0" borderId="18" xfId="0" applyFont="1" applyBorder="1" applyAlignment="1">
      <alignment horizontal="left" vertical="center" wrapText="1"/>
    </xf>
    <xf numFmtId="0" fontId="78" fillId="0" borderId="18" xfId="0" applyFont="1" applyBorder="1" applyAlignment="1">
      <alignment horizontal="center" vertical="center" wrapText="1"/>
    </xf>
    <xf numFmtId="0" fontId="1" fillId="63" borderId="20" xfId="0" applyFont="1" applyFill="1" applyBorder="1" applyAlignment="1" applyProtection="1">
      <alignment horizontal="left" vertical="center"/>
      <protection locked="0"/>
    </xf>
    <xf numFmtId="0" fontId="67" fillId="63" borderId="34" xfId="0" applyFont="1" applyFill="1" applyBorder="1" applyAlignment="1" applyProtection="1">
      <alignment horizontal="left" vertical="center"/>
      <protection locked="0"/>
    </xf>
    <xf numFmtId="0" fontId="67" fillId="63" borderId="19" xfId="0" applyFont="1" applyFill="1" applyBorder="1" applyAlignment="1" applyProtection="1">
      <alignment horizontal="left" vertical="center"/>
      <protection locked="0"/>
    </xf>
    <xf numFmtId="0" fontId="1" fillId="63" borderId="18" xfId="0" applyFont="1" applyFill="1" applyBorder="1" applyAlignment="1" applyProtection="1">
      <alignment horizontal="left" vertical="center"/>
      <protection locked="0"/>
    </xf>
    <xf numFmtId="0" fontId="2" fillId="0" borderId="0" xfId="0" applyFont="1" applyAlignment="1">
      <alignment horizontal="left" vertical="center"/>
    </xf>
    <xf numFmtId="0" fontId="67" fillId="63" borderId="20" xfId="0" applyFont="1" applyFill="1" applyBorder="1" applyAlignment="1" applyProtection="1">
      <alignment horizontal="left" vertical="center"/>
      <protection locked="0"/>
    </xf>
    <xf numFmtId="0" fontId="1" fillId="0" borderId="0" xfId="0" applyFont="1" applyAlignment="1">
      <alignment horizontal="left" wrapText="1"/>
    </xf>
    <xf numFmtId="0" fontId="69" fillId="0" borderId="0" xfId="0" applyFont="1" applyAlignment="1">
      <alignment horizontal="left" wrapText="1"/>
    </xf>
    <xf numFmtId="0" fontId="0" fillId="0" borderId="0" xfId="0" applyAlignment="1">
      <alignment horizontal="left" wrapText="1"/>
    </xf>
    <xf numFmtId="0" fontId="73" fillId="0" borderId="56" xfId="0" applyFont="1" applyBorder="1" applyAlignment="1">
      <alignment horizontal="center" vertical="center" wrapText="1"/>
    </xf>
    <xf numFmtId="0" fontId="73" fillId="0" borderId="59" xfId="0" applyFont="1" applyBorder="1" applyAlignment="1">
      <alignment horizontal="center" vertical="center" wrapText="1"/>
    </xf>
    <xf numFmtId="0" fontId="73" fillId="0" borderId="57" xfId="0" applyFont="1" applyBorder="1" applyAlignment="1">
      <alignment horizontal="center" vertical="center" wrapText="1"/>
    </xf>
    <xf numFmtId="0" fontId="73" fillId="0" borderId="60" xfId="0" applyFont="1" applyBorder="1" applyAlignment="1">
      <alignment horizontal="center" vertical="center" wrapText="1"/>
    </xf>
    <xf numFmtId="0" fontId="73" fillId="0" borderId="58" xfId="0" applyFont="1" applyBorder="1" applyAlignment="1">
      <alignment horizontal="center" vertical="center" wrapText="1"/>
    </xf>
    <xf numFmtId="0" fontId="91" fillId="0" borderId="0" xfId="0" applyFont="1" applyAlignment="1">
      <alignment horizontal="left" vertical="center" wrapText="1"/>
    </xf>
    <xf numFmtId="49" fontId="30" fillId="0" borderId="31" xfId="0" applyNumberFormat="1" applyFont="1" applyBorder="1" applyAlignment="1">
      <alignment horizontal="center" vertical="center" wrapText="1" readingOrder="1"/>
    </xf>
    <xf numFmtId="49" fontId="30" fillId="0" borderId="30" xfId="0" applyNumberFormat="1" applyFont="1" applyBorder="1" applyAlignment="1">
      <alignment horizontal="center" vertical="center" wrapText="1" readingOrder="1"/>
    </xf>
    <xf numFmtId="49" fontId="30" fillId="0" borderId="28" xfId="0" applyNumberFormat="1" applyFont="1" applyBorder="1" applyAlignment="1">
      <alignment horizontal="center" vertical="center" wrapText="1" readingOrder="1"/>
    </xf>
    <xf numFmtId="0" fontId="29" fillId="0" borderId="32"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8" xfId="0" applyFont="1" applyBorder="1" applyAlignment="1">
      <alignment horizontal="center" vertical="center" wrapText="1"/>
    </xf>
    <xf numFmtId="0" fontId="5" fillId="0" borderId="31" xfId="0" applyFont="1" applyBorder="1" applyAlignment="1">
      <alignment horizontal="left" vertical="center" wrapText="1" readingOrder="1"/>
    </xf>
    <xf numFmtId="0" fontId="5" fillId="0" borderId="30" xfId="0" applyFont="1" applyBorder="1" applyAlignment="1">
      <alignment horizontal="left" vertical="center" wrapText="1" readingOrder="1"/>
    </xf>
    <xf numFmtId="0" fontId="5" fillId="0" borderId="28" xfId="0" applyFont="1" applyBorder="1" applyAlignment="1">
      <alignment horizontal="left" vertical="center" wrapText="1" readingOrder="1"/>
    </xf>
    <xf numFmtId="0" fontId="29" fillId="0" borderId="3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2" xfId="0" applyFont="1" applyBorder="1" applyAlignment="1">
      <alignment horizontal="left" vertical="center" wrapText="1" readingOrder="1"/>
    </xf>
    <xf numFmtId="0" fontId="32" fillId="0" borderId="35" xfId="0" applyFont="1" applyBorder="1"/>
    <xf numFmtId="0" fontId="5" fillId="0" borderId="36" xfId="0" applyFont="1" applyBorder="1" applyAlignment="1">
      <alignment horizontal="left" vertical="center" wrapText="1" readingOrder="1"/>
    </xf>
    <xf numFmtId="0" fontId="32" fillId="0" borderId="37" xfId="0" applyFont="1" applyBorder="1"/>
    <xf numFmtId="0" fontId="5" fillId="0" borderId="33" xfId="0" applyFont="1" applyBorder="1" applyAlignment="1">
      <alignment horizontal="left" vertical="center" wrapText="1" readingOrder="1"/>
    </xf>
    <xf numFmtId="0" fontId="32" fillId="0" borderId="38" xfId="0" applyFont="1" applyBorder="1"/>
    <xf numFmtId="0" fontId="74" fillId="0" borderId="35" xfId="0" applyFont="1" applyBorder="1" applyAlignment="1">
      <alignment horizontal="left" vertical="center" wrapText="1" readingOrder="1"/>
    </xf>
    <xf numFmtId="0" fontId="74" fillId="0" borderId="37"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69" fillId="0" borderId="31" xfId="0" applyFont="1" applyBorder="1" applyAlignment="1">
      <alignment horizontal="center" vertical="center"/>
    </xf>
    <xf numFmtId="0" fontId="69" fillId="0" borderId="30" xfId="0" applyFont="1" applyBorder="1" applyAlignment="1">
      <alignment horizontal="center" vertical="center"/>
    </xf>
    <xf numFmtId="0" fontId="69" fillId="0" borderId="28" xfId="0" applyFont="1" applyBorder="1" applyAlignment="1">
      <alignment horizontal="center" vertical="center"/>
    </xf>
    <xf numFmtId="0" fontId="69" fillId="0" borderId="0" xfId="0" applyFont="1" applyAlignment="1">
      <alignment horizontal="justify" vertical="top" wrapText="1"/>
    </xf>
    <xf numFmtId="0" fontId="72" fillId="0" borderId="31" xfId="0" applyFont="1" applyBorder="1" applyAlignment="1">
      <alignment horizontal="center" vertical="center" wrapText="1"/>
    </xf>
    <xf numFmtId="0" fontId="72" fillId="0" borderId="28" xfId="0" applyFont="1" applyBorder="1" applyAlignment="1">
      <alignment horizontal="center" vertical="center" wrapText="1"/>
    </xf>
    <xf numFmtId="0" fontId="73" fillId="0" borderId="39" xfId="0" applyFont="1" applyBorder="1" applyAlignment="1">
      <alignment horizontal="center" vertical="center"/>
    </xf>
    <xf numFmtId="0" fontId="73" fillId="0" borderId="41" xfId="0" applyFont="1" applyBorder="1" applyAlignment="1">
      <alignment horizontal="center" vertical="center"/>
    </xf>
    <xf numFmtId="0" fontId="73" fillId="0" borderId="40" xfId="0" applyFont="1" applyBorder="1" applyAlignment="1">
      <alignment horizontal="center" vertical="center"/>
    </xf>
    <xf numFmtId="0" fontId="73" fillId="0" borderId="42" xfId="0" applyFont="1" applyBorder="1" applyAlignment="1">
      <alignment horizontal="center" vertical="center"/>
    </xf>
    <xf numFmtId="0" fontId="73" fillId="0" borderId="39" xfId="0" applyFont="1" applyBorder="1" applyAlignment="1">
      <alignment horizontal="center" vertical="center" wrapText="1"/>
    </xf>
    <xf numFmtId="0" fontId="85" fillId="0" borderId="31" xfId="0" applyFont="1" applyBorder="1" applyAlignment="1">
      <alignment horizontal="center" vertical="center" wrapText="1"/>
    </xf>
    <xf numFmtId="0" fontId="85" fillId="0" borderId="30" xfId="0" applyFont="1" applyBorder="1" applyAlignment="1">
      <alignment horizontal="center" vertical="center" wrapText="1"/>
    </xf>
    <xf numFmtId="0" fontId="8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32" fillId="0" borderId="35" xfId="0" applyFont="1" applyBorder="1" applyAlignment="1">
      <alignment horizontal="left" vertical="center" wrapText="1" readingOrder="1"/>
    </xf>
    <xf numFmtId="0" fontId="32" fillId="0" borderId="37" xfId="0" applyFont="1" applyBorder="1" applyAlignment="1">
      <alignment horizontal="left" vertical="center" wrapText="1" readingOrder="1"/>
    </xf>
    <xf numFmtId="0" fontId="32" fillId="0" borderId="38" xfId="0" applyFont="1" applyBorder="1" applyAlignment="1">
      <alignment horizontal="left" vertical="center" wrapText="1" readingOrder="1"/>
    </xf>
    <xf numFmtId="0" fontId="73" fillId="27" borderId="20" xfId="0" applyFont="1" applyFill="1" applyBorder="1" applyAlignment="1">
      <alignment vertical="center"/>
    </xf>
    <xf numFmtId="0" fontId="73" fillId="27" borderId="19" xfId="0" applyFont="1" applyFill="1" applyBorder="1" applyAlignment="1">
      <alignment vertical="center"/>
    </xf>
    <xf numFmtId="0" fontId="74" fillId="0" borderId="35" xfId="0" applyFont="1" applyBorder="1"/>
    <xf numFmtId="0" fontId="74" fillId="0" borderId="37" xfId="0" applyFont="1" applyBorder="1"/>
    <xf numFmtId="0" fontId="74" fillId="0" borderId="38" xfId="0" applyFont="1" applyBorder="1"/>
    <xf numFmtId="0" fontId="5" fillId="29" borderId="32" xfId="0" applyFont="1" applyFill="1" applyBorder="1" applyAlignment="1">
      <alignment horizontal="left" vertical="center" wrapText="1" readingOrder="1"/>
    </xf>
    <xf numFmtId="0" fontId="5" fillId="29" borderId="36" xfId="0" applyFont="1" applyFill="1" applyBorder="1" applyAlignment="1">
      <alignment horizontal="left" vertical="center" wrapText="1" readingOrder="1"/>
    </xf>
    <xf numFmtId="0" fontId="5" fillId="29" borderId="33" xfId="0" applyFont="1" applyFill="1" applyBorder="1" applyAlignment="1">
      <alignment horizontal="left" vertical="center" wrapText="1" readingOrder="1"/>
    </xf>
    <xf numFmtId="0" fontId="5" fillId="29" borderId="32" xfId="0" quotePrefix="1" applyFont="1" applyFill="1" applyBorder="1" applyAlignment="1">
      <alignment horizontal="left" vertical="center" wrapText="1" readingOrder="1"/>
    </xf>
    <xf numFmtId="0" fontId="67" fillId="0" borderId="31" xfId="0" applyFont="1" applyBorder="1" applyAlignment="1">
      <alignment horizontal="center"/>
    </xf>
    <xf numFmtId="0" fontId="67" fillId="0" borderId="30" xfId="0" applyFont="1" applyBorder="1" applyAlignment="1">
      <alignment horizontal="center"/>
    </xf>
    <xf numFmtId="0" fontId="67" fillId="0" borderId="28" xfId="0" applyFont="1" applyBorder="1" applyAlignment="1">
      <alignment horizontal="center"/>
    </xf>
    <xf numFmtId="0" fontId="8" fillId="0" borderId="32" xfId="0"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vertical="center" wrapText="1"/>
    </xf>
    <xf numFmtId="0" fontId="38" fillId="0" borderId="37" xfId="0" applyFont="1" applyBorder="1" applyAlignment="1">
      <alignment vertical="center" wrapText="1"/>
    </xf>
    <xf numFmtId="0" fontId="38" fillId="0" borderId="33" xfId="0" applyFont="1" applyBorder="1" applyAlignment="1">
      <alignment vertical="center" wrapText="1"/>
    </xf>
    <xf numFmtId="0" fontId="38" fillId="0" borderId="38" xfId="0" applyFont="1" applyBorder="1" applyAlignment="1">
      <alignment vertical="center" wrapText="1"/>
    </xf>
    <xf numFmtId="0" fontId="73" fillId="27" borderId="18" xfId="0" applyFont="1" applyFill="1" applyBorder="1" applyAlignment="1">
      <alignment horizontal="left" vertical="center"/>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8" xfId="0" applyFont="1" applyBorder="1" applyAlignment="1">
      <alignment horizontal="center" vertical="center" wrapText="1"/>
    </xf>
    <xf numFmtId="0" fontId="5" fillId="0" borderId="27" xfId="0" applyFont="1" applyBorder="1" applyAlignment="1">
      <alignment horizontal="left" vertical="center" wrapText="1" readingOrder="1"/>
    </xf>
    <xf numFmtId="0" fontId="73" fillId="0" borderId="31" xfId="0" applyFont="1" applyBorder="1" applyAlignment="1">
      <alignment horizontal="center" vertical="center" wrapText="1"/>
    </xf>
    <xf numFmtId="0" fontId="73" fillId="0" borderId="28" xfId="0" applyFont="1" applyBorder="1" applyAlignment="1">
      <alignment horizontal="center" vertical="center"/>
    </xf>
    <xf numFmtId="0" fontId="72" fillId="0" borderId="32" xfId="0" applyFont="1" applyBorder="1" applyAlignment="1">
      <alignment horizontal="center" vertical="center" wrapText="1"/>
    </xf>
    <xf numFmtId="0" fontId="72" fillId="0" borderId="35"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38" xfId="0" applyFont="1" applyBorder="1" applyAlignment="1">
      <alignment horizontal="center" vertical="center" wrapText="1"/>
    </xf>
    <xf numFmtId="0" fontId="1" fillId="63" borderId="31" xfId="0" quotePrefix="1" applyFont="1" applyFill="1" applyBorder="1" applyAlignment="1" applyProtection="1">
      <alignment horizontal="left" vertical="center" wrapText="1"/>
      <protection locked="0"/>
    </xf>
    <xf numFmtId="0" fontId="1" fillId="63" borderId="30" xfId="0" quotePrefix="1" applyFont="1" applyFill="1" applyBorder="1" applyAlignment="1" applyProtection="1">
      <alignment horizontal="left" vertical="center" wrapText="1"/>
      <protection locked="0"/>
    </xf>
    <xf numFmtId="0" fontId="1" fillId="63" borderId="28" xfId="0" quotePrefix="1" applyFont="1" applyFill="1" applyBorder="1" applyAlignment="1" applyProtection="1">
      <alignment horizontal="left" vertical="center" wrapText="1"/>
      <protection locked="0"/>
    </xf>
    <xf numFmtId="49" fontId="24" fillId="0" borderId="31" xfId="0" applyNumberFormat="1" applyFont="1" applyBorder="1" applyAlignment="1">
      <alignment horizontal="center" vertical="center" wrapText="1"/>
    </xf>
    <xf numFmtId="49" fontId="41" fillId="0" borderId="30" xfId="0" applyNumberFormat="1" applyFont="1" applyBorder="1" applyAlignment="1">
      <alignment horizontal="center" vertical="center" wrapText="1"/>
    </xf>
    <xf numFmtId="49" fontId="41" fillId="0" borderId="28" xfId="0" applyNumberFormat="1" applyFont="1" applyBorder="1" applyAlignment="1">
      <alignment horizontal="center" vertical="center" wrapText="1"/>
    </xf>
    <xf numFmtId="0" fontId="8" fillId="0" borderId="31" xfId="0" applyFont="1" applyBorder="1" applyAlignment="1">
      <alignment vertical="center" wrapText="1"/>
    </xf>
    <xf numFmtId="0" fontId="38" fillId="0" borderId="30" xfId="0" applyFont="1" applyBorder="1" applyAlignment="1">
      <alignment vertical="center" wrapText="1"/>
    </xf>
    <xf numFmtId="0" fontId="38" fillId="0" borderId="28" xfId="0" applyFont="1" applyBorder="1" applyAlignment="1">
      <alignment vertical="center" wrapText="1"/>
    </xf>
    <xf numFmtId="0" fontId="1" fillId="63" borderId="31" xfId="0" applyFont="1" applyFill="1" applyBorder="1" applyAlignment="1" applyProtection="1">
      <alignment horizontal="left" vertical="center" wrapText="1"/>
      <protection locked="0"/>
    </xf>
    <xf numFmtId="0" fontId="67" fillId="63" borderId="30" xfId="0" applyFont="1" applyFill="1" applyBorder="1" applyAlignment="1" applyProtection="1">
      <alignment horizontal="left" vertical="center" wrapText="1"/>
      <protection locked="0"/>
    </xf>
    <xf numFmtId="0" fontId="67" fillId="63" borderId="28" xfId="0" applyFont="1" applyFill="1" applyBorder="1" applyAlignment="1" applyProtection="1">
      <alignment horizontal="left" vertical="center" wrapText="1"/>
      <protection locked="0"/>
    </xf>
    <xf numFmtId="0" fontId="73" fillId="0" borderId="27" xfId="0" applyFont="1" applyBorder="1" applyAlignment="1">
      <alignment horizontal="center" vertical="center"/>
    </xf>
    <xf numFmtId="9" fontId="29" fillId="0" borderId="31" xfId="0" applyNumberFormat="1" applyFont="1" applyBorder="1" applyAlignment="1">
      <alignment horizontal="center" vertical="center" wrapText="1"/>
    </xf>
    <xf numFmtId="0" fontId="72" fillId="27" borderId="31" xfId="0" applyFont="1" applyFill="1" applyBorder="1" applyAlignment="1">
      <alignment horizontal="center" vertical="center"/>
    </xf>
    <xf numFmtId="0" fontId="72" fillId="27" borderId="30" xfId="0" applyFont="1" applyFill="1" applyBorder="1" applyAlignment="1">
      <alignment horizontal="center" vertical="center"/>
    </xf>
    <xf numFmtId="0" fontId="72" fillId="27" borderId="28" xfId="0" applyFont="1" applyFill="1" applyBorder="1" applyAlignment="1">
      <alignment horizontal="center" vertical="center"/>
    </xf>
    <xf numFmtId="0" fontId="4" fillId="63" borderId="31" xfId="0" quotePrefix="1" applyFont="1" applyFill="1" applyBorder="1" applyAlignment="1" applyProtection="1">
      <alignment horizontal="left" vertical="center" wrapText="1"/>
      <protection locked="0"/>
    </xf>
    <xf numFmtId="0" fontId="4" fillId="63" borderId="30" xfId="0" quotePrefix="1" applyFont="1" applyFill="1" applyBorder="1" applyAlignment="1" applyProtection="1">
      <alignment horizontal="left" vertical="center" wrapText="1"/>
      <protection locked="0"/>
    </xf>
    <xf numFmtId="0" fontId="4" fillId="63" borderId="28" xfId="0" quotePrefix="1" applyFont="1" applyFill="1" applyBorder="1" applyAlignment="1" applyProtection="1">
      <alignment horizontal="left" vertical="center" wrapText="1"/>
      <protection locked="0"/>
    </xf>
    <xf numFmtId="0" fontId="4" fillId="63" borderId="31" xfId="0" applyFont="1" applyFill="1" applyBorder="1" applyAlignment="1" applyProtection="1">
      <alignment horizontal="left" vertical="center" wrapText="1"/>
      <protection locked="0"/>
    </xf>
    <xf numFmtId="0" fontId="4" fillId="63" borderId="30" xfId="0" applyFont="1" applyFill="1" applyBorder="1" applyAlignment="1" applyProtection="1">
      <alignment horizontal="left" vertical="center" wrapText="1"/>
      <protection locked="0"/>
    </xf>
    <xf numFmtId="0" fontId="4" fillId="63" borderId="28" xfId="0" applyFont="1" applyFill="1" applyBorder="1" applyAlignment="1" applyProtection="1">
      <alignment horizontal="left" vertical="center" wrapText="1"/>
      <protection locked="0"/>
    </xf>
    <xf numFmtId="0" fontId="8" fillId="0" borderId="30" xfId="0" applyFont="1" applyBorder="1" applyAlignment="1">
      <alignment vertical="center" wrapText="1"/>
    </xf>
    <xf numFmtId="0" fontId="8" fillId="0" borderId="28" xfId="0" applyFont="1" applyBorder="1" applyAlignment="1">
      <alignment vertical="center" wrapText="1"/>
    </xf>
    <xf numFmtId="0" fontId="8" fillId="0" borderId="27" xfId="0" applyFont="1" applyBorder="1" applyAlignment="1">
      <alignment vertical="center" wrapText="1"/>
    </xf>
    <xf numFmtId="0" fontId="8" fillId="0" borderId="32" xfId="0" quotePrefix="1" applyFont="1" applyBorder="1" applyAlignment="1">
      <alignment vertical="center" wrapText="1"/>
    </xf>
    <xf numFmtId="0" fontId="5" fillId="0" borderId="35" xfId="0" applyFont="1" applyBorder="1" applyAlignment="1">
      <alignment horizontal="left" vertical="center" wrapText="1" readingOrder="1"/>
    </xf>
    <xf numFmtId="0" fontId="5" fillId="0" borderId="37" xfId="0" applyFont="1" applyBorder="1" applyAlignment="1">
      <alignment horizontal="left" vertical="center" wrapText="1" readingOrder="1"/>
    </xf>
    <xf numFmtId="0" fontId="5" fillId="0" borderId="38" xfId="0" applyFont="1" applyBorder="1" applyAlignment="1">
      <alignment horizontal="left" vertical="center" wrapText="1" readingOrder="1"/>
    </xf>
    <xf numFmtId="0" fontId="5" fillId="29" borderId="35" xfId="0" applyFont="1" applyFill="1" applyBorder="1" applyAlignment="1">
      <alignment horizontal="left" vertical="center" wrapText="1" readingOrder="1"/>
    </xf>
    <xf numFmtId="0" fontId="5" fillId="29" borderId="37" xfId="0" applyFont="1" applyFill="1" applyBorder="1" applyAlignment="1">
      <alignment horizontal="left" vertical="center" wrapText="1" readingOrder="1"/>
    </xf>
    <xf numFmtId="0" fontId="5" fillId="29" borderId="38" xfId="0" applyFont="1" applyFill="1" applyBorder="1" applyAlignment="1">
      <alignment horizontal="left" vertical="center" wrapText="1" readingOrder="1"/>
    </xf>
    <xf numFmtId="0" fontId="69" fillId="0" borderId="0" xfId="0" applyFont="1" applyAlignment="1">
      <alignment horizontal="left" vertical="top" wrapText="1"/>
    </xf>
    <xf numFmtId="164" fontId="5" fillId="68" borderId="32" xfId="1163" applyNumberFormat="1" applyFont="1" applyFill="1" applyBorder="1" applyAlignment="1" applyProtection="1">
      <alignment horizontal="left" vertical="center"/>
    </xf>
    <xf numFmtId="164" fontId="5" fillId="68" borderId="35" xfId="1163" applyNumberFormat="1" applyFont="1" applyFill="1" applyBorder="1" applyAlignment="1" applyProtection="1">
      <alignment horizontal="left" vertical="center"/>
    </xf>
    <xf numFmtId="164" fontId="5" fillId="68" borderId="36" xfId="1163" applyNumberFormat="1" applyFont="1" applyFill="1" applyBorder="1" applyAlignment="1" applyProtection="1">
      <alignment horizontal="left" vertical="center"/>
    </xf>
    <xf numFmtId="164" fontId="5" fillId="68" borderId="37" xfId="1163" applyNumberFormat="1" applyFont="1" applyFill="1" applyBorder="1" applyAlignment="1" applyProtection="1">
      <alignment horizontal="left" vertical="center"/>
    </xf>
    <xf numFmtId="164" fontId="5" fillId="0" borderId="27" xfId="1163" applyNumberFormat="1" applyFont="1" applyFill="1" applyBorder="1" applyAlignment="1" applyProtection="1">
      <alignment horizontal="center" vertical="center"/>
    </xf>
    <xf numFmtId="164" fontId="5" fillId="70" borderId="54" xfId="1163" applyNumberFormat="1" applyFont="1" applyFill="1" applyBorder="1" applyAlignment="1" applyProtection="1">
      <alignment horizontal="left" vertical="center" wrapText="1"/>
    </xf>
    <xf numFmtId="164" fontId="5" fillId="70" borderId="55" xfId="1163" applyNumberFormat="1" applyFont="1" applyFill="1" applyBorder="1" applyAlignment="1" applyProtection="1">
      <alignment horizontal="left" vertical="center" wrapText="1"/>
    </xf>
    <xf numFmtId="164" fontId="5" fillId="70" borderId="53" xfId="1163" applyNumberFormat="1" applyFont="1" applyFill="1" applyBorder="1" applyAlignment="1" applyProtection="1">
      <alignment horizontal="left" vertical="center" wrapText="1"/>
    </xf>
    <xf numFmtId="164" fontId="5" fillId="71" borderId="32" xfId="1163" applyNumberFormat="1" applyFont="1" applyFill="1" applyBorder="1" applyAlignment="1" applyProtection="1">
      <alignment horizontal="left" vertical="center"/>
    </xf>
    <xf numFmtId="164" fontId="5" fillId="71" borderId="35" xfId="1163" applyNumberFormat="1" applyFont="1" applyFill="1" applyBorder="1" applyAlignment="1" applyProtection="1">
      <alignment horizontal="left" vertical="center"/>
    </xf>
    <xf numFmtId="164" fontId="5" fillId="71" borderId="33" xfId="1163" applyNumberFormat="1" applyFont="1" applyFill="1" applyBorder="1" applyAlignment="1" applyProtection="1">
      <alignment horizontal="left" vertical="center"/>
    </xf>
    <xf numFmtId="164" fontId="5" fillId="71" borderId="38" xfId="1163" applyNumberFormat="1" applyFont="1" applyFill="1" applyBorder="1" applyAlignment="1" applyProtection="1">
      <alignment horizontal="left" vertical="center"/>
    </xf>
    <xf numFmtId="164" fontId="5" fillId="0" borderId="31" xfId="1163" applyNumberFormat="1" applyFont="1" applyFill="1" applyBorder="1" applyAlignment="1" applyProtection="1">
      <alignment horizontal="center" wrapText="1"/>
    </xf>
    <xf numFmtId="164" fontId="5" fillId="0" borderId="30" xfId="1163" applyNumberFormat="1" applyFont="1" applyFill="1" applyBorder="1" applyAlignment="1" applyProtection="1">
      <alignment horizontal="center" wrapText="1"/>
    </xf>
    <xf numFmtId="0" fontId="72" fillId="63" borderId="31" xfId="0" applyFont="1" applyFill="1" applyBorder="1" applyAlignment="1" applyProtection="1">
      <alignment horizontal="center" vertical="center"/>
      <protection locked="0"/>
    </xf>
    <xf numFmtId="0" fontId="72" fillId="63" borderId="30" xfId="0" applyFont="1" applyFill="1" applyBorder="1" applyAlignment="1" applyProtection="1">
      <alignment horizontal="center" vertical="center"/>
      <protection locked="0"/>
    </xf>
    <xf numFmtId="0" fontId="72" fillId="63" borderId="28" xfId="0" applyFont="1" applyFill="1" applyBorder="1" applyAlignment="1" applyProtection="1">
      <alignment horizontal="center" vertical="center"/>
      <protection locked="0"/>
    </xf>
    <xf numFmtId="0" fontId="30" fillId="0" borderId="31"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8" xfId="0" applyFont="1" applyBorder="1" applyAlignment="1">
      <alignment horizontal="center" vertical="center" wrapText="1"/>
    </xf>
    <xf numFmtId="0" fontId="73" fillId="27" borderId="34" xfId="0" applyFont="1" applyFill="1" applyBorder="1" applyAlignment="1">
      <alignment vertical="center"/>
    </xf>
    <xf numFmtId="0" fontId="69" fillId="0" borderId="0" xfId="0" applyFont="1" applyAlignment="1">
      <alignment horizontal="left"/>
    </xf>
    <xf numFmtId="0" fontId="72" fillId="0" borderId="0" xfId="0" applyFont="1" applyAlignment="1">
      <alignment horizontal="center" vertical="center" wrapText="1"/>
    </xf>
    <xf numFmtId="0" fontId="72" fillId="0" borderId="0" xfId="0" applyFont="1" applyAlignment="1">
      <alignment horizontal="center" vertical="center"/>
    </xf>
    <xf numFmtId="0" fontId="0" fillId="0" borderId="0" xfId="0" applyAlignment="1">
      <alignment horizontal="center" vertical="center"/>
    </xf>
  </cellXfs>
  <cellStyles count="122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4 2 2" xfId="1170" xr:uid="{B3420CEA-326E-4F6D-BF5C-A2F70165DBD4}"/>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2 5" xfId="1171" xr:uid="{AE2D6F3F-054E-4793-8510-8EAD45CAEA65}"/>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4 2 2" xfId="1172" xr:uid="{71DF356C-944F-4A08-BE0C-DDCA7CBAB87C}"/>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2 3 3 2" xfId="1175" xr:uid="{28DB5950-63D1-455E-8DE3-E57ECDC14059}"/>
    <cellStyle name="Ausgabe 2 2 4" xfId="1174" xr:uid="{133F3355-DB16-4665-9306-33849E2A321D}"/>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3 3 3 2" xfId="1176" xr:uid="{57F49AED-5439-4359-9498-BC4132E82D0C}"/>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2 5 3 2" xfId="1177" xr:uid="{192E6D1D-E420-4709-A6FE-08F781753370}"/>
    <cellStyle name="Ausgabe 2 6" xfId="1173" xr:uid="{A1D49D86-C599-40AC-A900-D08291CA807D}"/>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3 3 3 2" xfId="1179" xr:uid="{8AC7CE46-0AF0-449C-81B3-B079C3EA6356}"/>
    <cellStyle name="Ausgabe 3 4" xfId="1178" xr:uid="{689E86BC-4679-4685-B9DB-4FC5194AB6F2}"/>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3 4 2" xfId="1180" xr:uid="{3D8C1DDA-8936-43E3-AC55-EB746BD35F67}"/>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3 3" xfId="1181" xr:uid="{BDA1F4D5-CF44-4C44-96A1-7C0FE0D92D49}"/>
    <cellStyle name="Check Cell 4" xfId="520" xr:uid="{00000000-0005-0000-0000-000007020000}"/>
    <cellStyle name="Check Cell 4 2" xfId="521" xr:uid="{00000000-0005-0000-0000-000008020000}"/>
    <cellStyle name="Check Cell 4 2 2" xfId="1182" xr:uid="{03B81B01-B351-4DE6-A13E-ECD9FC9FFF6A}"/>
    <cellStyle name="Check Cell 5" xfId="522" xr:uid="{00000000-0005-0000-0000-000009020000}"/>
    <cellStyle name="Comma 2" xfId="1166" xr:uid="{8CC390E1-C21A-48C1-AB18-AA251061589F}"/>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2 2 2" xfId="1185" xr:uid="{9529A879-50CA-4933-A377-8AC671D77326}"/>
    <cellStyle name="Heading 1 2 3" xfId="564" xr:uid="{00000000-0005-0000-0000-000033020000}"/>
    <cellStyle name="Heading 1 2 4" xfId="1184" xr:uid="{1064ED2A-2EBD-4D4E-A9D9-B16D5B453AA4}"/>
    <cellStyle name="Heading 1 3" xfId="565" xr:uid="{00000000-0005-0000-0000-000034020000}"/>
    <cellStyle name="Heading 1 3 2" xfId="566" xr:uid="{00000000-0005-0000-0000-000035020000}"/>
    <cellStyle name="Heading 1 3 2 2" xfId="1186" xr:uid="{3FA1856C-14A7-41C6-BA03-BCE04E95E2E9}"/>
    <cellStyle name="Heading 1 4" xfId="567" xr:uid="{00000000-0005-0000-0000-000036020000}"/>
    <cellStyle name="Heading 1 5" xfId="1183" xr:uid="{07DE02C9-F013-48E8-8693-9B907E96E189}"/>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2 2 2" xfId="1189" xr:uid="{4E68BFA6-5993-47D6-8CBB-F64488C04ED1}"/>
    <cellStyle name="Heading 2 2 3" xfId="572" xr:uid="{00000000-0005-0000-0000-00003B020000}"/>
    <cellStyle name="Heading 2 2 4" xfId="1188" xr:uid="{C4D92433-1A2F-4EF3-9B25-D6BCCB8932E1}"/>
    <cellStyle name="Heading 2 3" xfId="573" xr:uid="{00000000-0005-0000-0000-00003C020000}"/>
    <cellStyle name="Heading 2 3 2" xfId="574" xr:uid="{00000000-0005-0000-0000-00003D020000}"/>
    <cellStyle name="Heading 2 3 2 2" xfId="1190" xr:uid="{4336E40A-7FAC-48CF-9645-82F3F61B902B}"/>
    <cellStyle name="Heading 2 4" xfId="575" xr:uid="{00000000-0005-0000-0000-00003E020000}"/>
    <cellStyle name="Heading 2 5" xfId="1187" xr:uid="{F06818AC-324F-441B-99EE-68C523B0B597}"/>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2 2 2" xfId="1193" xr:uid="{5241B59F-4A27-4B69-98D2-7CCF87EFF841}"/>
    <cellStyle name="Heading 3 2 3" xfId="580" xr:uid="{00000000-0005-0000-0000-000043020000}"/>
    <cellStyle name="Heading 3 2 4" xfId="1192" xr:uid="{463A9FBB-0D9C-40A9-9394-EC59AC04165F}"/>
    <cellStyle name="Heading 3 3" xfId="581" xr:uid="{00000000-0005-0000-0000-000044020000}"/>
    <cellStyle name="Heading 3 3 2" xfId="582" xr:uid="{00000000-0005-0000-0000-000045020000}"/>
    <cellStyle name="Heading 3 3 2 2" xfId="1194" xr:uid="{D3466BD2-79D9-4CEB-8B64-A7B2B81F32E1}"/>
    <cellStyle name="Heading 3 4" xfId="583" xr:uid="{00000000-0005-0000-0000-000046020000}"/>
    <cellStyle name="Heading 3 5" xfId="1191" xr:uid="{138B5E8F-D6E6-405A-B601-A69848FACCFF}"/>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2 2 2" xfId="1197" xr:uid="{220C5000-A8ED-40B8-9AF9-6E4C7A40CADB}"/>
    <cellStyle name="Heading 4 2 3" xfId="588" xr:uid="{00000000-0005-0000-0000-00004B020000}"/>
    <cellStyle name="Heading 4 2 4" xfId="1196" xr:uid="{A8804F1E-BA98-4583-BA2F-87F2DD96B12E}"/>
    <cellStyle name="Heading 4 3" xfId="589" xr:uid="{00000000-0005-0000-0000-00004C020000}"/>
    <cellStyle name="Heading 4 3 2" xfId="590" xr:uid="{00000000-0005-0000-0000-00004D020000}"/>
    <cellStyle name="Heading 4 3 2 2" xfId="1198" xr:uid="{E87B54B7-A9BE-47EA-97D6-5B1F813A3F9A}"/>
    <cellStyle name="Heading 4 4" xfId="591" xr:uid="{00000000-0005-0000-0000-00004E020000}"/>
    <cellStyle name="Heading 4 5" xfId="1195" xr:uid="{9F1FCA84-57D9-4EAD-B65A-693EE01DD4CA}"/>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4 3" xfId="1199" xr:uid="{A746FB69-20B9-4ABE-90F5-599042F83451}"/>
    <cellStyle name="Note 5" xfId="605" xr:uid="{00000000-0005-0000-0000-00005C020000}"/>
    <cellStyle name="Note 5 2" xfId="606" xr:uid="{00000000-0005-0000-0000-00005D020000}"/>
    <cellStyle name="Note 5 2 2" xfId="607" xr:uid="{00000000-0005-0000-0000-00005E020000}"/>
    <cellStyle name="Note 5 2 2 2" xfId="1200" xr:uid="{61F214A9-DB90-42C5-92C5-1947126E111C}"/>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3 4 2" xfId="1201" xr:uid="{97F7C45A-7388-42A0-825A-C4B4B6642640}"/>
    <cellStyle name="Notiz 2 2 4 4" xfId="645" xr:uid="{00000000-0005-0000-0000-000084020000}"/>
    <cellStyle name="Notiz 2 2 4 4 2" xfId="646" xr:uid="{00000000-0005-0000-0000-000085020000}"/>
    <cellStyle name="Notiz 2 2 4 4 2 2" xfId="647" xr:uid="{00000000-0005-0000-0000-000086020000}"/>
    <cellStyle name="Notiz 2 2 4 4 2 2 2" xfId="1202" xr:uid="{1B318F57-1427-439C-9EAB-D1DA8C9BB6C3}"/>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4 3 2" xfId="1204" xr:uid="{BF1AB278-9492-4CE5-9BDA-D4910A39BD64}"/>
    <cellStyle name="Notiz 2 2 5 5" xfId="657" xr:uid="{00000000-0005-0000-0000-000090020000}"/>
    <cellStyle name="Notiz 2 2 5 5 2" xfId="1203" xr:uid="{5ABFAEA6-0995-46AD-A826-FE528E45EDB4}"/>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7" xr:uid="{E2D7A700-7590-41F6-817D-A768120CD986}"/>
    <cellStyle name="Percent 3" xfId="1169" xr:uid="{00BA29C0-90BF-4430-AA60-DF85199AABA8}"/>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3 3" xfId="1205" xr:uid="{0CBC4E59-DAFE-469A-A483-A2119EF1D950}"/>
    <cellStyle name="Prozent 10 4" xfId="775" xr:uid="{00000000-0005-0000-0000-000007030000}"/>
    <cellStyle name="Prozent 10 4 2" xfId="776" xr:uid="{00000000-0005-0000-0000-000008030000}"/>
    <cellStyle name="Prozent 10 4 3" xfId="777" xr:uid="{00000000-0005-0000-0000-000009030000}"/>
    <cellStyle name="Prozent 10 4 3 2" xfId="1206" xr:uid="{13935B0A-0097-4FD6-AA82-517DE3B222B9}"/>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4 3 2" xfId="1208" xr:uid="{29C06EC6-EEED-4DD8-AAAC-F27E6FCB3D05}"/>
    <cellStyle name="Prozent 4 3 4 5" xfId="909" xr:uid="{00000000-0005-0000-0000-00008D030000}"/>
    <cellStyle name="Prozent 4 3 4 5 2" xfId="1207" xr:uid="{E2DD4E5A-C932-4AF6-87E6-F836C32E6142}"/>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3 4 2" xfId="1209" xr:uid="{4C4B83A8-B1BC-487C-B395-CB1BB1C2AA80}"/>
    <cellStyle name="Prozent 5 4 4" xfId="960" xr:uid="{00000000-0005-0000-0000-0000C0030000}"/>
    <cellStyle name="Prozent 5 4 4 2" xfId="961" xr:uid="{00000000-0005-0000-0000-0000C1030000}"/>
    <cellStyle name="Prozent 5 4 4 2 2" xfId="962" xr:uid="{00000000-0005-0000-0000-0000C2030000}"/>
    <cellStyle name="Prozent 5 4 4 2 2 2" xfId="1210" xr:uid="{24A52A41-D66A-40C3-B7E1-EECFA5A69D6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4 3 2" xfId="1212" xr:uid="{84240B67-9F34-44E5-AE85-043B9D694DE0}"/>
    <cellStyle name="Prozent 5 5 5" xfId="972" xr:uid="{00000000-0005-0000-0000-0000CC030000}"/>
    <cellStyle name="Prozent 5 5 5 2" xfId="1211" xr:uid="{53A75001-5BAD-4718-AC9C-3BF3815E571A}"/>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2 3" xfId="1213" xr:uid="{53C2354D-A3D0-48EC-A863-38C25AEB2A82}"/>
    <cellStyle name="Prozent 8 3 2 3" xfId="1016" xr:uid="{00000000-0005-0000-0000-0000F8030000}"/>
    <cellStyle name="Prozent 8 3 2 3 2" xfId="1017" xr:uid="{00000000-0005-0000-0000-0000F9030000}"/>
    <cellStyle name="Prozent 8 3 2 3 2 2" xfId="1214" xr:uid="{721F55E9-6A3B-4D8A-9E71-CFD9BA01B8E9}"/>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6 3" xfId="1215" xr:uid="{010CF45D-8429-44F7-AACC-CF3794C258C8}"/>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 6" xfId="1164" xr:uid="{93CB15AE-9C44-4766-9D0A-75323A7069A4}"/>
    <cellStyle name="Standard 6 2" xfId="1168" xr:uid="{6A00D089-5B79-4FD8-ABDF-8BC389B1DA8D}"/>
    <cellStyle name="Standard 7" xfId="1165" xr:uid="{C4AE911C-476E-4883-A3EF-83CF29EBF68A}"/>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2 2 2" xfId="1218" xr:uid="{3FB93FD3-8045-4CEE-8C62-D3CA3C38D681}"/>
    <cellStyle name="Title 2 3" xfId="1120" xr:uid="{00000000-0005-0000-0000-000061040000}"/>
    <cellStyle name="Title 2 4" xfId="1217" xr:uid="{887932E0-5A9E-4D83-ADE8-70DD25F98C01}"/>
    <cellStyle name="Title 3" xfId="1121" xr:uid="{00000000-0005-0000-0000-000062040000}"/>
    <cellStyle name="Title 3 2" xfId="1122" xr:uid="{00000000-0005-0000-0000-000063040000}"/>
    <cellStyle name="Title 3 2 2" xfId="1219" xr:uid="{4AFF7FE1-613A-4098-BF7F-98ED6A9CDDD2}"/>
    <cellStyle name="Title 4" xfId="1123" xr:uid="{00000000-0005-0000-0000-000064040000}"/>
    <cellStyle name="Title 5" xfId="1216" xr:uid="{B13F0BBC-50B0-4BD4-853D-17730D4B52B7}"/>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2 3 2 2 2" xfId="1220" xr:uid="{D171C506-FB99-4814-9963-87088FFF44FE}"/>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3 3" xfId="1221" xr:uid="{710D1AB3-380C-47B8-9B6E-7659858519D7}"/>
    <cellStyle name="Zelle überprüfen 4" xfId="1162" xr:uid="{00000000-0005-0000-0000-00008B040000}"/>
  </cellStyles>
  <dxfs count="101">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rgb="FFFFFF99"/>
        </patternFill>
      </fill>
    </dxf>
    <dxf>
      <fill>
        <patternFill>
          <bgColor rgb="FFC0C0C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FFFF99"/>
      <color rgb="FFDCE6F1"/>
      <color rgb="FFFF7C80"/>
      <color rgb="FF99FF66"/>
      <color rgb="FFC0C0C0"/>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923925</xdr:colOff>
      <xdr:row>13</xdr:row>
      <xdr:rowOff>9525</xdr:rowOff>
    </xdr:from>
    <xdr:to>
      <xdr:col>4</xdr:col>
      <xdr:colOff>0</xdr:colOff>
      <xdr:row>13</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25</xdr:row>
      <xdr:rowOff>9525</xdr:rowOff>
    </xdr:from>
    <xdr:to>
      <xdr:col>4</xdr:col>
      <xdr:colOff>9525</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452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30</xdr:row>
      <xdr:rowOff>9525</xdr:rowOff>
    </xdr:from>
    <xdr:to>
      <xdr:col>2</xdr:col>
      <xdr:colOff>0</xdr:colOff>
      <xdr:row>30</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29</xdr:row>
      <xdr:rowOff>9525</xdr:rowOff>
    </xdr:from>
    <xdr:to>
      <xdr:col>6</xdr:col>
      <xdr:colOff>0</xdr:colOff>
      <xdr:row>29</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30</xdr:row>
      <xdr:rowOff>9525</xdr:rowOff>
    </xdr:from>
    <xdr:to>
      <xdr:col>6</xdr:col>
      <xdr:colOff>0</xdr:colOff>
      <xdr:row>30</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30</xdr:row>
      <xdr:rowOff>9525</xdr:rowOff>
    </xdr:from>
    <xdr:to>
      <xdr:col>9</xdr:col>
      <xdr:colOff>0</xdr:colOff>
      <xdr:row>30</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29</xdr:row>
      <xdr:rowOff>9525</xdr:rowOff>
    </xdr:from>
    <xdr:to>
      <xdr:col>9</xdr:col>
      <xdr:colOff>0</xdr:colOff>
      <xdr:row>29</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38</xdr:row>
      <xdr:rowOff>9525</xdr:rowOff>
    </xdr:from>
    <xdr:to>
      <xdr:col>2</xdr:col>
      <xdr:colOff>0</xdr:colOff>
      <xdr:row>38</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39</xdr:row>
      <xdr:rowOff>9525</xdr:rowOff>
    </xdr:from>
    <xdr:to>
      <xdr:col>6</xdr:col>
      <xdr:colOff>0</xdr:colOff>
      <xdr:row>39</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37</xdr:row>
      <xdr:rowOff>9525</xdr:rowOff>
    </xdr:from>
    <xdr:to>
      <xdr:col>9</xdr:col>
      <xdr:colOff>0</xdr:colOff>
      <xdr:row>37</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34</xdr:row>
      <xdr:rowOff>9525</xdr:rowOff>
    </xdr:from>
    <xdr:to>
      <xdr:col>9</xdr:col>
      <xdr:colOff>0</xdr:colOff>
      <xdr:row>34</xdr:row>
      <xdr:rowOff>104775</xdr:rowOff>
    </xdr:to>
    <xdr:pic>
      <xdr:nvPicPr>
        <xdr:cNvPr id="2" name="Grafik 27">
          <a:extLst>
            <a:ext uri="{FF2B5EF4-FFF2-40B4-BE49-F238E27FC236}">
              <a16:creationId xmlns:a16="http://schemas.microsoft.com/office/drawing/2014/main" id="{3C2C0896-9C56-4FA8-A29E-BE0ADF92C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61912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42</xdr:row>
      <xdr:rowOff>9525</xdr:rowOff>
    </xdr:from>
    <xdr:to>
      <xdr:col>9</xdr:col>
      <xdr:colOff>0</xdr:colOff>
      <xdr:row>42</xdr:row>
      <xdr:rowOff>104775</xdr:rowOff>
    </xdr:to>
    <xdr:pic>
      <xdr:nvPicPr>
        <xdr:cNvPr id="3" name="Grafik 27">
          <a:extLst>
            <a:ext uri="{FF2B5EF4-FFF2-40B4-BE49-F238E27FC236}">
              <a16:creationId xmlns:a16="http://schemas.microsoft.com/office/drawing/2014/main" id="{930E1824-BAD4-4A8F-91BA-68C3D0D68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10450" y="8648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476250</xdr:colOff>
      <xdr:row>0</xdr:row>
      <xdr:rowOff>0</xdr:rowOff>
    </xdr:from>
    <xdr:to>
      <xdr:col>9</xdr:col>
      <xdr:colOff>28575</xdr:colOff>
      <xdr:row>4</xdr:row>
      <xdr:rowOff>50103</xdr:rowOff>
    </xdr:to>
    <xdr:pic>
      <xdr:nvPicPr>
        <xdr:cNvPr id="5" name="Grafik 22">
          <a:extLst>
            <a:ext uri="{FF2B5EF4-FFF2-40B4-BE49-F238E27FC236}">
              <a16:creationId xmlns:a16="http://schemas.microsoft.com/office/drawing/2014/main" id="{52253FAE-D7CF-4BBA-B094-CB1535E4E8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34100" y="0"/>
          <a:ext cx="1409700" cy="621603"/>
        </a:xfrm>
        <a:prstGeom prst="rect">
          <a:avLst/>
        </a:prstGeom>
      </xdr:spPr>
    </xdr:pic>
    <xdr:clientData/>
  </xdr:twoCellAnchor>
  <xdr:oneCellAnchor>
    <xdr:from>
      <xdr:col>3</xdr:col>
      <xdr:colOff>923925</xdr:colOff>
      <xdr:row>15</xdr:row>
      <xdr:rowOff>9525</xdr:rowOff>
    </xdr:from>
    <xdr:ext cx="104775" cy="95250"/>
    <xdr:pic>
      <xdr:nvPicPr>
        <xdr:cNvPr id="4" name="Grafik 23">
          <a:extLst>
            <a:ext uri="{FF2B5EF4-FFF2-40B4-BE49-F238E27FC236}">
              <a16:creationId xmlns:a16="http://schemas.microsoft.com/office/drawing/2014/main" id="{A94DA3BF-D93C-4E4C-A512-4FBE1A7AE9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923925</xdr:colOff>
      <xdr:row>17</xdr:row>
      <xdr:rowOff>9525</xdr:rowOff>
    </xdr:from>
    <xdr:ext cx="104775" cy="95250"/>
    <xdr:pic>
      <xdr:nvPicPr>
        <xdr:cNvPr id="6" name="Grafik 23">
          <a:extLst>
            <a:ext uri="{FF2B5EF4-FFF2-40B4-BE49-F238E27FC236}">
              <a16:creationId xmlns:a16="http://schemas.microsoft.com/office/drawing/2014/main" id="{1C7C98A7-EA2C-4458-A8CD-AEE384EFDE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2200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B96809B7-AC5B-4492-A5C5-6CBAC1785B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32FBBC28-6BBE-4C5D-89F5-3CCDE0AB8E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AC80C15C-055E-4F19-9F8E-1EF3EFAE9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7EBD05B5-AB1F-407A-AD04-830D8D492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600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6" name="Grafik 1">
          <a:extLst>
            <a:ext uri="{FF2B5EF4-FFF2-40B4-BE49-F238E27FC236}">
              <a16:creationId xmlns:a16="http://schemas.microsoft.com/office/drawing/2014/main" id="{10FBCCAC-B70A-47F9-8E62-A83AD18E5B1D}"/>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2990850</xdr:colOff>
      <xdr:row>6</xdr:row>
      <xdr:rowOff>9525</xdr:rowOff>
    </xdr:from>
    <xdr:to>
      <xdr:col>3</xdr:col>
      <xdr:colOff>9525</xdr:colOff>
      <xdr:row>6</xdr:row>
      <xdr:rowOff>114300</xdr:rowOff>
    </xdr:to>
    <xdr:pic>
      <xdr:nvPicPr>
        <xdr:cNvPr id="3" name="Grafik 15">
          <a:extLst>
            <a:ext uri="{FF2B5EF4-FFF2-40B4-BE49-F238E27FC236}">
              <a16:creationId xmlns:a16="http://schemas.microsoft.com/office/drawing/2014/main" id="{778242CC-9F21-4B1B-BEA6-5BC558AD6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6</xdr:row>
      <xdr:rowOff>9525</xdr:rowOff>
    </xdr:from>
    <xdr:to>
      <xdr:col>4</xdr:col>
      <xdr:colOff>0</xdr:colOff>
      <xdr:row>6</xdr:row>
      <xdr:rowOff>114300</xdr:rowOff>
    </xdr:to>
    <xdr:pic>
      <xdr:nvPicPr>
        <xdr:cNvPr id="4" name="Grafik 15">
          <a:extLst>
            <a:ext uri="{FF2B5EF4-FFF2-40B4-BE49-F238E27FC236}">
              <a16:creationId xmlns:a16="http://schemas.microsoft.com/office/drawing/2014/main" id="{3043EB52-272C-4394-8D0F-03F1F1562D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80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1703668</xdr:colOff>
      <xdr:row>0</xdr:row>
      <xdr:rowOff>0</xdr:rowOff>
    </xdr:from>
    <xdr:to>
      <xdr:col>8</xdr:col>
      <xdr:colOff>894</xdr:colOff>
      <xdr:row>3</xdr:row>
      <xdr:rowOff>0</xdr:rowOff>
    </xdr:to>
    <xdr:pic>
      <xdr:nvPicPr>
        <xdr:cNvPr id="5" name="Grafik 6">
          <a:extLst>
            <a:ext uri="{FF2B5EF4-FFF2-40B4-BE49-F238E27FC236}">
              <a16:creationId xmlns:a16="http://schemas.microsoft.com/office/drawing/2014/main" id="{94B283E7-DE5A-4A02-AE1A-B9284D0758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7843" y="0"/>
          <a:ext cx="1345226" cy="628650"/>
        </a:xfrm>
        <a:prstGeom prst="rect">
          <a:avLst/>
        </a:prstGeom>
      </xdr:spPr>
    </xdr:pic>
    <xdr:clientData/>
  </xdr:twoCellAnchor>
  <xdr:twoCellAnchor editAs="oneCell">
    <xdr:from>
      <xdr:col>4</xdr:col>
      <xdr:colOff>942975</xdr:colOff>
      <xdr:row>6</xdr:row>
      <xdr:rowOff>9525</xdr:rowOff>
    </xdr:from>
    <xdr:to>
      <xdr:col>5</xdr:col>
      <xdr:colOff>0</xdr:colOff>
      <xdr:row>6</xdr:row>
      <xdr:rowOff>114300</xdr:rowOff>
    </xdr:to>
    <xdr:pic>
      <xdr:nvPicPr>
        <xdr:cNvPr id="6" name="Grafik 15">
          <a:extLst>
            <a:ext uri="{FF2B5EF4-FFF2-40B4-BE49-F238E27FC236}">
              <a16:creationId xmlns:a16="http://schemas.microsoft.com/office/drawing/2014/main" id="{7E9172A5-C437-4852-9D70-0EC65F1E12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942975</xdr:colOff>
      <xdr:row>6</xdr:row>
      <xdr:rowOff>9525</xdr:rowOff>
    </xdr:from>
    <xdr:to>
      <xdr:col>6</xdr:col>
      <xdr:colOff>0</xdr:colOff>
      <xdr:row>6</xdr:row>
      <xdr:rowOff>114300</xdr:rowOff>
    </xdr:to>
    <xdr:pic>
      <xdr:nvPicPr>
        <xdr:cNvPr id="7" name="Grafik 15">
          <a:extLst>
            <a:ext uri="{FF2B5EF4-FFF2-40B4-BE49-F238E27FC236}">
              <a16:creationId xmlns:a16="http://schemas.microsoft.com/office/drawing/2014/main" id="{4494E792-AC8E-4FDF-8634-C6E5C96626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121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942975</xdr:colOff>
      <xdr:row>5</xdr:row>
      <xdr:rowOff>19050</xdr:rowOff>
    </xdr:from>
    <xdr:to>
      <xdr:col>7</xdr:col>
      <xdr:colOff>0</xdr:colOff>
      <xdr:row>6</xdr:row>
      <xdr:rowOff>95250</xdr:rowOff>
    </xdr:to>
    <xdr:pic>
      <xdr:nvPicPr>
        <xdr:cNvPr id="8" name="Grafik 15">
          <a:extLst>
            <a:ext uri="{FF2B5EF4-FFF2-40B4-BE49-F238E27FC236}">
              <a16:creationId xmlns:a16="http://schemas.microsoft.com/office/drawing/2014/main" id="{C0EDF0AB-23FA-4E9D-BDEA-7C5447719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1200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1076325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C3EAC248-5FAB-4202-B65B-CB2AB2FC0E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9525</xdr:rowOff>
    </xdr:from>
    <xdr:to>
      <xdr:col>4</xdr:col>
      <xdr:colOff>9525</xdr:colOff>
      <xdr:row>5</xdr:row>
      <xdr:rowOff>114300</xdr:rowOff>
    </xdr:to>
    <xdr:pic>
      <xdr:nvPicPr>
        <xdr:cNvPr id="3" name="Grafik 15">
          <a:extLst>
            <a:ext uri="{FF2B5EF4-FFF2-40B4-BE49-F238E27FC236}">
              <a16:creationId xmlns:a16="http://schemas.microsoft.com/office/drawing/2014/main" id="{728F5BD5-09F7-40D6-91D7-6BAEBDD21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809625</xdr:colOff>
      <xdr:row>5</xdr:row>
      <xdr:rowOff>9525</xdr:rowOff>
    </xdr:from>
    <xdr:to>
      <xdr:col>5</xdr:col>
      <xdr:colOff>0</xdr:colOff>
      <xdr:row>5</xdr:row>
      <xdr:rowOff>114300</xdr:rowOff>
    </xdr:to>
    <xdr:pic>
      <xdr:nvPicPr>
        <xdr:cNvPr id="4" name="Grafik 15">
          <a:extLst>
            <a:ext uri="{FF2B5EF4-FFF2-40B4-BE49-F238E27FC236}">
              <a16:creationId xmlns:a16="http://schemas.microsoft.com/office/drawing/2014/main" id="{4C346D92-5A18-44BB-A885-75CC9061FF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id="{10F7EA62-A78C-4836-B7AB-26515BF1D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4882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1952624</xdr:colOff>
      <xdr:row>0</xdr:row>
      <xdr:rowOff>1</xdr:rowOff>
    </xdr:from>
    <xdr:to>
      <xdr:col>6</xdr:col>
      <xdr:colOff>3333749</xdr:colOff>
      <xdr:row>3</xdr:row>
      <xdr:rowOff>139775</xdr:rowOff>
    </xdr:to>
    <xdr:pic>
      <xdr:nvPicPr>
        <xdr:cNvPr id="10" name="Grafik 1">
          <a:extLst>
            <a:ext uri="{FF2B5EF4-FFF2-40B4-BE49-F238E27FC236}">
              <a16:creationId xmlns:a16="http://schemas.microsoft.com/office/drawing/2014/main" id="{422F4129-2B55-4406-AD83-E71162C128CC}"/>
            </a:ext>
          </a:extLst>
        </xdr:cNvPr>
        <xdr:cNvPicPr>
          <a:picLocks noChangeAspect="1"/>
        </xdr:cNvPicPr>
      </xdr:nvPicPr>
      <xdr:blipFill>
        <a:blip xmlns:r="http://schemas.openxmlformats.org/officeDocument/2006/relationships" r:embed="rId2"/>
        <a:stretch>
          <a:fillRect/>
        </a:stretch>
      </xdr:blipFill>
      <xdr:spPr>
        <a:xfrm>
          <a:off x="12353924" y="1"/>
          <a:ext cx="1381125" cy="577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333375</xdr:colOff>
      <xdr:row>4</xdr:row>
      <xdr:rowOff>9525</xdr:rowOff>
    </xdr:from>
    <xdr:to>
      <xdr:col>13</xdr:col>
      <xdr:colOff>9525</xdr:colOff>
      <xdr:row>4</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0" y="609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4</xdr:row>
      <xdr:rowOff>0</xdr:rowOff>
    </xdr:from>
    <xdr:to>
      <xdr:col>4</xdr:col>
      <xdr:colOff>9525</xdr:colOff>
      <xdr:row>4</xdr:row>
      <xdr:rowOff>104775</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495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6</xdr:row>
      <xdr:rowOff>9525</xdr:rowOff>
    </xdr:from>
    <xdr:to>
      <xdr:col>0</xdr:col>
      <xdr:colOff>438150</xdr:colOff>
      <xdr:row>6</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371475</xdr:colOff>
      <xdr:row>6</xdr:row>
      <xdr:rowOff>9525</xdr:rowOff>
    </xdr:from>
    <xdr:to>
      <xdr:col>1</xdr:col>
      <xdr:colOff>485775</xdr:colOff>
      <xdr:row>6</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8</xdr:row>
      <xdr:rowOff>9525</xdr:rowOff>
    </xdr:from>
    <xdr:to>
      <xdr:col>14</xdr:col>
      <xdr:colOff>523875</xdr:colOff>
      <xdr:row>8</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15</xdr:row>
      <xdr:rowOff>9525</xdr:rowOff>
    </xdr:from>
    <xdr:to>
      <xdr:col>14</xdr:col>
      <xdr:colOff>523875</xdr:colOff>
      <xdr:row>15</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21</xdr:row>
      <xdr:rowOff>9525</xdr:rowOff>
    </xdr:from>
    <xdr:to>
      <xdr:col>14</xdr:col>
      <xdr:colOff>523875</xdr:colOff>
      <xdr:row>21</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41</xdr:row>
      <xdr:rowOff>9525</xdr:rowOff>
    </xdr:from>
    <xdr:to>
      <xdr:col>14</xdr:col>
      <xdr:colOff>523875</xdr:colOff>
      <xdr:row>41</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48</xdr:row>
      <xdr:rowOff>9525</xdr:rowOff>
    </xdr:from>
    <xdr:to>
      <xdr:col>14</xdr:col>
      <xdr:colOff>523875</xdr:colOff>
      <xdr:row>48</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7</xdr:row>
      <xdr:rowOff>9525</xdr:rowOff>
    </xdr:from>
    <xdr:to>
      <xdr:col>16</xdr:col>
      <xdr:colOff>4857750</xdr:colOff>
      <xdr:row>7</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29</xdr:row>
      <xdr:rowOff>9525</xdr:rowOff>
    </xdr:from>
    <xdr:to>
      <xdr:col>14</xdr:col>
      <xdr:colOff>523875</xdr:colOff>
      <xdr:row>29</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6</xdr:row>
      <xdr:rowOff>9525</xdr:rowOff>
    </xdr:from>
    <xdr:to>
      <xdr:col>14</xdr:col>
      <xdr:colOff>523875</xdr:colOff>
      <xdr:row>6</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57</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60</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18</xdr:row>
      <xdr:rowOff>9524</xdr:rowOff>
    </xdr:from>
    <xdr:to>
      <xdr:col>14</xdr:col>
      <xdr:colOff>524775</xdr:colOff>
      <xdr:row>18</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524775</xdr:colOff>
      <xdr:row>11</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1095375</xdr:colOff>
      <xdr:row>23</xdr:row>
      <xdr:rowOff>9525</xdr:rowOff>
    </xdr:from>
    <xdr:to>
      <xdr:col>2</xdr:col>
      <xdr:colOff>1209675</xdr:colOff>
      <xdr:row>23</xdr:row>
      <xdr:rowOff>114300</xdr:rowOff>
    </xdr:to>
    <xdr:pic>
      <xdr:nvPicPr>
        <xdr:cNvPr id="2" name="Grafik 18">
          <a:extLst>
            <a:ext uri="{FF2B5EF4-FFF2-40B4-BE49-F238E27FC236}">
              <a16:creationId xmlns:a16="http://schemas.microsoft.com/office/drawing/2014/main" id="{DA96BADF-D156-461D-A745-215ABE135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7172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723900</xdr:colOff>
      <xdr:row>23</xdr:row>
      <xdr:rowOff>0</xdr:rowOff>
    </xdr:from>
    <xdr:to>
      <xdr:col>6</xdr:col>
      <xdr:colOff>838200</xdr:colOff>
      <xdr:row>23</xdr:row>
      <xdr:rowOff>104775</xdr:rowOff>
    </xdr:to>
    <xdr:pic>
      <xdr:nvPicPr>
        <xdr:cNvPr id="3" name="Grafik 18">
          <a:extLst>
            <a:ext uri="{FF2B5EF4-FFF2-40B4-BE49-F238E27FC236}">
              <a16:creationId xmlns:a16="http://schemas.microsoft.com/office/drawing/2014/main" id="{AF83816C-7C9B-4715-8370-AA82D214E6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86400" y="7162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0</xdr:rowOff>
    </xdr:from>
    <xdr:to>
      <xdr:col>16</xdr:col>
      <xdr:colOff>23119</xdr:colOff>
      <xdr:row>3</xdr:row>
      <xdr:rowOff>63499</xdr:rowOff>
    </xdr:to>
    <xdr:pic>
      <xdr:nvPicPr>
        <xdr:cNvPr id="4" name="Grafik 36">
          <a:extLst>
            <a:ext uri="{FF2B5EF4-FFF2-40B4-BE49-F238E27FC236}">
              <a16:creationId xmlns:a16="http://schemas.microsoft.com/office/drawing/2014/main" id="{B2FABADC-C956-41D3-8E41-2FBCBFBEEB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34450" y="0"/>
          <a:ext cx="1470919" cy="558799"/>
        </a:xfrm>
        <a:prstGeom prst="rect">
          <a:avLst/>
        </a:prstGeom>
      </xdr:spPr>
    </xdr:pic>
    <xdr:clientData/>
  </xdr:twoCellAnchor>
  <xdr:twoCellAnchor editAs="oneCell">
    <xdr:from>
      <xdr:col>2</xdr:col>
      <xdr:colOff>1095375</xdr:colOff>
      <xdr:row>6</xdr:row>
      <xdr:rowOff>9525</xdr:rowOff>
    </xdr:from>
    <xdr:to>
      <xdr:col>2</xdr:col>
      <xdr:colOff>1209675</xdr:colOff>
      <xdr:row>6</xdr:row>
      <xdr:rowOff>114300</xdr:rowOff>
    </xdr:to>
    <xdr:pic>
      <xdr:nvPicPr>
        <xdr:cNvPr id="5" name="Grafik 6">
          <a:extLst>
            <a:ext uri="{FF2B5EF4-FFF2-40B4-BE49-F238E27FC236}">
              <a16:creationId xmlns:a16="http://schemas.microsoft.com/office/drawing/2014/main" id="{249CBF89-6163-4983-8A64-D55DDF06EF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923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790575</xdr:colOff>
      <xdr:row>1</xdr:row>
      <xdr:rowOff>104775</xdr:rowOff>
    </xdr:from>
    <xdr:to>
      <xdr:col>10</xdr:col>
      <xdr:colOff>2143125</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8:S89" totalsRowShown="0" headerRowDxfId="100" dataDxfId="98" headerRowBorderDxfId="99">
  <autoFilter ref="A68:S89" xr:uid="{00000000-0009-0000-0100-000001000000}"/>
  <tableColumns count="19">
    <tableColumn id="1" xr3:uid="{00000000-0010-0000-0000-000001000000}" name="Baden-Württemberg" dataDxfId="97"/>
    <tableColumn id="2" xr3:uid="{00000000-0010-0000-0000-000002000000}" name="Bayern" dataDxfId="96"/>
    <tableColumn id="3" xr3:uid="{00000000-0010-0000-0000-000003000000}" name="Berlin" dataDxfId="95"/>
    <tableColumn id="4" xr3:uid="{00000000-0010-0000-0000-000004000000}" name="Brandenburg" dataDxfId="94"/>
    <tableColumn id="5" xr3:uid="{00000000-0010-0000-0000-000005000000}" name="Bremen" dataDxfId="93"/>
    <tableColumn id="6" xr3:uid="{00000000-0010-0000-0000-000006000000}" name="Hamburg" dataDxfId="92"/>
    <tableColumn id="7" xr3:uid="{00000000-0010-0000-0000-000007000000}" name="Hessen" dataDxfId="91"/>
    <tableColumn id="8" xr3:uid="{00000000-0010-0000-0000-000008000000}" name="Mecklenburg-Vorpommern" dataDxfId="90"/>
    <tableColumn id="9" xr3:uid="{00000000-0010-0000-0000-000009000000}" name="Niedersachsen" dataDxfId="89"/>
    <tableColumn id="10" xr3:uid="{00000000-0010-0000-0000-00000A000000}" name="Nordrhein-Westfalen" dataDxfId="88"/>
    <tableColumn id="11" xr3:uid="{00000000-0010-0000-0000-00000B000000}" name="Rheinland-Pfalz" dataDxfId="87"/>
    <tableColumn id="12" xr3:uid="{00000000-0010-0000-0000-00000C000000}" name="Saarland" dataDxfId="86"/>
    <tableColumn id="13" xr3:uid="{00000000-0010-0000-0000-00000D000000}" name="Sachsen" dataDxfId="85"/>
    <tableColumn id="14" xr3:uid="{00000000-0010-0000-0000-00000E000000}" name="Sachsen-Anhalt" dataDxfId="84"/>
    <tableColumn id="15" xr3:uid="{00000000-0010-0000-0000-00000F000000}" name="Schleswig-Holstein" dataDxfId="83"/>
    <tableColumn id="16" xr3:uid="{00000000-0010-0000-0000-000010000000}" name="Thüringen" dataDxfId="82"/>
    <tableColumn id="17" xr3:uid="{00000000-0010-0000-0000-000011000000}" name="Schweiz" dataDxfId="81"/>
    <tableColumn id="18" xr3:uid="{00000000-0010-0000-0000-000012000000}" name="Österreich" dataDxfId="80"/>
    <tableColumn id="19" xr3:uid="{00000000-0010-0000-0000-000013000000}" name="Italien" dataDxfId="7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1"/>
  <sheetViews>
    <sheetView showGridLines="0" tabSelected="1" zoomScaleNormal="100" workbookViewId="0">
      <selection activeCell="B8" sqref="B8:D8"/>
    </sheetView>
  </sheetViews>
  <sheetFormatPr defaultColWidth="9.140625" defaultRowHeight="12.75" x14ac:dyDescent="0.2"/>
  <cols>
    <col min="1" max="1" width="20.140625" style="2" customWidth="1"/>
    <col min="2" max="2" width="16.28515625" style="2" customWidth="1"/>
    <col min="3" max="3" width="2" style="2" customWidth="1"/>
    <col min="4" max="4" width="15.42578125" style="2" customWidth="1"/>
    <col min="5" max="5" width="9.85546875" style="2" customWidth="1"/>
    <col min="6" max="6" width="13.5703125" style="2" customWidth="1"/>
    <col min="7" max="7" width="13" style="2" customWidth="1"/>
    <col min="8" max="8" width="11.42578125" style="2" customWidth="1"/>
    <col min="9" max="9" width="16.42578125" style="2" customWidth="1"/>
    <col min="10" max="12" width="9.140625" style="2"/>
    <col min="13" max="13" width="9.140625" style="2" hidden="1" customWidth="1"/>
    <col min="14" max="16384" width="9.140625" style="2"/>
  </cols>
  <sheetData>
    <row r="1" spans="1:9" ht="9.75" customHeight="1" x14ac:dyDescent="0.2"/>
    <row r="2" spans="1:9" ht="12.75" customHeight="1" x14ac:dyDescent="0.2">
      <c r="A2" s="94" t="s">
        <v>602</v>
      </c>
    </row>
    <row r="3" spans="1:9" ht="15.75" customHeight="1" x14ac:dyDescent="0.2">
      <c r="A3" s="3" t="s">
        <v>659</v>
      </c>
    </row>
    <row r="4" spans="1:9" ht="6.75" customHeight="1" x14ac:dyDescent="0.2"/>
    <row r="6" spans="1:9" ht="15.95" customHeight="1" x14ac:dyDescent="0.2">
      <c r="A6" s="97" t="s">
        <v>265</v>
      </c>
      <c r="B6" s="236"/>
      <c r="C6" s="237"/>
      <c r="D6" s="237"/>
      <c r="E6" s="237"/>
      <c r="F6" s="237"/>
      <c r="G6" s="237"/>
      <c r="H6" s="237"/>
      <c r="I6" s="238"/>
    </row>
    <row r="7" spans="1:9" ht="31.5" customHeight="1" x14ac:dyDescent="0.2"/>
    <row r="8" spans="1:9" ht="15.95" customHeight="1" x14ac:dyDescent="0.2">
      <c r="A8" s="94" t="s">
        <v>266</v>
      </c>
      <c r="B8" s="241"/>
      <c r="C8" s="237"/>
      <c r="D8" s="238"/>
      <c r="E8" s="63"/>
      <c r="F8" s="63"/>
      <c r="I8" s="136"/>
    </row>
    <row r="9" spans="1:9" ht="6.75" customHeight="1" x14ac:dyDescent="0.2">
      <c r="B9" s="63"/>
      <c r="C9" s="63"/>
      <c r="D9" s="63"/>
      <c r="E9" s="63"/>
      <c r="F9" s="63"/>
      <c r="G9" s="63"/>
    </row>
    <row r="10" spans="1:9" ht="15.95" customHeight="1" x14ac:dyDescent="0.2">
      <c r="A10" s="94" t="s">
        <v>267</v>
      </c>
      <c r="B10" s="239"/>
      <c r="C10" s="239"/>
      <c r="D10" s="239"/>
      <c r="E10" s="239"/>
      <c r="F10" s="239"/>
      <c r="G10" s="239"/>
      <c r="H10" s="239"/>
      <c r="I10" s="239"/>
    </row>
    <row r="11" spans="1:9" ht="6.75" customHeight="1" x14ac:dyDescent="0.2">
      <c r="B11" s="63"/>
      <c r="C11" s="63"/>
      <c r="D11" s="63"/>
      <c r="E11" s="63"/>
      <c r="F11" s="63"/>
      <c r="G11" s="63"/>
    </row>
    <row r="12" spans="1:9" ht="15.95" customHeight="1" x14ac:dyDescent="0.2">
      <c r="A12" s="94" t="s">
        <v>268</v>
      </c>
      <c r="B12" s="239"/>
      <c r="C12" s="239"/>
      <c r="D12" s="239"/>
      <c r="E12" s="239"/>
      <c r="F12" s="239"/>
      <c r="G12" s="239"/>
      <c r="H12" s="239"/>
      <c r="I12" s="239"/>
    </row>
    <row r="13" spans="1:9" ht="6.75" customHeight="1" x14ac:dyDescent="0.2">
      <c r="A13" s="242" t="s">
        <v>608</v>
      </c>
      <c r="B13" s="63"/>
      <c r="C13" s="63"/>
      <c r="D13" s="63"/>
      <c r="E13" s="63"/>
      <c r="F13" s="63"/>
      <c r="G13" s="63"/>
    </row>
    <row r="14" spans="1:9" ht="15.95" customHeight="1" x14ac:dyDescent="0.2">
      <c r="A14" s="242"/>
      <c r="B14" s="236"/>
      <c r="C14" s="237"/>
      <c r="D14" s="238"/>
      <c r="G14" s="227" t="s">
        <v>270</v>
      </c>
      <c r="H14" s="228"/>
      <c r="I14" s="64"/>
    </row>
    <row r="15" spans="1:9" ht="6.75" customHeight="1" x14ac:dyDescent="0.2">
      <c r="A15" s="242"/>
      <c r="G15" s="96"/>
      <c r="H15" s="96"/>
    </row>
    <row r="16" spans="1:9" ht="15.95" customHeight="1" x14ac:dyDescent="0.2">
      <c r="A16" s="94" t="s">
        <v>609</v>
      </c>
      <c r="B16" s="236"/>
      <c r="C16" s="237"/>
      <c r="D16" s="238"/>
      <c r="G16" s="227" t="s">
        <v>271</v>
      </c>
      <c r="H16" s="240"/>
      <c r="I16" s="65" t="str">
        <f>IF(B8="","",Datenquelle!F106)</f>
        <v/>
      </c>
    </row>
    <row r="17" spans="1:16" ht="6.75" customHeight="1" x14ac:dyDescent="0.2">
      <c r="G17" s="96"/>
      <c r="H17" s="96"/>
    </row>
    <row r="18" spans="1:16" ht="15.95" customHeight="1" x14ac:dyDescent="0.2">
      <c r="A18" s="94" t="s">
        <v>269</v>
      </c>
      <c r="B18" s="236"/>
      <c r="C18" s="237"/>
      <c r="D18" s="238"/>
      <c r="G18" s="227" t="s">
        <v>272</v>
      </c>
      <c r="H18" s="240"/>
      <c r="I18" s="66">
        <v>2024</v>
      </c>
    </row>
    <row r="19" spans="1:16" ht="5.0999999999999996" customHeight="1" x14ac:dyDescent="0.2">
      <c r="G19" s="101"/>
      <c r="H19" s="102"/>
      <c r="I19" s="107"/>
    </row>
    <row r="20" spans="1:16" ht="5.0999999999999996" customHeight="1" x14ac:dyDescent="0.2">
      <c r="G20" s="101"/>
      <c r="H20" s="102"/>
      <c r="I20" s="107"/>
    </row>
    <row r="21" spans="1:16" ht="5.0999999999999996" customHeight="1" x14ac:dyDescent="0.2"/>
    <row r="22" spans="1:16" s="63" customFormat="1" ht="5.0999999999999996" customHeight="1" x14ac:dyDescent="0.2">
      <c r="E22" s="2"/>
      <c r="F22" s="2"/>
      <c r="G22" s="2"/>
      <c r="H22" s="2"/>
      <c r="I22" s="2"/>
    </row>
    <row r="23" spans="1:16" s="63" customFormat="1" ht="15.95" customHeight="1" x14ac:dyDescent="0.2">
      <c r="A23" s="229" t="s">
        <v>273</v>
      </c>
      <c r="B23" s="215"/>
      <c r="C23" s="215"/>
      <c r="D23" s="215"/>
      <c r="E23" s="2"/>
      <c r="F23" s="2"/>
      <c r="G23" s="2"/>
      <c r="H23" s="2"/>
      <c r="I23" s="2"/>
    </row>
    <row r="24" spans="1:16" s="63" customFormat="1" ht="15.95" customHeight="1" x14ac:dyDescent="0.2">
      <c r="A24" s="230"/>
      <c r="B24" s="230"/>
      <c r="C24" s="230"/>
      <c r="D24" s="230"/>
      <c r="E24" s="2"/>
      <c r="F24" s="2"/>
      <c r="G24" s="2"/>
      <c r="H24" s="2"/>
      <c r="I24" s="2"/>
    </row>
    <row r="25" spans="1:16" s="63" customFormat="1" ht="15" customHeight="1" x14ac:dyDescent="0.25"/>
    <row r="26" spans="1:16" s="63" customFormat="1" ht="15.95" customHeight="1" x14ac:dyDescent="0.25">
      <c r="A26" s="215" t="s">
        <v>6</v>
      </c>
      <c r="B26" s="215"/>
      <c r="C26" s="215"/>
      <c r="D26" s="215"/>
      <c r="E26" s="229" t="s">
        <v>274</v>
      </c>
      <c r="F26" s="215"/>
      <c r="G26" s="215"/>
      <c r="H26" s="215"/>
      <c r="I26" s="215"/>
    </row>
    <row r="27" spans="1:16" ht="15.95" customHeight="1" x14ac:dyDescent="0.2">
      <c r="A27" s="229" t="s">
        <v>648</v>
      </c>
      <c r="B27" s="215"/>
      <c r="C27" s="215"/>
      <c r="D27" s="215"/>
      <c r="E27" s="231"/>
      <c r="F27" s="231"/>
      <c r="G27" s="231"/>
      <c r="H27" s="231"/>
      <c r="I27" s="231"/>
    </row>
    <row r="28" spans="1:16" ht="6" customHeight="1" x14ac:dyDescent="0.2"/>
    <row r="29" spans="1:16" ht="18.75" customHeight="1" x14ac:dyDescent="0.2">
      <c r="M29" s="103"/>
      <c r="P29" s="103"/>
    </row>
    <row r="30" spans="1:16" ht="42" customHeight="1" x14ac:dyDescent="0.2">
      <c r="A30" s="214" t="s">
        <v>278</v>
      </c>
      <c r="B30" s="215"/>
      <c r="D30" s="235" t="s">
        <v>603</v>
      </c>
      <c r="E30" s="215"/>
      <c r="F30" s="215"/>
      <c r="G30" s="214" t="s">
        <v>656</v>
      </c>
      <c r="H30" s="215"/>
      <c r="I30" s="215"/>
      <c r="L30" s="103"/>
      <c r="O30" s="103"/>
      <c r="P30" s="103"/>
    </row>
    <row r="31" spans="1:16" ht="20.100000000000001" customHeight="1" x14ac:dyDescent="0.2">
      <c r="A31" s="220"/>
      <c r="B31" s="218"/>
      <c r="C31" s="95"/>
      <c r="D31" s="98" t="s">
        <v>279</v>
      </c>
      <c r="E31" s="216">
        <f>IF(AND(E32="",E33=""),0,SUM(E32:F33))</f>
        <v>0</v>
      </c>
      <c r="F31" s="216"/>
      <c r="G31" s="217"/>
      <c r="H31" s="219"/>
      <c r="I31" s="218"/>
      <c r="M31" s="108">
        <f>IF('Basic Data'!A31="",0,'Basic Data'!A31)</f>
        <v>0</v>
      </c>
      <c r="N31" s="103"/>
      <c r="O31" s="103"/>
    </row>
    <row r="32" spans="1:16" ht="20.100000000000001" customHeight="1" x14ac:dyDescent="0.2">
      <c r="A32" s="107"/>
      <c r="B32" s="107"/>
      <c r="C32" s="95"/>
      <c r="D32" s="98" t="s">
        <v>280</v>
      </c>
      <c r="E32" s="217"/>
      <c r="F32" s="218"/>
      <c r="G32" s="95"/>
    </row>
    <row r="33" spans="1:14" ht="20.100000000000001" customHeight="1" x14ac:dyDescent="0.2">
      <c r="A33" s="107"/>
      <c r="B33" s="107"/>
      <c r="C33" s="95"/>
      <c r="D33" s="98" t="s">
        <v>281</v>
      </c>
      <c r="E33" s="217"/>
      <c r="F33" s="218"/>
      <c r="G33" s="95"/>
      <c r="N33" s="103"/>
    </row>
    <row r="34" spans="1:14" ht="15.75" customHeight="1" x14ac:dyDescent="0.2">
      <c r="A34" s="107"/>
      <c r="B34" s="107"/>
      <c r="C34" s="95"/>
      <c r="D34" s="99"/>
      <c r="E34" s="107"/>
      <c r="F34" s="107"/>
      <c r="G34" s="95"/>
      <c r="N34" s="103"/>
    </row>
    <row r="35" spans="1:14" ht="42" customHeight="1" x14ac:dyDescent="0.2">
      <c r="A35" s="232" t="s">
        <v>282</v>
      </c>
      <c r="B35" s="232"/>
      <c r="C35" s="232"/>
      <c r="D35" s="232"/>
      <c r="E35" s="232"/>
      <c r="F35" s="232"/>
      <c r="G35" s="217"/>
      <c r="H35" s="219"/>
      <c r="I35" s="218"/>
      <c r="N35" s="103"/>
    </row>
    <row r="36" spans="1:14" ht="42" customHeight="1" x14ac:dyDescent="0.2">
      <c r="A36" s="233" t="s">
        <v>283</v>
      </c>
      <c r="B36" s="233"/>
      <c r="C36" s="233"/>
      <c r="D36" s="233"/>
      <c r="E36" s="233"/>
      <c r="F36" s="233"/>
      <c r="G36" s="217"/>
      <c r="H36" s="219"/>
      <c r="I36" s="218"/>
      <c r="N36" s="103"/>
    </row>
    <row r="37" spans="1:14" ht="15.75" customHeight="1" x14ac:dyDescent="0.2">
      <c r="A37" s="107"/>
      <c r="B37" s="107"/>
      <c r="C37" s="95"/>
      <c r="D37" s="99"/>
      <c r="E37" s="100"/>
      <c r="F37" s="100"/>
      <c r="G37" s="95"/>
    </row>
    <row r="38" spans="1:14" ht="42" customHeight="1" x14ac:dyDescent="0.2">
      <c r="A38" s="214" t="s">
        <v>654</v>
      </c>
      <c r="B38" s="215"/>
      <c r="D38" s="214" t="s">
        <v>650</v>
      </c>
      <c r="E38" s="215"/>
      <c r="F38" s="215"/>
      <c r="G38" s="214" t="s">
        <v>657</v>
      </c>
      <c r="H38" s="215"/>
      <c r="I38" s="215"/>
    </row>
    <row r="39" spans="1:14" ht="20.100000000000001" customHeight="1" x14ac:dyDescent="0.2">
      <c r="A39" s="220"/>
      <c r="B39" s="218"/>
      <c r="C39" s="95"/>
      <c r="D39" s="98" t="s">
        <v>279</v>
      </c>
      <c r="E39" s="216">
        <f>IF(AND(E40="",E41=""),0,SUM(E40:F41))</f>
        <v>0</v>
      </c>
      <c r="F39" s="216"/>
      <c r="G39" s="217"/>
      <c r="H39" s="219"/>
      <c r="I39" s="218"/>
      <c r="M39" s="108">
        <f>IF('Basic Data'!A39="",0,'Basic Data'!A39)</f>
        <v>0</v>
      </c>
    </row>
    <row r="40" spans="1:14" ht="20.100000000000001" customHeight="1" x14ac:dyDescent="0.2">
      <c r="A40" s="107"/>
      <c r="B40" s="107"/>
      <c r="C40" s="95"/>
      <c r="D40" s="98" t="s">
        <v>280</v>
      </c>
      <c r="E40" s="217"/>
      <c r="F40" s="218"/>
      <c r="G40" s="95"/>
    </row>
    <row r="41" spans="1:14" ht="20.100000000000001" customHeight="1" x14ac:dyDescent="0.2">
      <c r="A41" s="107"/>
      <c r="B41" s="107"/>
      <c r="C41" s="95"/>
      <c r="D41" s="98" t="s">
        <v>281</v>
      </c>
      <c r="E41" s="217"/>
      <c r="F41" s="218"/>
      <c r="G41" s="95"/>
    </row>
    <row r="42" spans="1:14" ht="15.75" customHeight="1" x14ac:dyDescent="0.2">
      <c r="A42" s="107"/>
      <c r="B42" s="107"/>
      <c r="C42" s="95"/>
      <c r="D42" s="99"/>
      <c r="E42" s="107"/>
      <c r="F42" s="107"/>
      <c r="G42" s="95"/>
    </row>
    <row r="43" spans="1:14" ht="29.25" customHeight="1" x14ac:dyDescent="0.2">
      <c r="A43" s="221" t="s">
        <v>284</v>
      </c>
      <c r="B43" s="222"/>
      <c r="C43" s="222"/>
      <c r="D43" s="222"/>
      <c r="E43" s="222"/>
      <c r="F43" s="223"/>
      <c r="G43" s="217"/>
      <c r="H43" s="219"/>
      <c r="I43" s="218"/>
    </row>
    <row r="44" spans="1:14" ht="27" customHeight="1" x14ac:dyDescent="0.2">
      <c r="A44" s="224" t="s">
        <v>283</v>
      </c>
      <c r="B44" s="225"/>
      <c r="C44" s="225"/>
      <c r="D44" s="225"/>
      <c r="E44" s="225"/>
      <c r="F44" s="226"/>
      <c r="G44" s="217"/>
      <c r="H44" s="219"/>
      <c r="I44" s="218"/>
    </row>
    <row r="45" spans="1:14" ht="15.75" customHeight="1" x14ac:dyDescent="0.2">
      <c r="A45" s="107"/>
      <c r="B45" s="107"/>
      <c r="C45" s="95"/>
      <c r="D45" s="99"/>
      <c r="E45" s="107"/>
      <c r="F45" s="107"/>
      <c r="G45" s="95"/>
    </row>
    <row r="46" spans="1:14" ht="29.25" customHeight="1" x14ac:dyDescent="0.2">
      <c r="A46" s="234" t="s">
        <v>604</v>
      </c>
      <c r="B46" s="234"/>
      <c r="C46" s="234"/>
      <c r="D46" s="234"/>
      <c r="E46" s="234"/>
      <c r="F46" s="234"/>
      <c r="G46" s="217"/>
      <c r="H46" s="219"/>
      <c r="I46" s="218"/>
    </row>
    <row r="47" spans="1:14" ht="17.25" customHeight="1" x14ac:dyDescent="0.2">
      <c r="A47" s="145"/>
      <c r="B47" s="145"/>
      <c r="C47" s="145"/>
      <c r="D47" s="145"/>
      <c r="E47" s="145"/>
      <c r="F47" s="145"/>
      <c r="G47" s="145"/>
      <c r="H47" s="145"/>
      <c r="I47" s="145"/>
      <c r="J47" s="145"/>
    </row>
    <row r="48" spans="1:14" ht="24.75" customHeight="1" x14ac:dyDescent="0.2">
      <c r="A48" s="212" t="s">
        <v>605</v>
      </c>
      <c r="B48" s="212"/>
      <c r="C48" s="212"/>
      <c r="D48" s="212"/>
      <c r="E48" s="212"/>
      <c r="F48" s="212"/>
      <c r="G48" s="212"/>
      <c r="H48" s="212"/>
      <c r="I48" s="212"/>
    </row>
    <row r="49" spans="1:9" ht="171.75" customHeight="1" x14ac:dyDescent="0.2">
      <c r="A49" s="213" t="s">
        <v>601</v>
      </c>
      <c r="B49" s="213"/>
      <c r="C49" s="213"/>
      <c r="D49" s="213"/>
      <c r="E49" s="213"/>
      <c r="F49" s="213"/>
      <c r="G49" s="213"/>
      <c r="H49" s="213"/>
      <c r="I49" s="213"/>
    </row>
    <row r="50" spans="1:9" ht="11.25" customHeight="1" x14ac:dyDescent="0.2">
      <c r="A50" s="27" t="s">
        <v>285</v>
      </c>
    </row>
    <row r="51" spans="1:9" ht="171" customHeight="1" x14ac:dyDescent="0.2">
      <c r="A51" s="212" t="s">
        <v>658</v>
      </c>
      <c r="B51" s="212"/>
      <c r="C51" s="212"/>
      <c r="D51" s="212"/>
      <c r="E51" s="212"/>
      <c r="F51" s="212"/>
      <c r="G51" s="212"/>
      <c r="H51" s="212"/>
      <c r="I51" s="212"/>
    </row>
  </sheetData>
  <sheetProtection algorithmName="SHA-512" hashValue="A67DdEoIIMBzPAsx6gD12niDazo0LzWvdOocd6ffjzd1mAXLybh8jOKeejRli6ZuAnvGd9MiqUORmHht0ACJ6Q==" saltValue="BnQ+cHx7d2ONeltdJvDe3A==" spinCount="100000" sheet="1" selectLockedCells="1"/>
  <dataConsolidate/>
  <mergeCells count="46">
    <mergeCell ref="A31:B31"/>
    <mergeCell ref="D30:F30"/>
    <mergeCell ref="B6:I6"/>
    <mergeCell ref="A26:D26"/>
    <mergeCell ref="A27:D27"/>
    <mergeCell ref="B10:I10"/>
    <mergeCell ref="B12:I12"/>
    <mergeCell ref="G16:H16"/>
    <mergeCell ref="G18:H18"/>
    <mergeCell ref="B14:D14"/>
    <mergeCell ref="B8:D8"/>
    <mergeCell ref="B16:D16"/>
    <mergeCell ref="B18:D18"/>
    <mergeCell ref="A13:A15"/>
    <mergeCell ref="G43:I43"/>
    <mergeCell ref="A48:I48"/>
    <mergeCell ref="G14:H14"/>
    <mergeCell ref="A23:D23"/>
    <mergeCell ref="A24:D24"/>
    <mergeCell ref="E26:I26"/>
    <mergeCell ref="E27:I27"/>
    <mergeCell ref="A35:F35"/>
    <mergeCell ref="G35:I35"/>
    <mergeCell ref="A36:F36"/>
    <mergeCell ref="G36:I36"/>
    <mergeCell ref="G44:I44"/>
    <mergeCell ref="A46:F46"/>
    <mergeCell ref="G46:I46"/>
    <mergeCell ref="G38:I38"/>
    <mergeCell ref="A30:B30"/>
    <mergeCell ref="A51:I51"/>
    <mergeCell ref="A49:I49"/>
    <mergeCell ref="G30:I30"/>
    <mergeCell ref="E31:F31"/>
    <mergeCell ref="E32:F32"/>
    <mergeCell ref="E33:F33"/>
    <mergeCell ref="G31:I31"/>
    <mergeCell ref="A39:B39"/>
    <mergeCell ref="E39:F39"/>
    <mergeCell ref="G39:I39"/>
    <mergeCell ref="E40:F40"/>
    <mergeCell ref="E41:F41"/>
    <mergeCell ref="A38:B38"/>
    <mergeCell ref="D38:F38"/>
    <mergeCell ref="A43:F43"/>
    <mergeCell ref="A44:F44"/>
  </mergeCells>
  <conditionalFormatting sqref="A24">
    <cfRule type="expression" dxfId="78" priority="5" stopIfTrue="1">
      <formula>LEN(TRIM(A24))=0</formula>
    </cfRule>
  </conditionalFormatting>
  <conditionalFormatting sqref="A31">
    <cfRule type="expression" dxfId="77" priority="31" stopIfTrue="1">
      <formula>LEN(TRIM(A31))=0</formula>
    </cfRule>
  </conditionalFormatting>
  <conditionalFormatting sqref="A39">
    <cfRule type="expression" dxfId="76" priority="23" stopIfTrue="1">
      <formula>LEN(TRIM(A39))=0</formula>
    </cfRule>
  </conditionalFormatting>
  <conditionalFormatting sqref="A43:A44">
    <cfRule type="expression" dxfId="75" priority="11">
      <formula>ISNUMBER(FIND("Stomach Cancer Centre + separate Esophageal Cancer Centre",$B$6))</formula>
    </cfRule>
  </conditionalFormatting>
  <conditionalFormatting sqref="A38:B39">
    <cfRule type="expression" dxfId="74" priority="21">
      <formula>ISNUMBER(FIND("Stomach Cancer Centre + separate Esophageal Cancer Centre",$B$6))</formula>
    </cfRule>
  </conditionalFormatting>
  <conditionalFormatting sqref="B6">
    <cfRule type="expression" dxfId="73" priority="29" stopIfTrue="1">
      <formula>LEN(TRIM(B6))=0</formula>
    </cfRule>
  </conditionalFormatting>
  <conditionalFormatting sqref="B8">
    <cfRule type="expression" dxfId="72" priority="39" stopIfTrue="1">
      <formula>LEN(TRIM(B8))=0</formula>
    </cfRule>
  </conditionalFormatting>
  <conditionalFormatting sqref="B10">
    <cfRule type="expression" dxfId="71" priority="3" stopIfTrue="1">
      <formula>LEN(TRIM(B10))=0</formula>
    </cfRule>
  </conditionalFormatting>
  <conditionalFormatting sqref="B12">
    <cfRule type="expression" dxfId="70" priority="6" stopIfTrue="1">
      <formula>LEN(TRIM(B12))=0</formula>
    </cfRule>
  </conditionalFormatting>
  <conditionalFormatting sqref="B14:C14">
    <cfRule type="expression" dxfId="69" priority="38" stopIfTrue="1">
      <formula>LEN(TRIM(B14))=0</formula>
    </cfRule>
  </conditionalFormatting>
  <conditionalFormatting sqref="B16:C16">
    <cfRule type="expression" dxfId="68" priority="2" stopIfTrue="1">
      <formula>LEN(TRIM(B16))=0</formula>
    </cfRule>
  </conditionalFormatting>
  <conditionalFormatting sqref="B18:C18">
    <cfRule type="expression" dxfId="67" priority="1" stopIfTrue="1">
      <formula>LEN(TRIM(B18))=0</formula>
    </cfRule>
  </conditionalFormatting>
  <conditionalFormatting sqref="D40:F41">
    <cfRule type="expression" dxfId="66" priority="17">
      <formula>ISNUMBER(FIND("Stomach Cancer Centre + separate Esophageal Cancer Centre",$B$6))</formula>
    </cfRule>
  </conditionalFormatting>
  <conditionalFormatting sqref="D38:I39">
    <cfRule type="expression" dxfId="65" priority="18">
      <formula>ISNUMBER(FIND("Stomach Cancer Centre + separate Esophageal Cancer Centre",$B$6))</formula>
    </cfRule>
  </conditionalFormatting>
  <conditionalFormatting sqref="E27">
    <cfRule type="expression" dxfId="64" priority="34" stopIfTrue="1">
      <formula>LEN(TRIM(E27))=0</formula>
    </cfRule>
  </conditionalFormatting>
  <conditionalFormatting sqref="E32:E33">
    <cfRule type="expression" dxfId="63" priority="27" stopIfTrue="1">
      <formula>LEN(TRIM(E32))=0</formula>
    </cfRule>
  </conditionalFormatting>
  <conditionalFormatting sqref="E40:E41">
    <cfRule type="expression" dxfId="62" priority="26" stopIfTrue="1">
      <formula>LEN(TRIM(E40))=0</formula>
    </cfRule>
  </conditionalFormatting>
  <conditionalFormatting sqref="G31">
    <cfRule type="expression" dxfId="61" priority="25" stopIfTrue="1">
      <formula>LEN(TRIM(G31))=0</formula>
    </cfRule>
  </conditionalFormatting>
  <conditionalFormatting sqref="G35:G36">
    <cfRule type="expression" dxfId="60" priority="14" stopIfTrue="1">
      <formula>LEN(TRIM(G35))=0</formula>
    </cfRule>
  </conditionalFormatting>
  <conditionalFormatting sqref="G39">
    <cfRule type="expression" dxfId="59" priority="24" stopIfTrue="1">
      <formula>LEN(TRIM(G39))=0</formula>
    </cfRule>
  </conditionalFormatting>
  <conditionalFormatting sqref="G43:G44">
    <cfRule type="expression" dxfId="58" priority="10" stopIfTrue="1">
      <formula>LEN(TRIM(G43))=0</formula>
    </cfRule>
  </conditionalFormatting>
  <conditionalFormatting sqref="G46">
    <cfRule type="expression" dxfId="57" priority="12" stopIfTrue="1">
      <formula>LEN(TRIM(G46))=0</formula>
    </cfRule>
  </conditionalFormatting>
  <conditionalFormatting sqref="G43:I44">
    <cfRule type="expression" dxfId="56" priority="8">
      <formula>ISNUMBER(FIND("Stomach Cancer Centre + separate Esophageal Cancer Centre",$B$6))</formula>
    </cfRule>
  </conditionalFormatting>
  <conditionalFormatting sqref="I14">
    <cfRule type="expression" dxfId="55" priority="37" stopIfTrue="1">
      <formula>LEN(TRIM(I14))=0</formula>
    </cfRule>
  </conditionalFormatting>
  <dataValidations count="20">
    <dataValidation type="list" allowBlank="1" showInputMessage="1" showErrorMessage="1" sqref="B8" xr:uid="{6CA6DAD8-10FB-41C7-97AB-6050EFF71FE4}">
      <formula1>Zentrum</formula1>
    </dataValidation>
    <dataValidation type="textLength" allowBlank="1" showInputMessage="1" showErrorMessage="1" errorTitle="Eingabefehler" error="Nur Texteingabe bis 100 Zeichen möglich." sqref="B14:D14 B16:D16 B18:D18" xr:uid="{C715B1FA-7C7B-4293-BD9F-48AC365E233F}">
      <formula1>0</formula1>
      <formula2>100</formula2>
    </dataValidation>
    <dataValidation type="date" allowBlank="1" showErrorMessage="1" errorTitle="Eingabefehler" error="Format: dd.mm.yyyy_x000a__x000a_Time period between 01.10.2024 - 31.01.2026." sqref="I14" xr:uid="{F16A128E-FBEB-478C-856D-2AF16F56D3ED}">
      <formula1>45566</formula1>
      <formula2>46053</formula2>
    </dataValidation>
    <dataValidation type="list" allowBlank="1" showInputMessage="1" showErrorMessage="1" sqref="E24" xr:uid="{11700999-0E7C-4F7C-8A9B-D45C1B952AE4}">
      <formula1>KrebsregisterZusammenarbeit</formula1>
    </dataValidation>
    <dataValidation type="custom" allowBlank="1" showInputMessage="1" showErrorMessage="1" errorTitle="Input data error" error="Total number of primary oesophageal cases cannot be smaller than the sum of primary surgical cases (cell E39) + primary cases with endoscopic resection (cell G39)." sqref="A39:B39" xr:uid="{0C611F62-CBC6-4F52-86D9-51CDA319C3E1}">
      <formula1>IF(ISNUMBER(A39),IF(SUM(E39:I39)&lt;=M39,TRUE,FALSE),FALSE)</formula1>
    </dataValidation>
    <dataValidation type="custom" allowBlank="1" showInputMessage="1" showErrorMessage="1" errorTitle="Input data error" error="1. Total Surgical primary cases + Primary cases with endoscopic resection cannot be greater than Primary cases stomach (Cell A31)._x000a_2. The field Primary cases stomach total (Cell A31) has not been edited._x000a_" sqref="E32:F32" xr:uid="{CAE70C87-FF5A-47B1-8BCC-EE063B858336}">
      <formula1>IF(E32&lt;=M31,IF(SUM(E32,E33,G31)&lt;=M31,TRUE,FALSE),FALSE)</formula1>
    </dataValidation>
    <dataValidation type="custom" allowBlank="1" showInputMessage="1" showErrorMessage="1" errorTitle="Input data error" error="1. Total Surgical primary cases + Primary cases with endoscopic resection cannot be greater than Primary cases oesophagus (Cell A39)._x000a_2. The field Primary cases oesophagus total (Cell A39) has not been edited._x000a_" sqref="E40:F40" xr:uid="{004B72E0-71AB-4986-BB14-FF9BFB8F2D9C}">
      <formula1>IF(E40&lt;=M39,IF(SUM(E40,E41,G39)&lt;=M39,TRUE,FALSE),FALSE)</formula1>
    </dataValidation>
    <dataValidation type="custom" allowBlank="1" showInputMessage="1" showErrorMessage="1" errorTitle="Input data error" error="1. Primary cases with endoscopic resection + Surgical primary cases cannot be greater than Primary cases stomach (Cell A31)._x000a_2.The field Primary cases stomach total (Cell A31) has not been edited._x000a_" sqref="G31:I31" xr:uid="{9F6FE595-3890-465E-8647-F3BD4DD35D33}">
      <formula1>IF(G31&lt;=M31,IF(SUM(E31:I31)&lt;=M31,TRUE,FALSE),FALSE)</formula1>
    </dataValidation>
    <dataValidation type="custom" allowBlank="1" showInputMessage="1" showErrorMessage="1" errorTitle="Input data error" error="1. Primary cases with endoscopic resection + Surgical primary cases cannot be greater than Primary cases oesophagus (Cell A39)._x000a_2.The field Primary cases oesophagus total (Cell A39) has not been edited. _x000a_" sqref="G39:I39" xr:uid="{61D60AD0-F72A-4BAB-AD8B-9765B7E06C88}">
      <formula1>IF(G39&lt;=M39,IF(SUM(E39:I39)&lt;=M39,TRUE,FALSE),FALSE)</formula1>
    </dataValidation>
    <dataValidation type="custom" allowBlank="1" showInputMessage="1" showErrorMessage="1" sqref="O30" xr:uid="{E528876D-1806-40D9-B363-95F946D8380D}">
      <formula1>IF(SUM(E31:I31)&gt;=M31,TRUE,FALSE)</formula1>
    </dataValidation>
    <dataValidation type="custom" allowBlank="1" showInputMessage="1" showErrorMessage="1" errorTitle="Input data error" error="Number primary cases stomach cannot be smaller than Total surgical primary cases (Cell E31) + Primary cases with endoscopic resection (Cell G31)." sqref="A31:B31" xr:uid="{88124D90-15A7-4E22-BCF9-2B0A4E26010E}">
      <formula1>IF(ISNUMBER(A31),IF(SUM(E31:I31)&lt;=M31,TRUE,FALSE),FALSE)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C37D5987-82DD-43D4-B183-A700EC89C871}">
      <formula1>IF(E34&lt;=M32,IF(SUM(E33,E34,G32)&lt;=M32,TRUE,FALSE),FALSE)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5:F45" xr:uid="{6B483212-4051-4B21-AAC9-B39C7794EF8A}">
      <formula1>IF(E45&lt;=M40,IF(SUM(E41,E45,G40)&lt;=M40,TRUE,FALSE),FALSE)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2:F42" xr:uid="{A46114B4-0A6E-4234-8D2B-12E66A296D0E}">
      <formula1>IF(E42&lt;=M40,IF(SUM(E41,E42,G40)&lt;=M40,TRUE,FALSE),FALSE)</formula1>
    </dataValidation>
    <dataValidation type="whole" showInputMessage="1" showErrorMessage="1" errorTitle="Input data error" error="Value in the field &quot;of which resections with neoadjuvant systemic therapy&quot; (cell G36) cannot be greater than &quot;Surgical expertise - number of surgical resections stomach/AEG (cell G35)&quot;" sqref="G36:I36" xr:uid="{321EB841-3292-4201-9317-5AB312564059}">
      <formula1>0</formula1>
      <formula2>G35</formula2>
    </dataValidation>
    <dataValidation type="whole" showInputMessage="1" showErrorMessage="1" errorTitle="Input data error" error="Value in the field &quot;of which resections with neoadjuvant systemic therapy&quot; (cell G44) cannot be greater than &quot;Surgical expertise - number of surgical resections stomach/AEG (cell G43)&quot;" sqref="G44:I44" xr:uid="{A68DA14E-F5F2-4E6D-80A4-7F6C0BB6E48B}">
      <formula1>0</formula1>
      <formula2>G43</formula2>
    </dataValidation>
    <dataValidation type="whole" allowBlank="1" showInputMessage="1" showErrorMessage="1" errorTitle="Eingabefehler" error="Ganze Zahl zwischen 0 und 5000 eingeben." sqref="G47:I47" xr:uid="{AEEB437D-34F0-4B40-9499-E2DB4CCE16AB}">
      <formula1>0</formula1>
      <formula2>5000</formula2>
    </dataValidation>
    <dataValidation type="custom" allowBlank="1" showInputMessage="1" showErrorMessage="1" errorTitle="Input data error" error="1. Total Surgical primary cases + Primary cases with endoscopic resection cannot be greater than Primary cases stomach (Cell A31)._x000a_2. The field Primary cases stomach total (Cell A31) has not been edited._x000a_" sqref="E33:F33" xr:uid="{524307EA-F53A-4ED4-B948-D86633C626B8}">
      <formula1>IF(E33&lt;=M31,IF(SUM(E32,E33,G31)&lt;=M31,TRUE,FALSE),FALSE)</formula1>
    </dataValidation>
    <dataValidation type="custom" allowBlank="1" showInputMessage="1" showErrorMessage="1" errorTitle="Input data error" error="1. Total Surgical primary cases + Primary cases with endoscopic resection cannot be greater than Primary cases oesophagus (Cell A39)._x000a_2. The field Primary cases oesophagus total (Cell A39) has not been edited._x000a_" sqref="E41:F41" xr:uid="{1F39D4CA-3D8C-49A4-BF47-C2F0F522A66A}">
      <formula1>IF(E41&lt;=M39,IF(SUM(E40,E41,G39)&lt;=M39,TRUE,FALSE),FALSE)</formula1>
    </dataValidation>
    <dataValidation type="whole" allowBlank="1" showInputMessage="1" showErrorMessage="1" errorTitle="Input data error" error="Whole number between 0 and 5000." sqref="G35:I35 G43:I43 G46:I46" xr:uid="{4851EE5F-2523-456F-B689-7351D00231ED}">
      <formula1>0</formula1>
      <formula2>5000</formula2>
    </dataValidation>
  </dataValidations>
  <pageMargins left="0.75" right="0.25" top="0.75" bottom="0.75" header="0.3" footer="0.3"/>
  <pageSetup paperSize="9" scale="68" orientation="portrait" r:id="rId1"/>
  <headerFooter>
    <oddFooter xml:space="preserve">&amp;L&amp;"Arial,Regular"&amp;7&amp;F&amp;C&amp;"Arial,Regular"&amp;7
© DKG  All rights reserved&amp;R&amp;"Arial,Regular"&amp;7&amp;P   </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Title="Input data error. " error="Only values from the drop-down list are allowed. " xr:uid="{D625AA2E-6EC1-4551-BD7D-68A3AE7CC623}">
          <x14:formula1>
            <xm:f>Datenquelle!$B$1:$B$53</xm:f>
          </x14:formula1>
          <xm:sqref>E27:I27</xm:sqref>
        </x14:dataValidation>
        <x14:dataValidation type="list" allowBlank="1" showInputMessage="1" showErrorMessage="1" errorTitle="Input data error" error="Only values from the drop-down list are allowed. " xr:uid="{F34612DF-3D44-427E-A549-22211AD8D4CD}">
          <x14:formula1>
            <xm:f>Datenquelle!$A$113:$A$308</xm:f>
          </x14:formula1>
          <xm:sqref>A24:D24</xm:sqref>
        </x14:dataValidation>
        <x14:dataValidation type="list" allowBlank="1" showInputMessage="1" showErrorMessage="1" errorTitle="Input data error" error="Only values from the drop-down list are allowed. " xr:uid="{D9797AF5-E0DF-4D57-A3AB-1DE861D37328}">
          <x14:formula1>
            <xm:f>Datenquelle!$C$92:$C$93</xm:f>
          </x14:formula1>
          <xm:sqref>B6:I6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6"/>
  <sheetViews>
    <sheetView workbookViewId="0">
      <selection activeCell="A10" sqref="A10"/>
    </sheetView>
  </sheetViews>
  <sheetFormatPr defaultColWidth="11.42578125" defaultRowHeight="15" x14ac:dyDescent="0.25"/>
  <cols>
    <col min="1" max="1" width="37.85546875" customWidth="1"/>
    <col min="2" max="2" width="45.7109375" customWidth="1"/>
    <col min="3" max="3" width="46.28515625" customWidth="1"/>
    <col min="4" max="4" width="20.85546875" customWidth="1"/>
    <col min="5" max="5" width="27.7109375" customWidth="1"/>
    <col min="6" max="6" width="23" customWidth="1"/>
    <col min="7" max="7" width="22.85546875" customWidth="1"/>
  </cols>
  <sheetData>
    <row r="1" spans="1:7" x14ac:dyDescent="0.25">
      <c r="A1" s="203" t="s">
        <v>2</v>
      </c>
      <c r="B1" s="205" t="str">
        <f>IF('Basic Data'!B18=0,"",'Basic Data'!B18)</f>
        <v/>
      </c>
      <c r="C1" s="5"/>
      <c r="D1" s="5"/>
      <c r="E1" s="5"/>
      <c r="F1" s="5"/>
      <c r="G1" s="5"/>
    </row>
    <row r="2" spans="1:7" x14ac:dyDescent="0.25">
      <c r="A2" s="203" t="s">
        <v>3</v>
      </c>
      <c r="B2" s="206" t="str">
        <f>IF('Basic Data'!I14=0,"",'Basic Data'!I14)</f>
        <v/>
      </c>
      <c r="C2" s="5"/>
      <c r="D2" s="5"/>
      <c r="E2" s="5"/>
      <c r="F2" s="5"/>
      <c r="G2" s="5"/>
    </row>
    <row r="3" spans="1:7" x14ac:dyDescent="0.25">
      <c r="A3" s="203" t="s">
        <v>4</v>
      </c>
      <c r="B3" s="206" t="str">
        <f>IF('Basic Data'!I16=0,"",'Basic Data'!I16)</f>
        <v/>
      </c>
      <c r="C3" s="5"/>
      <c r="D3" s="5"/>
      <c r="E3" s="5"/>
      <c r="F3" s="5"/>
      <c r="G3" s="5"/>
    </row>
    <row r="4" spans="1:7" x14ac:dyDescent="0.25">
      <c r="A4" s="5"/>
      <c r="B4" s="5"/>
      <c r="C4" s="5"/>
      <c r="D4" s="5"/>
      <c r="E4" s="5"/>
      <c r="F4" s="5"/>
      <c r="G4" s="5"/>
    </row>
    <row r="5" spans="1:7" ht="24.95" customHeight="1" x14ac:dyDescent="0.25">
      <c r="A5" s="204" t="s">
        <v>9</v>
      </c>
      <c r="B5" s="204" t="s">
        <v>5</v>
      </c>
      <c r="C5" s="204" t="s">
        <v>264</v>
      </c>
      <c r="D5" s="204" t="s">
        <v>219</v>
      </c>
      <c r="E5" s="204" t="s">
        <v>239</v>
      </c>
      <c r="F5" s="204" t="s">
        <v>608</v>
      </c>
      <c r="G5" s="204" t="s">
        <v>609</v>
      </c>
    </row>
    <row r="6" spans="1:7" ht="24.95" customHeight="1" x14ac:dyDescent="0.25">
      <c r="A6" s="209" t="str">
        <f>IF('Basic Data'!A24=0,"",'Basic Data'!A24)</f>
        <v/>
      </c>
      <c r="B6" s="209" t="str">
        <f>IF('Basic Data'!E27=0,"",'Basic Data'!E27)</f>
        <v/>
      </c>
      <c r="C6" s="210" t="str">
        <f>IF('Basic Data'!E24=0,"",'Basic Data'!E24)</f>
        <v/>
      </c>
      <c r="D6" s="209" t="str">
        <f>IF('Basic Data'!A27=0,"",'Basic Data'!A27)</f>
        <v>No</v>
      </c>
      <c r="E6" s="207" t="str">
        <f>IF('Basic Data'!B6=0,"",'Basic Data'!B6)</f>
        <v/>
      </c>
      <c r="F6" s="208" t="str">
        <f>IF('Basic Data'!B14=0,"",'Basic Data'!B14)</f>
        <v/>
      </c>
      <c r="G6" s="208" t="str">
        <f>IF('Basic Data'!B16=0,"",'Basic Data'!B16)</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C30" sqref="C30"/>
    </sheetView>
  </sheetViews>
  <sheetFormatPr defaultColWidth="11.42578125" defaultRowHeight="12.75" x14ac:dyDescent="0.2"/>
  <cols>
    <col min="1" max="1" width="64.42578125" style="2" customWidth="1"/>
    <col min="2" max="16384" width="11.42578125" style="2"/>
  </cols>
  <sheetData>
    <row r="1" spans="1:4" ht="15.95" customHeight="1" x14ac:dyDescent="0.2">
      <c r="B1" s="94" t="s">
        <v>228</v>
      </c>
      <c r="C1" s="94" t="s">
        <v>229</v>
      </c>
      <c r="D1" s="94" t="s">
        <v>230</v>
      </c>
    </row>
    <row r="2" spans="1:4" ht="15.95" customHeight="1" x14ac:dyDescent="0.2">
      <c r="A2" s="104" t="s">
        <v>231</v>
      </c>
      <c r="B2" s="105">
        <f>'Basic Data'!A31</f>
        <v>0</v>
      </c>
      <c r="C2" s="106"/>
      <c r="D2" s="106"/>
    </row>
    <row r="3" spans="1:4" ht="15.95" customHeight="1" x14ac:dyDescent="0.2">
      <c r="A3" s="104" t="s">
        <v>235</v>
      </c>
      <c r="B3" s="105">
        <f>'Basic Data'!E31</f>
        <v>0</v>
      </c>
      <c r="C3" s="105">
        <f>'Basic Data'!E32</f>
        <v>0</v>
      </c>
      <c r="D3" s="105">
        <f>'Basic Data'!E33</f>
        <v>0</v>
      </c>
    </row>
    <row r="4" spans="1:4" ht="15.95" customHeight="1" x14ac:dyDescent="0.2">
      <c r="A4" s="104" t="s">
        <v>237</v>
      </c>
      <c r="B4" s="105">
        <f>'Basic Data'!G31</f>
        <v>0</v>
      </c>
      <c r="C4" s="106"/>
      <c r="D4" s="106"/>
    </row>
    <row r="5" spans="1:4" ht="15.95" customHeight="1" x14ac:dyDescent="0.2">
      <c r="A5" s="104" t="s">
        <v>247</v>
      </c>
      <c r="B5" s="105">
        <f>'Basic Data'!G35</f>
        <v>0</v>
      </c>
      <c r="C5" s="106"/>
      <c r="D5" s="106"/>
    </row>
    <row r="6" spans="1:4" ht="15.95" customHeight="1" x14ac:dyDescent="0.2">
      <c r="A6" s="104" t="s">
        <v>248</v>
      </c>
      <c r="B6" s="105">
        <f>'Basic Data'!G36</f>
        <v>0</v>
      </c>
      <c r="C6" s="106"/>
      <c r="D6" s="106"/>
    </row>
    <row r="7" spans="1:4" ht="15.95" customHeight="1" x14ac:dyDescent="0.2">
      <c r="A7" s="104" t="s">
        <v>232</v>
      </c>
      <c r="B7" s="105">
        <f>'Basic Data'!A39</f>
        <v>0</v>
      </c>
      <c r="C7" s="106"/>
      <c r="D7" s="106"/>
    </row>
    <row r="8" spans="1:4" ht="15.95" customHeight="1" x14ac:dyDescent="0.2">
      <c r="A8" s="104" t="s">
        <v>236</v>
      </c>
      <c r="B8" s="105">
        <f>'Basic Data'!E39</f>
        <v>0</v>
      </c>
      <c r="C8" s="105">
        <f>'Basic Data'!E40</f>
        <v>0</v>
      </c>
      <c r="D8" s="105">
        <f>'Basic Data'!E41</f>
        <v>0</v>
      </c>
    </row>
    <row r="9" spans="1:4" ht="15.95" customHeight="1" x14ac:dyDescent="0.2">
      <c r="A9" s="104" t="s">
        <v>238</v>
      </c>
      <c r="B9" s="105">
        <f>'Basic Data'!G39</f>
        <v>0</v>
      </c>
      <c r="C9" s="106"/>
      <c r="D9" s="106"/>
    </row>
    <row r="10" spans="1:4" x14ac:dyDescent="0.2">
      <c r="A10" s="104" t="s">
        <v>249</v>
      </c>
      <c r="B10" s="105">
        <f>'Basic Data'!G43</f>
        <v>0</v>
      </c>
      <c r="C10" s="106"/>
      <c r="D10" s="106"/>
    </row>
    <row r="11" spans="1:4" x14ac:dyDescent="0.2">
      <c r="A11" s="104" t="s">
        <v>250</v>
      </c>
      <c r="B11" s="105">
        <f>'Basic Data'!G44</f>
        <v>0</v>
      </c>
      <c r="C11" s="106"/>
      <c r="D11" s="106"/>
    </row>
    <row r="12" spans="1:4" x14ac:dyDescent="0.2">
      <c r="A12" s="104" t="s">
        <v>246</v>
      </c>
      <c r="B12" s="105">
        <f>'Basic Data'!G46</f>
        <v>0</v>
      </c>
      <c r="C12" s="106"/>
      <c r="D12" s="10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08"/>
  <sheetViews>
    <sheetView workbookViewId="0">
      <selection activeCell="A2" sqref="A2"/>
    </sheetView>
  </sheetViews>
  <sheetFormatPr defaultColWidth="9.140625" defaultRowHeight="11.25" x14ac:dyDescent="0.2"/>
  <cols>
    <col min="1" max="1" width="34.140625" style="7" customWidth="1"/>
    <col min="2" max="2" width="50.42578125" style="7" customWidth="1"/>
    <col min="3" max="3" width="69.28515625" style="7" customWidth="1"/>
    <col min="4" max="4" width="20.42578125" style="7" customWidth="1"/>
    <col min="5" max="5" width="12.5703125" style="7" customWidth="1"/>
    <col min="6" max="6" width="23.7109375" style="7" customWidth="1"/>
    <col min="7" max="7" width="9.140625" style="7" customWidth="1"/>
    <col min="8" max="8" width="24.7109375" style="7" customWidth="1"/>
    <col min="9" max="9" width="14.85546875" style="7" customWidth="1"/>
    <col min="10" max="10" width="19.28515625" style="7" customWidth="1"/>
    <col min="11" max="11" width="15" style="7" customWidth="1"/>
    <col min="12" max="13" width="9.140625" style="7" customWidth="1"/>
    <col min="14" max="14" width="15.28515625" style="7" customWidth="1"/>
    <col min="15" max="15" width="18.140625" style="7" customWidth="1"/>
    <col min="16" max="16384" width="9.140625" style="7"/>
  </cols>
  <sheetData>
    <row r="1" spans="1:6" x14ac:dyDescent="0.2">
      <c r="A1" s="114" t="s">
        <v>10</v>
      </c>
      <c r="B1" s="19" t="s">
        <v>275</v>
      </c>
      <c r="C1" s="91"/>
      <c r="D1" s="148"/>
    </row>
    <row r="2" spans="1:6" x14ac:dyDescent="0.2">
      <c r="A2" s="20" t="s">
        <v>607</v>
      </c>
      <c r="B2" s="19" t="s">
        <v>11</v>
      </c>
      <c r="C2" s="91"/>
      <c r="D2" s="149"/>
      <c r="E2" s="7" t="s">
        <v>54</v>
      </c>
    </row>
    <row r="3" spans="1:6" x14ac:dyDescent="0.2">
      <c r="B3" s="19" t="s">
        <v>12</v>
      </c>
      <c r="C3" s="91"/>
      <c r="D3" s="149"/>
      <c r="E3" s="62" t="str">
        <f>'Basic Data'!I16</f>
        <v/>
      </c>
      <c r="F3" s="7">
        <f>IF(E3&gt;E4,0,DATEDIF(E3,E4,"y"))</f>
        <v>0</v>
      </c>
    </row>
    <row r="4" spans="1:6" x14ac:dyDescent="0.2">
      <c r="B4" s="19" t="s">
        <v>222</v>
      </c>
      <c r="C4" s="91"/>
      <c r="D4" s="149"/>
      <c r="E4" s="62">
        <v>45657</v>
      </c>
    </row>
    <row r="5" spans="1:6" x14ac:dyDescent="0.2">
      <c r="B5" s="19" t="s">
        <v>13</v>
      </c>
      <c r="C5" s="91"/>
      <c r="D5" s="149"/>
    </row>
    <row r="6" spans="1:6" x14ac:dyDescent="0.2">
      <c r="B6" s="19" t="s">
        <v>14</v>
      </c>
      <c r="C6" s="91"/>
      <c r="D6" s="149"/>
    </row>
    <row r="7" spans="1:6" x14ac:dyDescent="0.2">
      <c r="B7" s="19" t="s">
        <v>223</v>
      </c>
      <c r="C7" s="91"/>
      <c r="D7" s="149"/>
    </row>
    <row r="8" spans="1:6" x14ac:dyDescent="0.2">
      <c r="B8" s="19" t="s">
        <v>15</v>
      </c>
      <c r="C8" s="91"/>
      <c r="D8" s="149"/>
    </row>
    <row r="9" spans="1:6" x14ac:dyDescent="0.2">
      <c r="B9" s="19" t="s">
        <v>224</v>
      </c>
      <c r="C9" s="91"/>
      <c r="D9" s="149"/>
    </row>
    <row r="10" spans="1:6" x14ac:dyDescent="0.2">
      <c r="B10" s="19" t="s">
        <v>16</v>
      </c>
      <c r="C10" s="91"/>
      <c r="D10" s="149"/>
    </row>
    <row r="11" spans="1:6" x14ac:dyDescent="0.2">
      <c r="B11" s="19" t="s">
        <v>225</v>
      </c>
      <c r="C11" s="91"/>
      <c r="D11" s="149"/>
    </row>
    <row r="12" spans="1:6" x14ac:dyDescent="0.2">
      <c r="B12" s="19" t="s">
        <v>17</v>
      </c>
      <c r="C12" s="91"/>
      <c r="D12" s="149"/>
    </row>
    <row r="13" spans="1:6" x14ac:dyDescent="0.2">
      <c r="B13" s="19" t="s">
        <v>18</v>
      </c>
      <c r="C13" s="91"/>
      <c r="D13" s="149"/>
    </row>
    <row r="14" spans="1:6" x14ac:dyDescent="0.2">
      <c r="B14" s="19" t="s">
        <v>19</v>
      </c>
      <c r="C14" s="91"/>
      <c r="D14" s="149"/>
    </row>
    <row r="15" spans="1:6" x14ac:dyDescent="0.2">
      <c r="B15" s="19" t="s">
        <v>21</v>
      </c>
      <c r="C15" s="91"/>
      <c r="D15" s="149"/>
    </row>
    <row r="16" spans="1:6" x14ac:dyDescent="0.2">
      <c r="B16" s="19" t="s">
        <v>20</v>
      </c>
      <c r="C16" s="91"/>
      <c r="D16" s="149"/>
    </row>
    <row r="17" spans="2:4" x14ac:dyDescent="0.2">
      <c r="B17" s="19" t="s">
        <v>22</v>
      </c>
      <c r="C17" s="91"/>
      <c r="D17" s="150"/>
    </row>
    <row r="18" spans="2:4" x14ac:dyDescent="0.2">
      <c r="B18" s="19" t="s">
        <v>23</v>
      </c>
      <c r="C18" s="91"/>
      <c r="D18" s="149"/>
    </row>
    <row r="19" spans="2:4" x14ac:dyDescent="0.2">
      <c r="B19" s="19" t="s">
        <v>24</v>
      </c>
      <c r="C19" s="91"/>
      <c r="D19" s="149"/>
    </row>
    <row r="20" spans="2:4" x14ac:dyDescent="0.2">
      <c r="B20" s="19" t="s">
        <v>25</v>
      </c>
      <c r="C20" s="91"/>
      <c r="D20" s="149"/>
    </row>
    <row r="21" spans="2:4" x14ac:dyDescent="0.2">
      <c r="B21" s="19" t="s">
        <v>26</v>
      </c>
      <c r="C21" s="115"/>
      <c r="D21" s="149"/>
    </row>
    <row r="22" spans="2:4" x14ac:dyDescent="0.2">
      <c r="B22" s="19" t="s">
        <v>28</v>
      </c>
      <c r="C22" s="115"/>
      <c r="D22" s="149"/>
    </row>
    <row r="23" spans="2:4" x14ac:dyDescent="0.2">
      <c r="B23" s="19" t="s">
        <v>27</v>
      </c>
      <c r="C23" s="91"/>
      <c r="D23" s="149"/>
    </row>
    <row r="24" spans="2:4" x14ac:dyDescent="0.2">
      <c r="B24" s="19" t="s">
        <v>30</v>
      </c>
      <c r="C24" s="91"/>
      <c r="D24" s="149"/>
    </row>
    <row r="25" spans="2:4" x14ac:dyDescent="0.2">
      <c r="B25" s="19" t="s">
        <v>220</v>
      </c>
      <c r="C25" s="91"/>
      <c r="D25" s="149"/>
    </row>
    <row r="26" spans="2:4" x14ac:dyDescent="0.2">
      <c r="B26" s="19" t="s">
        <v>606</v>
      </c>
      <c r="C26" s="91"/>
      <c r="D26" s="149"/>
    </row>
    <row r="27" spans="2:4" x14ac:dyDescent="0.2">
      <c r="B27" s="19" t="s">
        <v>29</v>
      </c>
      <c r="C27" s="91"/>
      <c r="D27" s="149"/>
    </row>
    <row r="28" spans="2:4" x14ac:dyDescent="0.2">
      <c r="B28" s="19" t="s">
        <v>31</v>
      </c>
      <c r="C28" s="91"/>
      <c r="D28" s="149"/>
    </row>
    <row r="29" spans="2:4" x14ac:dyDescent="0.2">
      <c r="B29" s="19" t="s">
        <v>32</v>
      </c>
      <c r="C29" s="91"/>
      <c r="D29" s="149"/>
    </row>
    <row r="30" spans="2:4" x14ac:dyDescent="0.2">
      <c r="B30" s="19" t="s">
        <v>33</v>
      </c>
      <c r="C30" s="91"/>
      <c r="D30" s="149"/>
    </row>
    <row r="31" spans="2:4" x14ac:dyDescent="0.2">
      <c r="B31" s="19" t="s">
        <v>226</v>
      </c>
      <c r="C31" s="91"/>
      <c r="D31" s="149"/>
    </row>
    <row r="32" spans="2:4" x14ac:dyDescent="0.2">
      <c r="B32" s="19" t="s">
        <v>35</v>
      </c>
      <c r="C32" s="91"/>
      <c r="D32" s="149"/>
    </row>
    <row r="33" spans="2:4" x14ac:dyDescent="0.2">
      <c r="B33" s="19" t="s">
        <v>36</v>
      </c>
      <c r="C33" s="91"/>
      <c r="D33" s="149"/>
    </row>
    <row r="34" spans="2:4" x14ac:dyDescent="0.2">
      <c r="B34" s="19" t="s">
        <v>38</v>
      </c>
      <c r="C34" s="91"/>
      <c r="D34" s="149"/>
    </row>
    <row r="35" spans="2:4" x14ac:dyDescent="0.2">
      <c r="B35" s="19" t="s">
        <v>39</v>
      </c>
      <c r="C35" s="91"/>
      <c r="D35" s="149"/>
    </row>
    <row r="36" spans="2:4" x14ac:dyDescent="0.2">
      <c r="B36" s="19" t="s">
        <v>40</v>
      </c>
      <c r="C36" s="91"/>
      <c r="D36" s="149"/>
    </row>
    <row r="37" spans="2:4" x14ac:dyDescent="0.2">
      <c r="B37" s="19" t="s">
        <v>41</v>
      </c>
      <c r="C37" s="91"/>
      <c r="D37" s="149"/>
    </row>
    <row r="38" spans="2:4" x14ac:dyDescent="0.2">
      <c r="B38" s="19" t="s">
        <v>42</v>
      </c>
      <c r="C38" s="91"/>
      <c r="D38" s="149"/>
    </row>
    <row r="39" spans="2:4" x14ac:dyDescent="0.2">
      <c r="B39" s="19" t="s">
        <v>37</v>
      </c>
      <c r="C39" s="91"/>
      <c r="D39" s="149"/>
    </row>
    <row r="40" spans="2:4" x14ac:dyDescent="0.2">
      <c r="B40" s="9" t="s">
        <v>43</v>
      </c>
      <c r="C40" s="91"/>
      <c r="D40" s="149"/>
    </row>
    <row r="41" spans="2:4" x14ac:dyDescent="0.2">
      <c r="B41" s="9" t="s">
        <v>34</v>
      </c>
      <c r="C41" s="91"/>
      <c r="D41" s="149"/>
    </row>
    <row r="42" spans="2:4" x14ac:dyDescent="0.2">
      <c r="B42" s="9" t="s">
        <v>47</v>
      </c>
      <c r="C42" s="91"/>
      <c r="D42" s="149"/>
    </row>
    <row r="43" spans="2:4" x14ac:dyDescent="0.2">
      <c r="B43" s="9" t="s">
        <v>44</v>
      </c>
      <c r="C43" s="91"/>
      <c r="D43" s="149"/>
    </row>
    <row r="44" spans="2:4" x14ac:dyDescent="0.2">
      <c r="B44" s="34" t="s">
        <v>234</v>
      </c>
      <c r="C44" s="91"/>
      <c r="D44" s="149"/>
    </row>
    <row r="45" spans="2:4" x14ac:dyDescent="0.2">
      <c r="B45" s="34" t="s">
        <v>45</v>
      </c>
      <c r="C45" s="91"/>
      <c r="D45" s="149"/>
    </row>
    <row r="46" spans="2:4" x14ac:dyDescent="0.2">
      <c r="B46" s="34" t="s">
        <v>46</v>
      </c>
      <c r="C46" s="91"/>
      <c r="D46" s="149"/>
    </row>
    <row r="47" spans="2:4" x14ac:dyDescent="0.2">
      <c r="B47" s="34" t="s">
        <v>48</v>
      </c>
      <c r="C47" s="91"/>
      <c r="D47" s="151"/>
    </row>
    <row r="48" spans="2:4" x14ac:dyDescent="0.2">
      <c r="B48" s="34" t="s">
        <v>49</v>
      </c>
      <c r="C48" s="91"/>
      <c r="D48" s="149"/>
    </row>
    <row r="49" spans="2:4" x14ac:dyDescent="0.2">
      <c r="B49" s="34" t="s">
        <v>227</v>
      </c>
      <c r="C49" s="91"/>
      <c r="D49" s="149"/>
    </row>
    <row r="50" spans="2:4" x14ac:dyDescent="0.2">
      <c r="B50" s="34" t="s">
        <v>51</v>
      </c>
      <c r="C50" s="91"/>
      <c r="D50" s="149"/>
    </row>
    <row r="51" spans="2:4" x14ac:dyDescent="0.2">
      <c r="B51" s="9" t="s">
        <v>50</v>
      </c>
      <c r="C51" s="91"/>
      <c r="D51" s="149"/>
    </row>
    <row r="52" spans="2:4" x14ac:dyDescent="0.2">
      <c r="B52" s="34" t="s">
        <v>276</v>
      </c>
      <c r="C52" s="91"/>
      <c r="D52" s="149"/>
    </row>
    <row r="53" spans="2:4" x14ac:dyDescent="0.2">
      <c r="B53" s="34" t="s">
        <v>277</v>
      </c>
      <c r="C53" s="115"/>
      <c r="D53" s="92"/>
    </row>
    <row r="54" spans="2:4" x14ac:dyDescent="0.2">
      <c r="C54" s="115"/>
      <c r="D54" s="92"/>
    </row>
    <row r="55" spans="2:4" x14ac:dyDescent="0.2">
      <c r="C55" s="115"/>
      <c r="D55" s="92"/>
    </row>
    <row r="56" spans="2:4" x14ac:dyDescent="0.2">
      <c r="C56" s="115"/>
      <c r="D56" s="92"/>
    </row>
    <row r="57" spans="2:4" x14ac:dyDescent="0.2">
      <c r="B57" s="91"/>
      <c r="C57" s="115"/>
      <c r="D57" s="92"/>
    </row>
    <row r="58" spans="2:4" x14ac:dyDescent="0.2">
      <c r="B58" s="91"/>
      <c r="C58" s="115"/>
      <c r="D58" s="149"/>
    </row>
    <row r="59" spans="2:4" x14ac:dyDescent="0.2">
      <c r="B59" s="91"/>
      <c r="C59" s="115"/>
      <c r="D59" s="92"/>
    </row>
    <row r="60" spans="2:4" x14ac:dyDescent="0.2">
      <c r="B60" s="91"/>
      <c r="C60" s="115"/>
      <c r="D60" s="92"/>
    </row>
    <row r="61" spans="2:4" x14ac:dyDescent="0.2">
      <c r="B61" s="91"/>
    </row>
    <row r="62" spans="2:4" x14ac:dyDescent="0.2">
      <c r="B62" s="91"/>
    </row>
    <row r="63" spans="2:4" x14ac:dyDescent="0.2">
      <c r="B63" s="91"/>
    </row>
    <row r="64" spans="2:4" x14ac:dyDescent="0.2">
      <c r="B64" s="91"/>
    </row>
    <row r="65" spans="1:19" x14ac:dyDescent="0.2">
      <c r="B65" s="91"/>
      <c r="C65" s="115" t="s">
        <v>53</v>
      </c>
      <c r="D65" s="92"/>
    </row>
    <row r="66" spans="1:19" x14ac:dyDescent="0.2">
      <c r="B66" s="91"/>
      <c r="C66" s="115"/>
      <c r="D66" s="92"/>
    </row>
    <row r="68" spans="1:19" x14ac:dyDescent="0.2">
      <c r="A68" s="13" t="s">
        <v>55</v>
      </c>
      <c r="B68" s="14" t="s">
        <v>56</v>
      </c>
      <c r="C68" s="15" t="s">
        <v>57</v>
      </c>
      <c r="D68" s="14" t="s">
        <v>58</v>
      </c>
      <c r="E68" s="14" t="s">
        <v>59</v>
      </c>
      <c r="F68" s="14" t="s">
        <v>60</v>
      </c>
      <c r="G68" s="14" t="s">
        <v>61</v>
      </c>
      <c r="H68" s="14" t="s">
        <v>62</v>
      </c>
      <c r="I68" s="14" t="s">
        <v>63</v>
      </c>
      <c r="J68" s="14" t="s">
        <v>64</v>
      </c>
      <c r="K68" s="14" t="s">
        <v>65</v>
      </c>
      <c r="L68" s="14" t="s">
        <v>66</v>
      </c>
      <c r="M68" s="14" t="s">
        <v>67</v>
      </c>
      <c r="N68" s="14" t="s">
        <v>68</v>
      </c>
      <c r="O68" s="14" t="s">
        <v>69</v>
      </c>
      <c r="P68" s="14" t="s">
        <v>70</v>
      </c>
      <c r="Q68" s="14" t="s">
        <v>71</v>
      </c>
      <c r="R68" s="14" t="s">
        <v>72</v>
      </c>
      <c r="S68" s="15" t="s">
        <v>73</v>
      </c>
    </row>
    <row r="69" spans="1:19" x14ac:dyDescent="0.2">
      <c r="A69" s="10" t="s">
        <v>74</v>
      </c>
      <c r="B69" s="8" t="s">
        <v>75</v>
      </c>
      <c r="C69" s="11" t="s">
        <v>76</v>
      </c>
      <c r="D69" s="8" t="s">
        <v>77</v>
      </c>
      <c r="E69" s="8" t="s">
        <v>78</v>
      </c>
      <c r="F69" s="8" t="s">
        <v>79</v>
      </c>
      <c r="G69" s="8" t="s">
        <v>80</v>
      </c>
      <c r="H69" s="8" t="s">
        <v>81</v>
      </c>
      <c r="I69" s="8" t="s">
        <v>82</v>
      </c>
      <c r="J69" s="8" t="s">
        <v>83</v>
      </c>
      <c r="K69" s="8" t="s">
        <v>84</v>
      </c>
      <c r="L69" s="8" t="s">
        <v>85</v>
      </c>
      <c r="M69" s="8" t="s">
        <v>86</v>
      </c>
      <c r="N69" s="8" t="s">
        <v>87</v>
      </c>
      <c r="O69" s="8" t="s">
        <v>88</v>
      </c>
      <c r="P69" s="8" t="s">
        <v>89</v>
      </c>
      <c r="Q69" s="21" t="s">
        <v>90</v>
      </c>
      <c r="R69" s="8" t="s">
        <v>91</v>
      </c>
      <c r="S69" s="22" t="s">
        <v>92</v>
      </c>
    </row>
    <row r="70" spans="1:19" x14ac:dyDescent="0.2">
      <c r="A70" s="10" t="s">
        <v>93</v>
      </c>
      <c r="B70" s="8" t="s">
        <v>94</v>
      </c>
      <c r="C70" s="11" t="s">
        <v>77</v>
      </c>
      <c r="D70" s="8" t="s">
        <v>95</v>
      </c>
      <c r="E70" s="8" t="s">
        <v>96</v>
      </c>
      <c r="F70" s="8" t="s">
        <v>96</v>
      </c>
      <c r="G70" s="8" t="s">
        <v>97</v>
      </c>
      <c r="H70" s="8" t="s">
        <v>98</v>
      </c>
      <c r="I70" s="8" t="s">
        <v>99</v>
      </c>
      <c r="J70" s="8" t="s">
        <v>100</v>
      </c>
      <c r="K70" s="8" t="s">
        <v>101</v>
      </c>
      <c r="L70" s="8" t="s">
        <v>102</v>
      </c>
      <c r="M70" s="8" t="s">
        <v>103</v>
      </c>
      <c r="N70" s="8" t="s">
        <v>104</v>
      </c>
      <c r="O70" s="8" t="s">
        <v>105</v>
      </c>
      <c r="P70" s="8" t="s">
        <v>106</v>
      </c>
      <c r="Q70" s="8" t="s">
        <v>52</v>
      </c>
      <c r="R70" s="9" t="s">
        <v>52</v>
      </c>
      <c r="S70" s="11" t="s">
        <v>52</v>
      </c>
    </row>
    <row r="71" spans="1:19" x14ac:dyDescent="0.2">
      <c r="A71" s="10" t="s">
        <v>107</v>
      </c>
      <c r="B71" s="8" t="s">
        <v>108</v>
      </c>
      <c r="C71" s="11" t="s">
        <v>109</v>
      </c>
      <c r="D71" s="8" t="s">
        <v>110</v>
      </c>
      <c r="E71" s="8" t="s">
        <v>52</v>
      </c>
      <c r="F71" s="8" t="s">
        <v>52</v>
      </c>
      <c r="G71" s="8" t="s">
        <v>111</v>
      </c>
      <c r="H71" s="8" t="s">
        <v>112</v>
      </c>
      <c r="I71" s="8" t="s">
        <v>113</v>
      </c>
      <c r="J71" s="8" t="s">
        <v>114</v>
      </c>
      <c r="K71" s="8" t="s">
        <v>115</v>
      </c>
      <c r="L71" s="8" t="s">
        <v>96</v>
      </c>
      <c r="M71" s="8" t="s">
        <v>116</v>
      </c>
      <c r="N71" s="8" t="s">
        <v>117</v>
      </c>
      <c r="O71" s="8" t="s">
        <v>118</v>
      </c>
      <c r="P71" s="8" t="s">
        <v>119</v>
      </c>
      <c r="Q71" s="9"/>
      <c r="R71" s="9"/>
      <c r="S71" s="12"/>
    </row>
    <row r="72" spans="1:19" x14ac:dyDescent="0.2">
      <c r="A72" s="10" t="s">
        <v>120</v>
      </c>
      <c r="B72" s="8" t="s">
        <v>121</v>
      </c>
      <c r="C72" s="11" t="s">
        <v>122</v>
      </c>
      <c r="D72" s="8" t="s">
        <v>96</v>
      </c>
      <c r="E72" s="8" t="s">
        <v>53</v>
      </c>
      <c r="F72" s="8" t="s">
        <v>53</v>
      </c>
      <c r="G72" s="8" t="s">
        <v>123</v>
      </c>
      <c r="H72" s="8" t="s">
        <v>124</v>
      </c>
      <c r="I72" s="8" t="s">
        <v>125</v>
      </c>
      <c r="J72" s="8" t="s">
        <v>126</v>
      </c>
      <c r="K72" s="8" t="s">
        <v>96</v>
      </c>
      <c r="L72" s="8" t="s">
        <v>52</v>
      </c>
      <c r="M72" s="8" t="s">
        <v>127</v>
      </c>
      <c r="N72" s="8" t="s">
        <v>110</v>
      </c>
      <c r="O72" s="8" t="s">
        <v>96</v>
      </c>
      <c r="P72" s="8" t="s">
        <v>128</v>
      </c>
      <c r="Q72" s="9"/>
      <c r="R72" s="9"/>
      <c r="S72" s="12"/>
    </row>
    <row r="73" spans="1:19" x14ac:dyDescent="0.2">
      <c r="A73" s="10" t="s">
        <v>129</v>
      </c>
      <c r="B73" s="8" t="s">
        <v>130</v>
      </c>
      <c r="C73" s="11" t="s">
        <v>131</v>
      </c>
      <c r="D73" s="8" t="s">
        <v>52</v>
      </c>
      <c r="E73" s="8"/>
      <c r="F73" s="8"/>
      <c r="G73" s="8" t="s">
        <v>132</v>
      </c>
      <c r="H73" s="8" t="s">
        <v>110</v>
      </c>
      <c r="I73" s="8" t="s">
        <v>133</v>
      </c>
      <c r="J73" s="8" t="s">
        <v>134</v>
      </c>
      <c r="K73" s="8" t="s">
        <v>52</v>
      </c>
      <c r="L73" s="8" t="s">
        <v>53</v>
      </c>
      <c r="M73" s="8" t="s">
        <v>135</v>
      </c>
      <c r="N73" s="9" t="s">
        <v>96</v>
      </c>
      <c r="O73" s="8" t="s">
        <v>52</v>
      </c>
      <c r="P73" s="8" t="s">
        <v>136</v>
      </c>
      <c r="Q73" s="9"/>
      <c r="R73" s="9"/>
      <c r="S73" s="12"/>
    </row>
    <row r="74" spans="1:19" x14ac:dyDescent="0.2">
      <c r="A74" s="10" t="s">
        <v>137</v>
      </c>
      <c r="B74" s="8" t="s">
        <v>138</v>
      </c>
      <c r="C74" s="11" t="s">
        <v>139</v>
      </c>
      <c r="D74" s="8" t="s">
        <v>53</v>
      </c>
      <c r="E74" s="9"/>
      <c r="F74" s="9"/>
      <c r="G74" s="8" t="s">
        <v>96</v>
      </c>
      <c r="H74" s="8" t="s">
        <v>96</v>
      </c>
      <c r="I74" s="8" t="s">
        <v>140</v>
      </c>
      <c r="J74" s="8" t="s">
        <v>141</v>
      </c>
      <c r="K74" s="8" t="s">
        <v>53</v>
      </c>
      <c r="L74" s="8"/>
      <c r="M74" s="8" t="s">
        <v>110</v>
      </c>
      <c r="N74" s="9" t="s">
        <v>52</v>
      </c>
      <c r="O74" s="8" t="s">
        <v>53</v>
      </c>
      <c r="P74" s="8" t="s">
        <v>142</v>
      </c>
      <c r="Q74" s="9"/>
      <c r="R74" s="9"/>
      <c r="S74" s="12"/>
    </row>
    <row r="75" spans="1:19" x14ac:dyDescent="0.2">
      <c r="A75" s="10" t="s">
        <v>143</v>
      </c>
      <c r="B75" s="8" t="s">
        <v>144</v>
      </c>
      <c r="C75" s="11" t="s">
        <v>110</v>
      </c>
      <c r="D75" s="9"/>
      <c r="E75" s="9"/>
      <c r="F75" s="9"/>
      <c r="G75" s="8" t="s">
        <v>52</v>
      </c>
      <c r="H75" s="8" t="s">
        <v>52</v>
      </c>
      <c r="I75" s="8" t="s">
        <v>96</v>
      </c>
      <c r="J75" s="8" t="s">
        <v>96</v>
      </c>
      <c r="K75" s="8"/>
      <c r="L75" s="9"/>
      <c r="M75" s="8" t="s">
        <v>96</v>
      </c>
      <c r="N75" s="9" t="s">
        <v>53</v>
      </c>
      <c r="O75" s="8"/>
      <c r="P75" s="8" t="s">
        <v>110</v>
      </c>
      <c r="Q75" s="9"/>
      <c r="R75" s="9"/>
      <c r="S75" s="12"/>
    </row>
    <row r="76" spans="1:19" x14ac:dyDescent="0.2">
      <c r="A76" s="10" t="s">
        <v>145</v>
      </c>
      <c r="B76" s="8" t="s">
        <v>96</v>
      </c>
      <c r="C76" s="11" t="s">
        <v>96</v>
      </c>
      <c r="D76" s="9"/>
      <c r="E76" s="9"/>
      <c r="F76" s="9"/>
      <c r="G76" s="8" t="s">
        <v>53</v>
      </c>
      <c r="H76" s="8" t="s">
        <v>53</v>
      </c>
      <c r="I76" s="8" t="s">
        <v>52</v>
      </c>
      <c r="J76" s="8" t="s">
        <v>52</v>
      </c>
      <c r="K76" s="9"/>
      <c r="L76" s="9"/>
      <c r="M76" s="8" t="s">
        <v>52</v>
      </c>
      <c r="N76" s="9"/>
      <c r="O76" s="9"/>
      <c r="P76" s="8" t="s">
        <v>96</v>
      </c>
      <c r="Q76" s="9"/>
      <c r="R76" s="9"/>
      <c r="S76" s="12"/>
    </row>
    <row r="77" spans="1:19" x14ac:dyDescent="0.2">
      <c r="A77" s="10" t="s">
        <v>146</v>
      </c>
      <c r="B77" s="8" t="s">
        <v>52</v>
      </c>
      <c r="C77" s="11" t="s">
        <v>52</v>
      </c>
      <c r="D77" s="9"/>
      <c r="E77" s="9"/>
      <c r="F77" s="9"/>
      <c r="G77" s="8"/>
      <c r="H77" s="9"/>
      <c r="I77" s="8" t="s">
        <v>53</v>
      </c>
      <c r="J77" s="8" t="s">
        <v>53</v>
      </c>
      <c r="K77" s="9"/>
      <c r="L77" s="9"/>
      <c r="M77" s="9" t="s">
        <v>53</v>
      </c>
      <c r="N77" s="8"/>
      <c r="O77" s="8"/>
      <c r="P77" s="8" t="s">
        <v>52</v>
      </c>
      <c r="Q77" s="9"/>
      <c r="R77" s="9"/>
      <c r="S77" s="12"/>
    </row>
    <row r="78" spans="1:19" x14ac:dyDescent="0.2">
      <c r="A78" s="10" t="s">
        <v>147</v>
      </c>
      <c r="B78" s="8" t="s">
        <v>53</v>
      </c>
      <c r="C78" s="11" t="s">
        <v>53</v>
      </c>
      <c r="D78" s="9"/>
      <c r="E78" s="9"/>
      <c r="F78" s="9"/>
      <c r="G78" s="9"/>
      <c r="H78" s="9"/>
      <c r="I78" s="9"/>
      <c r="J78" s="8"/>
      <c r="K78" s="9"/>
      <c r="L78" s="9"/>
      <c r="M78" s="9"/>
      <c r="N78" s="9"/>
      <c r="O78" s="9"/>
      <c r="P78" s="8" t="s">
        <v>53</v>
      </c>
      <c r="Q78" s="9"/>
      <c r="R78" s="9"/>
      <c r="S78" s="12"/>
    </row>
    <row r="79" spans="1:19" x14ac:dyDescent="0.2">
      <c r="A79" s="10" t="s">
        <v>148</v>
      </c>
      <c r="B79" s="8"/>
      <c r="C79" s="12"/>
      <c r="D79" s="9"/>
      <c r="E79" s="9"/>
      <c r="F79" s="9"/>
      <c r="G79" s="9"/>
      <c r="H79" s="9"/>
      <c r="I79" s="9"/>
      <c r="J79" s="9"/>
      <c r="K79" s="9"/>
      <c r="L79" s="9"/>
      <c r="M79" s="9"/>
      <c r="N79" s="9"/>
      <c r="O79" s="9"/>
      <c r="P79" s="9"/>
      <c r="Q79" s="9"/>
      <c r="R79" s="9"/>
      <c r="S79" s="12"/>
    </row>
    <row r="80" spans="1:19" x14ac:dyDescent="0.2">
      <c r="A80" s="10" t="s">
        <v>149</v>
      </c>
      <c r="B80" s="9"/>
      <c r="C80" s="12"/>
      <c r="D80" s="9"/>
      <c r="E80" s="9"/>
      <c r="F80" s="9"/>
      <c r="G80" s="9"/>
      <c r="H80" s="9"/>
      <c r="I80" s="9"/>
      <c r="J80" s="9"/>
      <c r="K80" s="9"/>
      <c r="L80" s="9"/>
      <c r="M80" s="9"/>
      <c r="N80" s="9"/>
      <c r="O80" s="9"/>
      <c r="P80" s="9"/>
      <c r="Q80" s="9"/>
      <c r="R80" s="9"/>
      <c r="S80" s="12"/>
    </row>
    <row r="81" spans="1:19" x14ac:dyDescent="0.2">
      <c r="A81" s="10" t="s">
        <v>150</v>
      </c>
      <c r="B81" s="9"/>
      <c r="C81" s="12"/>
      <c r="D81" s="9"/>
      <c r="E81" s="9"/>
      <c r="F81" s="9"/>
      <c r="G81" s="9"/>
      <c r="H81" s="9"/>
      <c r="I81" s="9"/>
      <c r="J81" s="9"/>
      <c r="K81" s="9"/>
      <c r="L81" s="9"/>
      <c r="M81" s="9"/>
      <c r="N81" s="9"/>
      <c r="O81" s="9"/>
      <c r="P81" s="9"/>
      <c r="Q81" s="9"/>
      <c r="R81" s="9"/>
      <c r="S81" s="12"/>
    </row>
    <row r="82" spans="1:19" x14ac:dyDescent="0.2">
      <c r="A82" s="10" t="s">
        <v>151</v>
      </c>
      <c r="B82" s="9"/>
      <c r="C82" s="12"/>
      <c r="D82" s="9"/>
      <c r="E82" s="9"/>
      <c r="F82" s="9"/>
      <c r="G82" s="9"/>
      <c r="H82" s="9"/>
      <c r="I82" s="9"/>
      <c r="J82" s="9"/>
      <c r="K82" s="9"/>
      <c r="L82" s="9"/>
      <c r="M82" s="9"/>
      <c r="N82" s="9"/>
      <c r="O82" s="9"/>
      <c r="P82" s="9"/>
      <c r="Q82" s="9"/>
      <c r="R82" s="9"/>
      <c r="S82" s="12"/>
    </row>
    <row r="83" spans="1:19" x14ac:dyDescent="0.2">
      <c r="A83" s="10" t="s">
        <v>152</v>
      </c>
      <c r="B83" s="9"/>
      <c r="C83" s="12"/>
      <c r="D83" s="9"/>
      <c r="E83" s="9"/>
      <c r="F83" s="9"/>
      <c r="G83" s="9"/>
      <c r="H83" s="9"/>
      <c r="I83" s="9"/>
      <c r="J83" s="9"/>
      <c r="K83" s="9"/>
      <c r="L83" s="9"/>
      <c r="M83" s="9"/>
      <c r="N83" s="9"/>
      <c r="O83" s="9"/>
      <c r="P83" s="9"/>
      <c r="Q83" s="9"/>
      <c r="R83" s="9"/>
      <c r="S83" s="12"/>
    </row>
    <row r="84" spans="1:19" x14ac:dyDescent="0.2">
      <c r="A84" s="10" t="s">
        <v>153</v>
      </c>
      <c r="B84" s="9"/>
      <c r="C84" s="12"/>
      <c r="D84" s="9"/>
      <c r="E84" s="9"/>
      <c r="F84" s="9"/>
      <c r="G84" s="9"/>
      <c r="H84" s="9"/>
      <c r="I84" s="9"/>
      <c r="J84" s="9"/>
      <c r="K84" s="9"/>
      <c r="L84" s="9"/>
      <c r="M84" s="9"/>
      <c r="N84" s="9"/>
      <c r="O84" s="9"/>
      <c r="P84" s="9"/>
      <c r="Q84" s="9"/>
      <c r="R84" s="9"/>
      <c r="S84" s="12"/>
    </row>
    <row r="85" spans="1:19" x14ac:dyDescent="0.2">
      <c r="A85" s="10" t="s">
        <v>154</v>
      </c>
      <c r="B85" s="9"/>
      <c r="C85" s="12"/>
      <c r="D85" s="9"/>
      <c r="E85" s="9"/>
      <c r="F85" s="9"/>
      <c r="G85" s="9"/>
      <c r="H85" s="9"/>
      <c r="I85" s="9"/>
      <c r="J85" s="9"/>
      <c r="K85" s="9"/>
      <c r="L85" s="9"/>
      <c r="M85" s="9"/>
      <c r="N85" s="9"/>
      <c r="O85" s="9"/>
      <c r="P85" s="9"/>
      <c r="Q85" s="9"/>
      <c r="R85" s="9"/>
      <c r="S85" s="12"/>
    </row>
    <row r="86" spans="1:19" x14ac:dyDescent="0.2">
      <c r="A86" s="10" t="s">
        <v>155</v>
      </c>
      <c r="B86" s="9"/>
      <c r="C86" s="12"/>
      <c r="D86" s="9"/>
      <c r="E86" s="9"/>
      <c r="F86" s="9"/>
      <c r="G86" s="9"/>
      <c r="H86" s="9"/>
      <c r="I86" s="9"/>
      <c r="J86" s="9"/>
      <c r="K86" s="9"/>
      <c r="L86" s="9"/>
      <c r="M86" s="9"/>
      <c r="N86" s="9"/>
      <c r="O86" s="9"/>
      <c r="P86" s="9"/>
      <c r="Q86" s="9"/>
      <c r="R86" s="9"/>
      <c r="S86" s="12"/>
    </row>
    <row r="87" spans="1:19" x14ac:dyDescent="0.2">
      <c r="A87" s="10" t="s">
        <v>96</v>
      </c>
      <c r="B87" s="9"/>
      <c r="C87" s="12"/>
      <c r="D87" s="9"/>
      <c r="E87" s="9"/>
      <c r="F87" s="9"/>
      <c r="G87" s="9"/>
      <c r="H87" s="9"/>
      <c r="I87" s="9"/>
      <c r="J87" s="9"/>
      <c r="K87" s="9"/>
      <c r="L87" s="9"/>
      <c r="M87" s="9"/>
      <c r="N87" s="9"/>
      <c r="O87" s="9"/>
      <c r="P87" s="9"/>
      <c r="Q87" s="9"/>
      <c r="R87" s="9"/>
      <c r="S87" s="12"/>
    </row>
    <row r="88" spans="1:19" x14ac:dyDescent="0.2">
      <c r="A88" s="10" t="s">
        <v>52</v>
      </c>
      <c r="B88" s="9"/>
      <c r="C88" s="12"/>
      <c r="D88" s="9"/>
      <c r="E88" s="9"/>
      <c r="F88" s="9"/>
      <c r="G88" s="9"/>
      <c r="H88" s="9"/>
      <c r="I88" s="9"/>
      <c r="J88" s="9"/>
      <c r="K88" s="9"/>
      <c r="L88" s="9"/>
      <c r="M88" s="9"/>
      <c r="N88" s="9"/>
      <c r="O88" s="9"/>
      <c r="P88" s="9"/>
      <c r="Q88" s="9"/>
      <c r="R88" s="9"/>
      <c r="S88" s="12"/>
    </row>
    <row r="89" spans="1:19" x14ac:dyDescent="0.2">
      <c r="A89" s="16" t="s">
        <v>53</v>
      </c>
      <c r="B89" s="17"/>
      <c r="C89" s="18"/>
      <c r="D89" s="9"/>
      <c r="E89" s="9"/>
      <c r="F89" s="9"/>
      <c r="G89" s="9"/>
      <c r="H89" s="9"/>
      <c r="I89" s="9"/>
      <c r="J89" s="9"/>
      <c r="K89" s="9"/>
      <c r="L89" s="9"/>
      <c r="M89" s="9"/>
      <c r="N89" s="9"/>
      <c r="O89" s="9"/>
      <c r="P89" s="9"/>
      <c r="Q89" s="9"/>
      <c r="R89" s="9"/>
      <c r="S89" s="12"/>
    </row>
    <row r="92" spans="1:19" x14ac:dyDescent="0.2">
      <c r="A92" s="7" t="s">
        <v>156</v>
      </c>
      <c r="B92" s="7" t="s">
        <v>157</v>
      </c>
      <c r="C92" s="7" t="s">
        <v>599</v>
      </c>
    </row>
    <row r="93" spans="1:19" x14ac:dyDescent="0.2">
      <c r="B93" s="7" t="s">
        <v>8</v>
      </c>
      <c r="C93" s="7" t="s">
        <v>600</v>
      </c>
    </row>
    <row r="97" spans="1:12" ht="22.5" x14ac:dyDescent="0.2">
      <c r="A97" s="7" t="s">
        <v>158</v>
      </c>
      <c r="B97" s="139" t="s">
        <v>259</v>
      </c>
    </row>
    <row r="98" spans="1:12" x14ac:dyDescent="0.2">
      <c r="B98" s="138" t="s">
        <v>260</v>
      </c>
    </row>
    <row r="99" spans="1:12" ht="22.5" x14ac:dyDescent="0.2">
      <c r="B99" s="139" t="s">
        <v>261</v>
      </c>
    </row>
    <row r="100" spans="1:12" ht="22.5" x14ac:dyDescent="0.2">
      <c r="B100" s="139" t="s">
        <v>262</v>
      </c>
    </row>
    <row r="101" spans="1:12" ht="22.5" x14ac:dyDescent="0.2">
      <c r="B101" s="139" t="s">
        <v>263</v>
      </c>
    </row>
    <row r="102" spans="1:12" x14ac:dyDescent="0.2">
      <c r="B102" s="139" t="s">
        <v>245</v>
      </c>
    </row>
    <row r="104" spans="1:12" x14ac:dyDescent="0.2">
      <c r="C104" s="6" t="s">
        <v>243</v>
      </c>
      <c r="F104" s="36" t="s">
        <v>257</v>
      </c>
    </row>
    <row r="105" spans="1:12" ht="15" x14ac:dyDescent="0.25">
      <c r="A105" s="24" t="s">
        <v>7</v>
      </c>
      <c r="B105" s="24" t="s">
        <v>1</v>
      </c>
      <c r="C105" s="24" t="s">
        <v>159</v>
      </c>
      <c r="D105" s="24" t="s">
        <v>9</v>
      </c>
      <c r="E105" s="24"/>
      <c r="F105" s="25" t="s">
        <v>160</v>
      </c>
      <c r="G105"/>
      <c r="H105" s="24"/>
      <c r="I105" s="24"/>
      <c r="J105" s="24"/>
      <c r="K105" s="24"/>
    </row>
    <row r="106" spans="1:12" s="6" customFormat="1" ht="12.75" customHeight="1" x14ac:dyDescent="0.2">
      <c r="A106" s="6" t="str">
        <f>IF('Basic Data'!B8="","",'Basic Data'!B8)</f>
        <v/>
      </c>
      <c r="B106" s="6" t="str">
        <f>IF($A$106="","",VLOOKUP($A$106,$A$109:$F$109,2,FALSE))</f>
        <v/>
      </c>
      <c r="C106" s="6" t="str">
        <f>IF($A$106="","",VLOOKUP($A$106,$A$109:$F$109,3,FALSE))</f>
        <v/>
      </c>
      <c r="D106" s="6" t="str">
        <f>IF($A$106="","",VLOOKUP($A$106,$A$109:$F$109,4,FALSE))</f>
        <v/>
      </c>
      <c r="F106" s="49" t="str">
        <f>IF($A$106="","",VLOOKUP($A$106,$A$109:$F$109,6,FALSE))</f>
        <v/>
      </c>
    </row>
    <row r="108" spans="1:12" ht="15" x14ac:dyDescent="0.25">
      <c r="A108" s="137" t="s">
        <v>7</v>
      </c>
      <c r="B108" s="137" t="s">
        <v>1</v>
      </c>
      <c r="C108" s="137" t="s">
        <v>159</v>
      </c>
      <c r="D108" s="137" t="s">
        <v>9</v>
      </c>
      <c r="E108" s="137" t="s">
        <v>244</v>
      </c>
      <c r="F108" s="35" t="s">
        <v>160</v>
      </c>
      <c r="G108"/>
      <c r="H108" s="24"/>
      <c r="I108" s="24"/>
      <c r="J108" s="24"/>
      <c r="K108" s="24"/>
      <c r="L108" s="24"/>
    </row>
    <row r="109" spans="1:12" ht="15" x14ac:dyDescent="0.25">
      <c r="A109" s="9" t="s">
        <v>276</v>
      </c>
      <c r="B109" s="9" t="s">
        <v>161</v>
      </c>
      <c r="C109" s="9" t="s">
        <v>161</v>
      </c>
      <c r="D109" s="9" t="s">
        <v>161</v>
      </c>
      <c r="E109" s="73"/>
      <c r="F109" s="110" t="s">
        <v>161</v>
      </c>
      <c r="G109"/>
      <c r="H109"/>
      <c r="I109"/>
      <c r="J109"/>
      <c r="K109"/>
      <c r="L109"/>
    </row>
    <row r="112" spans="1:12" x14ac:dyDescent="0.2">
      <c r="A112" s="7" t="s">
        <v>286</v>
      </c>
    </row>
    <row r="113" spans="1:1" x14ac:dyDescent="0.2">
      <c r="A113" s="7" t="s">
        <v>287</v>
      </c>
    </row>
    <row r="114" spans="1:1" x14ac:dyDescent="0.2">
      <c r="A114" s="7" t="s">
        <v>288</v>
      </c>
    </row>
    <row r="115" spans="1:1" x14ac:dyDescent="0.2">
      <c r="A115" s="7" t="s">
        <v>289</v>
      </c>
    </row>
    <row r="116" spans="1:1" x14ac:dyDescent="0.2">
      <c r="A116" s="7" t="s">
        <v>290</v>
      </c>
    </row>
    <row r="117" spans="1:1" x14ac:dyDescent="0.2">
      <c r="A117" s="7" t="s">
        <v>291</v>
      </c>
    </row>
    <row r="118" spans="1:1" x14ac:dyDescent="0.2">
      <c r="A118" s="7" t="s">
        <v>292</v>
      </c>
    </row>
    <row r="119" spans="1:1" x14ac:dyDescent="0.2">
      <c r="A119" s="7" t="s">
        <v>293</v>
      </c>
    </row>
    <row r="120" spans="1:1" x14ac:dyDescent="0.2">
      <c r="A120" s="7" t="s">
        <v>294</v>
      </c>
    </row>
    <row r="121" spans="1:1" x14ac:dyDescent="0.2">
      <c r="A121" s="7" t="s">
        <v>295</v>
      </c>
    </row>
    <row r="122" spans="1:1" x14ac:dyDescent="0.2">
      <c r="A122" s="7" t="s">
        <v>296</v>
      </c>
    </row>
    <row r="123" spans="1:1" x14ac:dyDescent="0.2">
      <c r="A123" s="7" t="s">
        <v>297</v>
      </c>
    </row>
    <row r="124" spans="1:1" x14ac:dyDescent="0.2">
      <c r="A124" s="7" t="s">
        <v>298</v>
      </c>
    </row>
    <row r="125" spans="1:1" x14ac:dyDescent="0.2">
      <c r="A125" s="7" t="s">
        <v>299</v>
      </c>
    </row>
    <row r="126" spans="1:1" x14ac:dyDescent="0.2">
      <c r="A126" s="7" t="s">
        <v>300</v>
      </c>
    </row>
    <row r="127" spans="1:1" x14ac:dyDescent="0.2">
      <c r="A127" s="7" t="s">
        <v>301</v>
      </c>
    </row>
    <row r="128" spans="1:1" x14ac:dyDescent="0.2">
      <c r="A128" s="7" t="s">
        <v>302</v>
      </c>
    </row>
    <row r="129" spans="1:1" x14ac:dyDescent="0.2">
      <c r="A129" s="7" t="s">
        <v>303</v>
      </c>
    </row>
    <row r="130" spans="1:1" x14ac:dyDescent="0.2">
      <c r="A130" s="7" t="s">
        <v>304</v>
      </c>
    </row>
    <row r="131" spans="1:1" x14ac:dyDescent="0.2">
      <c r="A131" s="7" t="s">
        <v>305</v>
      </c>
    </row>
    <row r="132" spans="1:1" x14ac:dyDescent="0.2">
      <c r="A132" s="7" t="s">
        <v>306</v>
      </c>
    </row>
    <row r="133" spans="1:1" x14ac:dyDescent="0.2">
      <c r="A133" s="7" t="s">
        <v>307</v>
      </c>
    </row>
    <row r="134" spans="1:1" x14ac:dyDescent="0.2">
      <c r="A134" s="7" t="s">
        <v>308</v>
      </c>
    </row>
    <row r="135" spans="1:1" x14ac:dyDescent="0.2">
      <c r="A135" s="7" t="s">
        <v>309</v>
      </c>
    </row>
    <row r="136" spans="1:1" x14ac:dyDescent="0.2">
      <c r="A136" s="7" t="s">
        <v>310</v>
      </c>
    </row>
    <row r="137" spans="1:1" x14ac:dyDescent="0.2">
      <c r="A137" s="7" t="s">
        <v>311</v>
      </c>
    </row>
    <row r="138" spans="1:1" x14ac:dyDescent="0.2">
      <c r="A138" s="7" t="s">
        <v>312</v>
      </c>
    </row>
    <row r="139" spans="1:1" x14ac:dyDescent="0.2">
      <c r="A139" s="7" t="s">
        <v>313</v>
      </c>
    </row>
    <row r="140" spans="1:1" x14ac:dyDescent="0.2">
      <c r="A140" s="7" t="s">
        <v>314</v>
      </c>
    </row>
    <row r="141" spans="1:1" x14ac:dyDescent="0.2">
      <c r="A141" s="7" t="s">
        <v>315</v>
      </c>
    </row>
    <row r="142" spans="1:1" x14ac:dyDescent="0.2">
      <c r="A142" s="7" t="s">
        <v>316</v>
      </c>
    </row>
    <row r="143" spans="1:1" x14ac:dyDescent="0.2">
      <c r="A143" s="7" t="s">
        <v>317</v>
      </c>
    </row>
    <row r="144" spans="1:1" x14ac:dyDescent="0.2">
      <c r="A144" s="7" t="s">
        <v>318</v>
      </c>
    </row>
    <row r="145" spans="1:1" x14ac:dyDescent="0.2">
      <c r="A145" s="7" t="s">
        <v>319</v>
      </c>
    </row>
    <row r="146" spans="1:1" x14ac:dyDescent="0.2">
      <c r="A146" s="7" t="s">
        <v>320</v>
      </c>
    </row>
    <row r="147" spans="1:1" x14ac:dyDescent="0.2">
      <c r="A147" s="7" t="s">
        <v>321</v>
      </c>
    </row>
    <row r="148" spans="1:1" x14ac:dyDescent="0.2">
      <c r="A148" s="7" t="s">
        <v>322</v>
      </c>
    </row>
    <row r="149" spans="1:1" x14ac:dyDescent="0.2">
      <c r="A149" s="7" t="s">
        <v>323</v>
      </c>
    </row>
    <row r="150" spans="1:1" x14ac:dyDescent="0.2">
      <c r="A150" s="7" t="s">
        <v>324</v>
      </c>
    </row>
    <row r="151" spans="1:1" x14ac:dyDescent="0.2">
      <c r="A151" s="7" t="s">
        <v>325</v>
      </c>
    </row>
    <row r="152" spans="1:1" x14ac:dyDescent="0.2">
      <c r="A152" s="7" t="s">
        <v>326</v>
      </c>
    </row>
    <row r="153" spans="1:1" x14ac:dyDescent="0.2">
      <c r="A153" s="7" t="s">
        <v>327</v>
      </c>
    </row>
    <row r="154" spans="1:1" x14ac:dyDescent="0.2">
      <c r="A154" s="7" t="s">
        <v>328</v>
      </c>
    </row>
    <row r="155" spans="1:1" x14ac:dyDescent="0.2">
      <c r="A155" s="7" t="s">
        <v>329</v>
      </c>
    </row>
    <row r="156" spans="1:1" x14ac:dyDescent="0.2">
      <c r="A156" s="7" t="s">
        <v>330</v>
      </c>
    </row>
    <row r="157" spans="1:1" x14ac:dyDescent="0.2">
      <c r="A157" s="7" t="s">
        <v>331</v>
      </c>
    </row>
    <row r="158" spans="1:1" x14ac:dyDescent="0.2">
      <c r="A158" s="7" t="s">
        <v>332</v>
      </c>
    </row>
    <row r="159" spans="1:1" x14ac:dyDescent="0.2">
      <c r="A159" s="7" t="s">
        <v>333</v>
      </c>
    </row>
    <row r="160" spans="1:1" x14ac:dyDescent="0.2">
      <c r="A160" s="7" t="s">
        <v>334</v>
      </c>
    </row>
    <row r="161" spans="1:1" x14ac:dyDescent="0.2">
      <c r="A161" s="7" t="s">
        <v>335</v>
      </c>
    </row>
    <row r="162" spans="1:1" x14ac:dyDescent="0.2">
      <c r="A162" s="7" t="s">
        <v>336</v>
      </c>
    </row>
    <row r="163" spans="1:1" x14ac:dyDescent="0.2">
      <c r="A163" s="7" t="s">
        <v>337</v>
      </c>
    </row>
    <row r="164" spans="1:1" x14ac:dyDescent="0.2">
      <c r="A164" s="7" t="s">
        <v>338</v>
      </c>
    </row>
    <row r="165" spans="1:1" x14ac:dyDescent="0.2">
      <c r="A165" s="7" t="s">
        <v>339</v>
      </c>
    </row>
    <row r="166" spans="1:1" x14ac:dyDescent="0.2">
      <c r="A166" s="7" t="s">
        <v>340</v>
      </c>
    </row>
    <row r="167" spans="1:1" x14ac:dyDescent="0.2">
      <c r="A167" s="7" t="s">
        <v>341</v>
      </c>
    </row>
    <row r="168" spans="1:1" x14ac:dyDescent="0.2">
      <c r="A168" s="7" t="s">
        <v>342</v>
      </c>
    </row>
    <row r="169" spans="1:1" x14ac:dyDescent="0.2">
      <c r="A169" s="7" t="s">
        <v>343</v>
      </c>
    </row>
    <row r="170" spans="1:1" x14ac:dyDescent="0.2">
      <c r="A170" s="7" t="s">
        <v>344</v>
      </c>
    </row>
    <row r="171" spans="1:1" x14ac:dyDescent="0.2">
      <c r="A171" s="7" t="s">
        <v>345</v>
      </c>
    </row>
    <row r="172" spans="1:1" x14ac:dyDescent="0.2">
      <c r="A172" s="7" t="s">
        <v>346</v>
      </c>
    </row>
    <row r="173" spans="1:1" x14ac:dyDescent="0.2">
      <c r="A173" s="7" t="s">
        <v>347</v>
      </c>
    </row>
    <row r="174" spans="1:1" x14ac:dyDescent="0.2">
      <c r="A174" s="7" t="s">
        <v>348</v>
      </c>
    </row>
    <row r="175" spans="1:1" x14ac:dyDescent="0.2">
      <c r="A175" s="7" t="s">
        <v>349</v>
      </c>
    </row>
    <row r="176" spans="1:1" x14ac:dyDescent="0.2">
      <c r="A176" s="7" t="s">
        <v>350</v>
      </c>
    </row>
    <row r="177" spans="1:1" x14ac:dyDescent="0.2">
      <c r="A177" s="7" t="s">
        <v>351</v>
      </c>
    </row>
    <row r="178" spans="1:1" x14ac:dyDescent="0.2">
      <c r="A178" s="7" t="s">
        <v>352</v>
      </c>
    </row>
    <row r="179" spans="1:1" x14ac:dyDescent="0.2">
      <c r="A179" s="7" t="s">
        <v>353</v>
      </c>
    </row>
    <row r="180" spans="1:1" x14ac:dyDescent="0.2">
      <c r="A180" s="7" t="s">
        <v>354</v>
      </c>
    </row>
    <row r="181" spans="1:1" x14ac:dyDescent="0.2">
      <c r="A181" s="7" t="s">
        <v>355</v>
      </c>
    </row>
    <row r="182" spans="1:1" x14ac:dyDescent="0.2">
      <c r="A182" s="7" t="s">
        <v>356</v>
      </c>
    </row>
    <row r="183" spans="1:1" x14ac:dyDescent="0.2">
      <c r="A183" s="7" t="s">
        <v>357</v>
      </c>
    </row>
    <row r="184" spans="1:1" x14ac:dyDescent="0.2">
      <c r="A184" s="7" t="s">
        <v>358</v>
      </c>
    </row>
    <row r="185" spans="1:1" x14ac:dyDescent="0.2">
      <c r="A185" s="7" t="s">
        <v>359</v>
      </c>
    </row>
    <row r="186" spans="1:1" x14ac:dyDescent="0.2">
      <c r="A186" s="7" t="s">
        <v>360</v>
      </c>
    </row>
    <row r="187" spans="1:1" x14ac:dyDescent="0.2">
      <c r="A187" s="7" t="s">
        <v>361</v>
      </c>
    </row>
    <row r="188" spans="1:1" x14ac:dyDescent="0.2">
      <c r="A188" s="7" t="s">
        <v>362</v>
      </c>
    </row>
    <row r="189" spans="1:1" x14ac:dyDescent="0.2">
      <c r="A189" s="7" t="s">
        <v>363</v>
      </c>
    </row>
    <row r="190" spans="1:1" x14ac:dyDescent="0.2">
      <c r="A190" s="7" t="s">
        <v>364</v>
      </c>
    </row>
    <row r="191" spans="1:1" x14ac:dyDescent="0.2">
      <c r="A191" s="7" t="s">
        <v>365</v>
      </c>
    </row>
    <row r="192" spans="1:1" x14ac:dyDescent="0.2">
      <c r="A192" s="7" t="s">
        <v>366</v>
      </c>
    </row>
    <row r="193" spans="1:1" x14ac:dyDescent="0.2">
      <c r="A193" s="7" t="s">
        <v>367</v>
      </c>
    </row>
    <row r="194" spans="1:1" x14ac:dyDescent="0.2">
      <c r="A194" s="7" t="s">
        <v>368</v>
      </c>
    </row>
    <row r="195" spans="1:1" x14ac:dyDescent="0.2">
      <c r="A195" s="7" t="s">
        <v>369</v>
      </c>
    </row>
    <row r="196" spans="1:1" x14ac:dyDescent="0.2">
      <c r="A196" s="7" t="s">
        <v>370</v>
      </c>
    </row>
    <row r="197" spans="1:1" x14ac:dyDescent="0.2">
      <c r="A197" s="7" t="s">
        <v>371</v>
      </c>
    </row>
    <row r="198" spans="1:1" x14ac:dyDescent="0.2">
      <c r="A198" s="7" t="s">
        <v>372</v>
      </c>
    </row>
    <row r="199" spans="1:1" x14ac:dyDescent="0.2">
      <c r="A199" s="7" t="s">
        <v>373</v>
      </c>
    </row>
    <row r="200" spans="1:1" x14ac:dyDescent="0.2">
      <c r="A200" s="7" t="s">
        <v>374</v>
      </c>
    </row>
    <row r="201" spans="1:1" x14ac:dyDescent="0.2">
      <c r="A201" s="7" t="s">
        <v>375</v>
      </c>
    </row>
    <row r="202" spans="1:1" x14ac:dyDescent="0.2">
      <c r="A202" s="7" t="s">
        <v>376</v>
      </c>
    </row>
    <row r="203" spans="1:1" x14ac:dyDescent="0.2">
      <c r="A203" s="7" t="s">
        <v>377</v>
      </c>
    </row>
    <row r="204" spans="1:1" x14ac:dyDescent="0.2">
      <c r="A204" s="7" t="s">
        <v>378</v>
      </c>
    </row>
    <row r="205" spans="1:1" x14ac:dyDescent="0.2">
      <c r="A205" s="7" t="s">
        <v>379</v>
      </c>
    </row>
    <row r="206" spans="1:1" x14ac:dyDescent="0.2">
      <c r="A206" s="7" t="s">
        <v>380</v>
      </c>
    </row>
    <row r="207" spans="1:1" x14ac:dyDescent="0.2">
      <c r="A207" s="7" t="s">
        <v>381</v>
      </c>
    </row>
    <row r="208" spans="1:1" x14ac:dyDescent="0.2">
      <c r="A208" s="7" t="s">
        <v>382</v>
      </c>
    </row>
    <row r="209" spans="1:1" x14ac:dyDescent="0.2">
      <c r="A209" s="7" t="s">
        <v>383</v>
      </c>
    </row>
    <row r="210" spans="1:1" x14ac:dyDescent="0.2">
      <c r="A210" s="7" t="s">
        <v>384</v>
      </c>
    </row>
    <row r="211" spans="1:1" x14ac:dyDescent="0.2">
      <c r="A211" s="7" t="s">
        <v>385</v>
      </c>
    </row>
    <row r="212" spans="1:1" x14ac:dyDescent="0.2">
      <c r="A212" s="7" t="s">
        <v>386</v>
      </c>
    </row>
    <row r="213" spans="1:1" x14ac:dyDescent="0.2">
      <c r="A213" s="7" t="s">
        <v>387</v>
      </c>
    </row>
    <row r="214" spans="1:1" x14ac:dyDescent="0.2">
      <c r="A214" s="7" t="s">
        <v>388</v>
      </c>
    </row>
    <row r="215" spans="1:1" x14ac:dyDescent="0.2">
      <c r="A215" s="7" t="s">
        <v>389</v>
      </c>
    </row>
    <row r="216" spans="1:1" x14ac:dyDescent="0.2">
      <c r="A216" s="7" t="s">
        <v>390</v>
      </c>
    </row>
    <row r="217" spans="1:1" x14ac:dyDescent="0.2">
      <c r="A217" s="7" t="s">
        <v>391</v>
      </c>
    </row>
    <row r="218" spans="1:1" x14ac:dyDescent="0.2">
      <c r="A218" s="7" t="s">
        <v>392</v>
      </c>
    </row>
    <row r="219" spans="1:1" x14ac:dyDescent="0.2">
      <c r="A219" s="7" t="s">
        <v>393</v>
      </c>
    </row>
    <row r="220" spans="1:1" x14ac:dyDescent="0.2">
      <c r="A220" s="7" t="s">
        <v>394</v>
      </c>
    </row>
    <row r="221" spans="1:1" x14ac:dyDescent="0.2">
      <c r="A221" s="7" t="s">
        <v>395</v>
      </c>
    </row>
    <row r="222" spans="1:1" x14ac:dyDescent="0.2">
      <c r="A222" s="7" t="s">
        <v>396</v>
      </c>
    </row>
    <row r="223" spans="1:1" x14ac:dyDescent="0.2">
      <c r="A223" s="7" t="s">
        <v>397</v>
      </c>
    </row>
    <row r="224" spans="1:1" x14ac:dyDescent="0.2">
      <c r="A224" s="7" t="s">
        <v>398</v>
      </c>
    </row>
    <row r="225" spans="1:1" x14ac:dyDescent="0.2">
      <c r="A225" s="7" t="s">
        <v>399</v>
      </c>
    </row>
    <row r="226" spans="1:1" x14ac:dyDescent="0.2">
      <c r="A226" s="7" t="s">
        <v>400</v>
      </c>
    </row>
    <row r="227" spans="1:1" x14ac:dyDescent="0.2">
      <c r="A227" s="7" t="s">
        <v>401</v>
      </c>
    </row>
    <row r="228" spans="1:1" x14ac:dyDescent="0.2">
      <c r="A228" s="7" t="s">
        <v>402</v>
      </c>
    </row>
    <row r="229" spans="1:1" x14ac:dyDescent="0.2">
      <c r="A229" s="7" t="s">
        <v>403</v>
      </c>
    </row>
    <row r="230" spans="1:1" x14ac:dyDescent="0.2">
      <c r="A230" s="7" t="s">
        <v>404</v>
      </c>
    </row>
    <row r="231" spans="1:1" x14ac:dyDescent="0.2">
      <c r="A231" s="7" t="s">
        <v>405</v>
      </c>
    </row>
    <row r="232" spans="1:1" x14ac:dyDescent="0.2">
      <c r="A232" s="7" t="s">
        <v>406</v>
      </c>
    </row>
    <row r="233" spans="1:1" x14ac:dyDescent="0.2">
      <c r="A233" s="7" t="s">
        <v>407</v>
      </c>
    </row>
    <row r="234" spans="1:1" x14ac:dyDescent="0.2">
      <c r="A234" s="7" t="s">
        <v>408</v>
      </c>
    </row>
    <row r="235" spans="1:1" x14ac:dyDescent="0.2">
      <c r="A235" s="7" t="s">
        <v>409</v>
      </c>
    </row>
    <row r="236" spans="1:1" x14ac:dyDescent="0.2">
      <c r="A236" s="7" t="s">
        <v>410</v>
      </c>
    </row>
    <row r="237" spans="1:1" x14ac:dyDescent="0.2">
      <c r="A237" s="7" t="s">
        <v>411</v>
      </c>
    </row>
    <row r="238" spans="1:1" x14ac:dyDescent="0.2">
      <c r="A238" s="7" t="s">
        <v>412</v>
      </c>
    </row>
    <row r="239" spans="1:1" x14ac:dyDescent="0.2">
      <c r="A239" s="7" t="s">
        <v>413</v>
      </c>
    </row>
    <row r="240" spans="1:1" x14ac:dyDescent="0.2">
      <c r="A240" s="7" t="s">
        <v>414</v>
      </c>
    </row>
    <row r="241" spans="1:1" x14ac:dyDescent="0.2">
      <c r="A241" s="7" t="s">
        <v>415</v>
      </c>
    </row>
    <row r="242" spans="1:1" x14ac:dyDescent="0.2">
      <c r="A242" s="7" t="s">
        <v>416</v>
      </c>
    </row>
    <row r="243" spans="1:1" x14ac:dyDescent="0.2">
      <c r="A243" s="7" t="s">
        <v>417</v>
      </c>
    </row>
    <row r="244" spans="1:1" x14ac:dyDescent="0.2">
      <c r="A244" s="7" t="s">
        <v>418</v>
      </c>
    </row>
    <row r="245" spans="1:1" x14ac:dyDescent="0.2">
      <c r="A245" s="7" t="s">
        <v>419</v>
      </c>
    </row>
    <row r="246" spans="1:1" x14ac:dyDescent="0.2">
      <c r="A246" s="7" t="s">
        <v>420</v>
      </c>
    </row>
    <row r="247" spans="1:1" x14ac:dyDescent="0.2">
      <c r="A247" s="7" t="s">
        <v>421</v>
      </c>
    </row>
    <row r="248" spans="1:1" x14ac:dyDescent="0.2">
      <c r="A248" s="7" t="s">
        <v>422</v>
      </c>
    </row>
    <row r="249" spans="1:1" x14ac:dyDescent="0.2">
      <c r="A249" s="7" t="s">
        <v>423</v>
      </c>
    </row>
    <row r="250" spans="1:1" x14ac:dyDescent="0.2">
      <c r="A250" s="7" t="s">
        <v>424</v>
      </c>
    </row>
    <row r="251" spans="1:1" x14ac:dyDescent="0.2">
      <c r="A251" s="7" t="s">
        <v>425</v>
      </c>
    </row>
    <row r="252" spans="1:1" x14ac:dyDescent="0.2">
      <c r="A252" s="7" t="s">
        <v>426</v>
      </c>
    </row>
    <row r="253" spans="1:1" x14ac:dyDescent="0.2">
      <c r="A253" s="7" t="s">
        <v>427</v>
      </c>
    </row>
    <row r="254" spans="1:1" x14ac:dyDescent="0.2">
      <c r="A254" s="7" t="s">
        <v>428</v>
      </c>
    </row>
    <row r="255" spans="1:1" x14ac:dyDescent="0.2">
      <c r="A255" s="7" t="s">
        <v>429</v>
      </c>
    </row>
    <row r="256" spans="1:1" x14ac:dyDescent="0.2">
      <c r="A256" s="7" t="s">
        <v>430</v>
      </c>
    </row>
    <row r="257" spans="1:1" x14ac:dyDescent="0.2">
      <c r="A257" s="7" t="s">
        <v>431</v>
      </c>
    </row>
    <row r="258" spans="1:1" x14ac:dyDescent="0.2">
      <c r="A258" s="7" t="s">
        <v>432</v>
      </c>
    </row>
    <row r="259" spans="1:1" x14ac:dyDescent="0.2">
      <c r="A259" s="7" t="s">
        <v>433</v>
      </c>
    </row>
    <row r="260" spans="1:1" x14ac:dyDescent="0.2">
      <c r="A260" s="7" t="s">
        <v>434</v>
      </c>
    </row>
    <row r="261" spans="1:1" x14ac:dyDescent="0.2">
      <c r="A261" s="7" t="s">
        <v>435</v>
      </c>
    </row>
    <row r="262" spans="1:1" x14ac:dyDescent="0.2">
      <c r="A262" s="7" t="s">
        <v>436</v>
      </c>
    </row>
    <row r="263" spans="1:1" x14ac:dyDescent="0.2">
      <c r="A263" s="7" t="s">
        <v>437</v>
      </c>
    </row>
    <row r="264" spans="1:1" x14ac:dyDescent="0.2">
      <c r="A264" s="7" t="s">
        <v>438</v>
      </c>
    </row>
    <row r="265" spans="1:1" x14ac:dyDescent="0.2">
      <c r="A265" s="7" t="s">
        <v>439</v>
      </c>
    </row>
    <row r="266" spans="1:1" x14ac:dyDescent="0.2">
      <c r="A266" s="7" t="s">
        <v>440</v>
      </c>
    </row>
    <row r="267" spans="1:1" x14ac:dyDescent="0.2">
      <c r="A267" s="7" t="s">
        <v>441</v>
      </c>
    </row>
    <row r="268" spans="1:1" x14ac:dyDescent="0.2">
      <c r="A268" s="7" t="s">
        <v>442</v>
      </c>
    </row>
    <row r="269" spans="1:1" x14ac:dyDescent="0.2">
      <c r="A269" s="7" t="s">
        <v>443</v>
      </c>
    </row>
    <row r="270" spans="1:1" x14ac:dyDescent="0.2">
      <c r="A270" s="7" t="s">
        <v>444</v>
      </c>
    </row>
    <row r="271" spans="1:1" x14ac:dyDescent="0.2">
      <c r="A271" s="7" t="s">
        <v>445</v>
      </c>
    </row>
    <row r="272" spans="1:1" x14ac:dyDescent="0.2">
      <c r="A272" s="7" t="s">
        <v>446</v>
      </c>
    </row>
    <row r="273" spans="1:1" x14ac:dyDescent="0.2">
      <c r="A273" s="7" t="s">
        <v>447</v>
      </c>
    </row>
    <row r="274" spans="1:1" x14ac:dyDescent="0.2">
      <c r="A274" s="7" t="s">
        <v>448</v>
      </c>
    </row>
    <row r="275" spans="1:1" x14ac:dyDescent="0.2">
      <c r="A275" s="7" t="s">
        <v>449</v>
      </c>
    </row>
    <row r="276" spans="1:1" x14ac:dyDescent="0.2">
      <c r="A276" s="7" t="s">
        <v>450</v>
      </c>
    </row>
    <row r="277" spans="1:1" x14ac:dyDescent="0.2">
      <c r="A277" s="7" t="s">
        <v>451</v>
      </c>
    </row>
    <row r="278" spans="1:1" x14ac:dyDescent="0.2">
      <c r="A278" s="7" t="s">
        <v>452</v>
      </c>
    </row>
    <row r="279" spans="1:1" x14ac:dyDescent="0.2">
      <c r="A279" s="7" t="s">
        <v>453</v>
      </c>
    </row>
    <row r="280" spans="1:1" x14ac:dyDescent="0.2">
      <c r="A280" s="7" t="s">
        <v>454</v>
      </c>
    </row>
    <row r="281" spans="1:1" x14ac:dyDescent="0.2">
      <c r="A281" s="7" t="s">
        <v>455</v>
      </c>
    </row>
    <row r="282" spans="1:1" x14ac:dyDescent="0.2">
      <c r="A282" s="7" t="s">
        <v>456</v>
      </c>
    </row>
    <row r="283" spans="1:1" x14ac:dyDescent="0.2">
      <c r="A283" s="7" t="s">
        <v>457</v>
      </c>
    </row>
    <row r="284" spans="1:1" x14ac:dyDescent="0.2">
      <c r="A284" s="7" t="s">
        <v>458</v>
      </c>
    </row>
    <row r="285" spans="1:1" x14ac:dyDescent="0.2">
      <c r="A285" s="7" t="s">
        <v>459</v>
      </c>
    </row>
    <row r="286" spans="1:1" x14ac:dyDescent="0.2">
      <c r="A286" s="7" t="s">
        <v>460</v>
      </c>
    </row>
    <row r="287" spans="1:1" x14ac:dyDescent="0.2">
      <c r="A287" s="7" t="s">
        <v>461</v>
      </c>
    </row>
    <row r="288" spans="1:1" x14ac:dyDescent="0.2">
      <c r="A288" s="7" t="s">
        <v>462</v>
      </c>
    </row>
    <row r="289" spans="1:1" x14ac:dyDescent="0.2">
      <c r="A289" s="7" t="s">
        <v>463</v>
      </c>
    </row>
    <row r="290" spans="1:1" x14ac:dyDescent="0.2">
      <c r="A290" s="7" t="s">
        <v>464</v>
      </c>
    </row>
    <row r="291" spans="1:1" x14ac:dyDescent="0.2">
      <c r="A291" s="7" t="s">
        <v>465</v>
      </c>
    </row>
    <row r="292" spans="1:1" x14ac:dyDescent="0.2">
      <c r="A292" s="7" t="s">
        <v>466</v>
      </c>
    </row>
    <row r="293" spans="1:1" x14ac:dyDescent="0.2">
      <c r="A293" s="7" t="s">
        <v>467</v>
      </c>
    </row>
    <row r="294" spans="1:1" x14ac:dyDescent="0.2">
      <c r="A294" s="7" t="s">
        <v>468</v>
      </c>
    </row>
    <row r="295" spans="1:1" x14ac:dyDescent="0.2">
      <c r="A295" s="7" t="s">
        <v>469</v>
      </c>
    </row>
    <row r="296" spans="1:1" x14ac:dyDescent="0.2">
      <c r="A296" s="7" t="s">
        <v>470</v>
      </c>
    </row>
    <row r="297" spans="1:1" x14ac:dyDescent="0.2">
      <c r="A297" s="7" t="s">
        <v>471</v>
      </c>
    </row>
    <row r="298" spans="1:1" x14ac:dyDescent="0.2">
      <c r="A298" s="7" t="s">
        <v>472</v>
      </c>
    </row>
    <row r="299" spans="1:1" x14ac:dyDescent="0.2">
      <c r="A299" s="7" t="s">
        <v>473</v>
      </c>
    </row>
    <row r="300" spans="1:1" x14ac:dyDescent="0.2">
      <c r="A300" s="7" t="s">
        <v>474</v>
      </c>
    </row>
    <row r="301" spans="1:1" x14ac:dyDescent="0.2">
      <c r="A301" s="7" t="s">
        <v>475</v>
      </c>
    </row>
    <row r="302" spans="1:1" x14ac:dyDescent="0.2">
      <c r="A302" s="7" t="s">
        <v>476</v>
      </c>
    </row>
    <row r="303" spans="1:1" x14ac:dyDescent="0.2">
      <c r="A303" s="7" t="s">
        <v>477</v>
      </c>
    </row>
    <row r="304" spans="1:1" x14ac:dyDescent="0.2">
      <c r="A304" s="7" t="s">
        <v>478</v>
      </c>
    </row>
    <row r="305" spans="1:1" x14ac:dyDescent="0.2">
      <c r="A305" s="7" t="s">
        <v>479</v>
      </c>
    </row>
    <row r="306" spans="1:1" x14ac:dyDescent="0.2">
      <c r="A306" s="7" t="s">
        <v>480</v>
      </c>
    </row>
    <row r="307" spans="1:1" x14ac:dyDescent="0.2">
      <c r="A307" s="7" t="s">
        <v>481</v>
      </c>
    </row>
    <row r="308" spans="1:1" x14ac:dyDescent="0.2">
      <c r="A308" s="7" t="s">
        <v>482</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32F1-5B7F-4AD5-BC5E-0B331CC7278B}">
  <sheetPr codeName="Tabelle1">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152" hidden="1" customWidth="1"/>
  </cols>
  <sheetData>
    <row r="1" spans="1:11" ht="7.5" customHeight="1" x14ac:dyDescent="0.25"/>
    <row r="2" spans="1:11" x14ac:dyDescent="0.25">
      <c r="A2" s="94" t="str">
        <f>'Basic Data'!A2</f>
        <v>Annex CR Version O1.1 (Audit year 2025 / Indicator year 2024)</v>
      </c>
    </row>
    <row r="3" spans="1:11" ht="15.75" x14ac:dyDescent="0.25">
      <c r="A3" s="61" t="s">
        <v>610</v>
      </c>
    </row>
    <row r="4" spans="1:11" ht="15.95" customHeight="1" thickBot="1" x14ac:dyDescent="0.3"/>
    <row r="5" spans="1:11" ht="18" customHeight="1" thickBot="1" x14ac:dyDescent="0.3">
      <c r="D5" s="153" t="s">
        <v>611</v>
      </c>
      <c r="E5" s="154">
        <f>SUM(K11:K60)</f>
        <v>0</v>
      </c>
    </row>
    <row r="6" spans="1:11" ht="12" customHeight="1" x14ac:dyDescent="0.25">
      <c r="A6" s="116"/>
    </row>
    <row r="7" spans="1:11" ht="21.75" customHeight="1" x14ac:dyDescent="0.25">
      <c r="A7" s="243" t="s">
        <v>653</v>
      </c>
      <c r="B7" s="244"/>
      <c r="C7" s="244"/>
      <c r="D7" s="244"/>
      <c r="E7" s="244"/>
    </row>
    <row r="8" spans="1:11" ht="10.5" customHeight="1" thickBot="1" x14ac:dyDescent="0.3"/>
    <row r="9" spans="1:11" ht="18.75" customHeight="1" x14ac:dyDescent="0.25">
      <c r="A9" s="245" t="s">
        <v>612</v>
      </c>
      <c r="B9" s="247" t="s">
        <v>613</v>
      </c>
      <c r="C9" s="247" t="s">
        <v>614</v>
      </c>
      <c r="D9" s="247"/>
      <c r="E9" s="249"/>
    </row>
    <row r="10" spans="1:11" ht="51.75" customHeight="1" thickBot="1" x14ac:dyDescent="0.3">
      <c r="A10" s="246"/>
      <c r="B10" s="248"/>
      <c r="C10" s="155" t="s">
        <v>615</v>
      </c>
      <c r="D10" s="155" t="s">
        <v>651</v>
      </c>
      <c r="E10" s="156" t="s">
        <v>652</v>
      </c>
    </row>
    <row r="11" spans="1:11" ht="26.1" customHeight="1" x14ac:dyDescent="0.25">
      <c r="A11" s="192"/>
      <c r="B11" s="193"/>
      <c r="C11" s="194"/>
      <c r="D11" s="194"/>
      <c r="E11" s="195"/>
      <c r="I11" s="152">
        <f>IF(A11&lt;&gt;"",1,0)</f>
        <v>0</v>
      </c>
      <c r="J11" s="152">
        <f>IF(B11&lt;&gt;"",1,0)</f>
        <v>0</v>
      </c>
      <c r="K11" s="152" t="str">
        <f>IF(AND(SUM($C$11:$C$60)&gt;=1,SUM(I11:J11)=2),SUM(C11:E11),"")</f>
        <v/>
      </c>
    </row>
    <row r="12" spans="1:11" ht="26.1" customHeight="1" x14ac:dyDescent="0.25">
      <c r="A12" s="192"/>
      <c r="B12" s="193"/>
      <c r="C12" s="194"/>
      <c r="D12" s="194"/>
      <c r="E12" s="195"/>
      <c r="I12" s="152">
        <f t="shared" ref="I12:I60" si="0">IF(A12&lt;&gt;"",1,0)</f>
        <v>0</v>
      </c>
      <c r="J12" s="152">
        <f t="shared" ref="J12:J60" si="1">IF(B12&lt;&gt;"",1,0)</f>
        <v>0</v>
      </c>
      <c r="K12" s="152" t="str">
        <f t="shared" ref="K12:K60" si="2">IF(AND(SUM($C$11:$C$60)&gt;=1,SUM(I12:J12)=2),SUM(C12:E12),"")</f>
        <v/>
      </c>
    </row>
    <row r="13" spans="1:11" ht="26.1" customHeight="1" x14ac:dyDescent="0.25">
      <c r="A13" s="192"/>
      <c r="B13" s="193"/>
      <c r="C13" s="194"/>
      <c r="D13" s="194"/>
      <c r="E13" s="195"/>
      <c r="I13" s="152">
        <f t="shared" si="0"/>
        <v>0</v>
      </c>
      <c r="J13" s="152">
        <f t="shared" si="1"/>
        <v>0</v>
      </c>
      <c r="K13" s="152" t="str">
        <f t="shared" si="2"/>
        <v/>
      </c>
    </row>
    <row r="14" spans="1:11" ht="26.1" customHeight="1" x14ac:dyDescent="0.25">
      <c r="A14" s="192"/>
      <c r="B14" s="193"/>
      <c r="C14" s="194"/>
      <c r="D14" s="194"/>
      <c r="E14" s="195"/>
      <c r="I14" s="152">
        <f t="shared" si="0"/>
        <v>0</v>
      </c>
      <c r="J14" s="152">
        <f t="shared" si="1"/>
        <v>0</v>
      </c>
      <c r="K14" s="152" t="str">
        <f t="shared" si="2"/>
        <v/>
      </c>
    </row>
    <row r="15" spans="1:11" ht="26.1" customHeight="1" x14ac:dyDescent="0.25">
      <c r="A15" s="192"/>
      <c r="B15" s="193"/>
      <c r="C15" s="194"/>
      <c r="D15" s="194"/>
      <c r="E15" s="195"/>
      <c r="I15" s="152">
        <f t="shared" si="0"/>
        <v>0</v>
      </c>
      <c r="J15" s="152">
        <f t="shared" si="1"/>
        <v>0</v>
      </c>
      <c r="K15" s="152" t="str">
        <f t="shared" si="2"/>
        <v/>
      </c>
    </row>
    <row r="16" spans="1:11" ht="26.1" customHeight="1" x14ac:dyDescent="0.25">
      <c r="A16" s="192"/>
      <c r="B16" s="193"/>
      <c r="C16" s="194"/>
      <c r="D16" s="194"/>
      <c r="E16" s="195"/>
      <c r="I16" s="152">
        <f t="shared" si="0"/>
        <v>0</v>
      </c>
      <c r="J16" s="152">
        <f t="shared" si="1"/>
        <v>0</v>
      </c>
      <c r="K16" s="152" t="str">
        <f t="shared" si="2"/>
        <v/>
      </c>
    </row>
    <row r="17" spans="1:11" ht="26.1" customHeight="1" x14ac:dyDescent="0.25">
      <c r="A17" s="192"/>
      <c r="B17" s="193"/>
      <c r="C17" s="194"/>
      <c r="D17" s="194"/>
      <c r="E17" s="195"/>
      <c r="I17" s="152">
        <f t="shared" si="0"/>
        <v>0</v>
      </c>
      <c r="J17" s="152">
        <f t="shared" si="1"/>
        <v>0</v>
      </c>
      <c r="K17" s="152" t="str">
        <f t="shared" si="2"/>
        <v/>
      </c>
    </row>
    <row r="18" spans="1:11" ht="26.1" customHeight="1" x14ac:dyDescent="0.25">
      <c r="A18" s="192"/>
      <c r="B18" s="193"/>
      <c r="C18" s="194"/>
      <c r="D18" s="194"/>
      <c r="E18" s="195"/>
      <c r="I18" s="152">
        <f t="shared" si="0"/>
        <v>0</v>
      </c>
      <c r="J18" s="152">
        <f t="shared" si="1"/>
        <v>0</v>
      </c>
      <c r="K18" s="152" t="str">
        <f t="shared" si="2"/>
        <v/>
      </c>
    </row>
    <row r="19" spans="1:11" ht="26.1" customHeight="1" x14ac:dyDescent="0.25">
      <c r="A19" s="192"/>
      <c r="B19" s="193"/>
      <c r="C19" s="194"/>
      <c r="D19" s="194"/>
      <c r="E19" s="195"/>
      <c r="I19" s="152">
        <f t="shared" si="0"/>
        <v>0</v>
      </c>
      <c r="J19" s="152">
        <f t="shared" si="1"/>
        <v>0</v>
      </c>
      <c r="K19" s="152" t="str">
        <f t="shared" si="2"/>
        <v/>
      </c>
    </row>
    <row r="20" spans="1:11" ht="26.1" customHeight="1" x14ac:dyDescent="0.25">
      <c r="A20" s="192"/>
      <c r="B20" s="193"/>
      <c r="C20" s="194"/>
      <c r="D20" s="194"/>
      <c r="E20" s="195"/>
      <c r="I20" s="152">
        <f t="shared" si="0"/>
        <v>0</v>
      </c>
      <c r="J20" s="152">
        <f t="shared" si="1"/>
        <v>0</v>
      </c>
      <c r="K20" s="152" t="str">
        <f t="shared" si="2"/>
        <v/>
      </c>
    </row>
    <row r="21" spans="1:11" ht="26.1" customHeight="1" x14ac:dyDescent="0.25">
      <c r="A21" s="192"/>
      <c r="B21" s="193"/>
      <c r="C21" s="194"/>
      <c r="D21" s="194"/>
      <c r="E21" s="195"/>
      <c r="I21" s="152">
        <f t="shared" si="0"/>
        <v>0</v>
      </c>
      <c r="J21" s="152">
        <f t="shared" si="1"/>
        <v>0</v>
      </c>
      <c r="K21" s="152" t="str">
        <f t="shared" si="2"/>
        <v/>
      </c>
    </row>
    <row r="22" spans="1:11" ht="26.1" customHeight="1" x14ac:dyDescent="0.25">
      <c r="A22" s="192"/>
      <c r="B22" s="193"/>
      <c r="C22" s="194"/>
      <c r="D22" s="194"/>
      <c r="E22" s="195"/>
      <c r="I22" s="152">
        <f t="shared" si="0"/>
        <v>0</v>
      </c>
      <c r="J22" s="152">
        <f t="shared" si="1"/>
        <v>0</v>
      </c>
      <c r="K22" s="152" t="str">
        <f t="shared" si="2"/>
        <v/>
      </c>
    </row>
    <row r="23" spans="1:11" ht="26.1" customHeight="1" x14ac:dyDescent="0.25">
      <c r="A23" s="192"/>
      <c r="B23" s="193"/>
      <c r="C23" s="194"/>
      <c r="D23" s="194"/>
      <c r="E23" s="195"/>
      <c r="I23" s="152">
        <f t="shared" si="0"/>
        <v>0</v>
      </c>
      <c r="J23" s="152">
        <f t="shared" si="1"/>
        <v>0</v>
      </c>
      <c r="K23" s="152" t="str">
        <f t="shared" si="2"/>
        <v/>
      </c>
    </row>
    <row r="24" spans="1:11" ht="26.1" customHeight="1" x14ac:dyDescent="0.25">
      <c r="A24" s="192"/>
      <c r="B24" s="193"/>
      <c r="C24" s="194"/>
      <c r="D24" s="194"/>
      <c r="E24" s="195"/>
      <c r="I24" s="152">
        <f t="shared" si="0"/>
        <v>0</v>
      </c>
      <c r="J24" s="152">
        <f t="shared" si="1"/>
        <v>0</v>
      </c>
      <c r="K24" s="152" t="str">
        <f t="shared" si="2"/>
        <v/>
      </c>
    </row>
    <row r="25" spans="1:11" ht="26.1" customHeight="1" x14ac:dyDescent="0.25">
      <c r="A25" s="192"/>
      <c r="B25" s="193"/>
      <c r="C25" s="194"/>
      <c r="D25" s="194"/>
      <c r="E25" s="195"/>
      <c r="I25" s="152">
        <f t="shared" si="0"/>
        <v>0</v>
      </c>
      <c r="J25" s="152">
        <f t="shared" si="1"/>
        <v>0</v>
      </c>
      <c r="K25" s="152" t="str">
        <f t="shared" si="2"/>
        <v/>
      </c>
    </row>
    <row r="26" spans="1:11" ht="26.1" customHeight="1" x14ac:dyDescent="0.25">
      <c r="A26" s="192"/>
      <c r="B26" s="193"/>
      <c r="C26" s="194"/>
      <c r="D26" s="194"/>
      <c r="E26" s="195"/>
      <c r="I26" s="152">
        <f t="shared" si="0"/>
        <v>0</v>
      </c>
      <c r="J26" s="152">
        <f t="shared" si="1"/>
        <v>0</v>
      </c>
      <c r="K26" s="152" t="str">
        <f t="shared" si="2"/>
        <v/>
      </c>
    </row>
    <row r="27" spans="1:11" ht="26.1" customHeight="1" x14ac:dyDescent="0.25">
      <c r="A27" s="192"/>
      <c r="B27" s="193"/>
      <c r="C27" s="194"/>
      <c r="D27" s="194"/>
      <c r="E27" s="195"/>
      <c r="I27" s="152">
        <f t="shared" si="0"/>
        <v>0</v>
      </c>
      <c r="J27" s="152">
        <f t="shared" si="1"/>
        <v>0</v>
      </c>
      <c r="K27" s="152" t="str">
        <f t="shared" si="2"/>
        <v/>
      </c>
    </row>
    <row r="28" spans="1:11" ht="26.1" customHeight="1" x14ac:dyDescent="0.25">
      <c r="A28" s="192"/>
      <c r="B28" s="193"/>
      <c r="C28" s="194"/>
      <c r="D28" s="194"/>
      <c r="E28" s="195"/>
      <c r="I28" s="152">
        <f t="shared" si="0"/>
        <v>0</v>
      </c>
      <c r="J28" s="152">
        <f t="shared" si="1"/>
        <v>0</v>
      </c>
      <c r="K28" s="152" t="str">
        <f t="shared" si="2"/>
        <v/>
      </c>
    </row>
    <row r="29" spans="1:11" ht="26.1" customHeight="1" x14ac:dyDescent="0.25">
      <c r="A29" s="192"/>
      <c r="B29" s="193"/>
      <c r="C29" s="194"/>
      <c r="D29" s="194"/>
      <c r="E29" s="195"/>
      <c r="I29" s="152">
        <f t="shared" si="0"/>
        <v>0</v>
      </c>
      <c r="J29" s="152">
        <f t="shared" si="1"/>
        <v>0</v>
      </c>
      <c r="K29" s="152" t="str">
        <f t="shared" si="2"/>
        <v/>
      </c>
    </row>
    <row r="30" spans="1:11" ht="26.1" customHeight="1" x14ac:dyDescent="0.25">
      <c r="A30" s="192"/>
      <c r="B30" s="193"/>
      <c r="C30" s="194"/>
      <c r="D30" s="194"/>
      <c r="E30" s="195"/>
      <c r="I30" s="152">
        <f t="shared" si="0"/>
        <v>0</v>
      </c>
      <c r="J30" s="152">
        <f t="shared" si="1"/>
        <v>0</v>
      </c>
      <c r="K30" s="152" t="str">
        <f t="shared" si="2"/>
        <v/>
      </c>
    </row>
    <row r="31" spans="1:11" ht="26.1" customHeight="1" x14ac:dyDescent="0.25">
      <c r="A31" s="192"/>
      <c r="B31" s="193"/>
      <c r="C31" s="194"/>
      <c r="D31" s="194"/>
      <c r="E31" s="195"/>
      <c r="I31" s="152">
        <f t="shared" si="0"/>
        <v>0</v>
      </c>
      <c r="J31" s="152">
        <f t="shared" si="1"/>
        <v>0</v>
      </c>
      <c r="K31" s="152" t="str">
        <f t="shared" si="2"/>
        <v/>
      </c>
    </row>
    <row r="32" spans="1:11" ht="26.1" customHeight="1" x14ac:dyDescent="0.25">
      <c r="A32" s="192"/>
      <c r="B32" s="193"/>
      <c r="C32" s="194"/>
      <c r="D32" s="194"/>
      <c r="E32" s="195"/>
      <c r="I32" s="152">
        <f t="shared" si="0"/>
        <v>0</v>
      </c>
      <c r="J32" s="152">
        <f t="shared" si="1"/>
        <v>0</v>
      </c>
      <c r="K32" s="152" t="str">
        <f t="shared" si="2"/>
        <v/>
      </c>
    </row>
    <row r="33" spans="1:11" ht="26.1" customHeight="1" x14ac:dyDescent="0.25">
      <c r="A33" s="192"/>
      <c r="B33" s="193"/>
      <c r="C33" s="194"/>
      <c r="D33" s="194"/>
      <c r="E33" s="195"/>
      <c r="I33" s="152">
        <f t="shared" si="0"/>
        <v>0</v>
      </c>
      <c r="J33" s="152">
        <f t="shared" si="1"/>
        <v>0</v>
      </c>
      <c r="K33" s="152" t="str">
        <f t="shared" si="2"/>
        <v/>
      </c>
    </row>
    <row r="34" spans="1:11" ht="26.1" customHeight="1" x14ac:dyDescent="0.25">
      <c r="A34" s="192"/>
      <c r="B34" s="193"/>
      <c r="C34" s="194"/>
      <c r="D34" s="194"/>
      <c r="E34" s="195"/>
      <c r="I34" s="152">
        <f t="shared" si="0"/>
        <v>0</v>
      </c>
      <c r="J34" s="152">
        <f t="shared" si="1"/>
        <v>0</v>
      </c>
      <c r="K34" s="152" t="str">
        <f t="shared" si="2"/>
        <v/>
      </c>
    </row>
    <row r="35" spans="1:11" ht="26.1" customHeight="1" x14ac:dyDescent="0.25">
      <c r="A35" s="192"/>
      <c r="B35" s="193"/>
      <c r="C35" s="194"/>
      <c r="D35" s="194"/>
      <c r="E35" s="195"/>
      <c r="I35" s="152">
        <f t="shared" si="0"/>
        <v>0</v>
      </c>
      <c r="J35" s="152">
        <f t="shared" si="1"/>
        <v>0</v>
      </c>
      <c r="K35" s="152" t="str">
        <f t="shared" si="2"/>
        <v/>
      </c>
    </row>
    <row r="36" spans="1:11" ht="26.1" customHeight="1" x14ac:dyDescent="0.25">
      <c r="A36" s="192"/>
      <c r="B36" s="193"/>
      <c r="C36" s="194"/>
      <c r="D36" s="194"/>
      <c r="E36" s="195"/>
      <c r="I36" s="152">
        <f t="shared" si="0"/>
        <v>0</v>
      </c>
      <c r="J36" s="152">
        <f t="shared" si="1"/>
        <v>0</v>
      </c>
      <c r="K36" s="152" t="str">
        <f t="shared" si="2"/>
        <v/>
      </c>
    </row>
    <row r="37" spans="1:11" ht="26.1" customHeight="1" x14ac:dyDescent="0.25">
      <c r="A37" s="192"/>
      <c r="B37" s="193"/>
      <c r="C37" s="194"/>
      <c r="D37" s="194"/>
      <c r="E37" s="195"/>
      <c r="I37" s="152">
        <f t="shared" si="0"/>
        <v>0</v>
      </c>
      <c r="J37" s="152">
        <f t="shared" si="1"/>
        <v>0</v>
      </c>
      <c r="K37" s="152" t="str">
        <f t="shared" si="2"/>
        <v/>
      </c>
    </row>
    <row r="38" spans="1:11" ht="26.1" customHeight="1" x14ac:dyDescent="0.25">
      <c r="A38" s="192"/>
      <c r="B38" s="193"/>
      <c r="C38" s="194"/>
      <c r="D38" s="194"/>
      <c r="E38" s="195"/>
      <c r="I38" s="152">
        <f t="shared" si="0"/>
        <v>0</v>
      </c>
      <c r="J38" s="152">
        <f t="shared" si="1"/>
        <v>0</v>
      </c>
      <c r="K38" s="152" t="str">
        <f t="shared" si="2"/>
        <v/>
      </c>
    </row>
    <row r="39" spans="1:11" ht="26.1" customHeight="1" x14ac:dyDescent="0.25">
      <c r="A39" s="192"/>
      <c r="B39" s="193"/>
      <c r="C39" s="194"/>
      <c r="D39" s="194"/>
      <c r="E39" s="195"/>
      <c r="I39" s="152">
        <f t="shared" si="0"/>
        <v>0</v>
      </c>
      <c r="J39" s="152">
        <f t="shared" si="1"/>
        <v>0</v>
      </c>
      <c r="K39" s="152" t="str">
        <f t="shared" si="2"/>
        <v/>
      </c>
    </row>
    <row r="40" spans="1:11" ht="26.1" customHeight="1" x14ac:dyDescent="0.25">
      <c r="A40" s="192"/>
      <c r="B40" s="193"/>
      <c r="C40" s="194"/>
      <c r="D40" s="194"/>
      <c r="E40" s="195"/>
      <c r="I40" s="152">
        <f t="shared" si="0"/>
        <v>0</v>
      </c>
      <c r="J40" s="152">
        <f t="shared" si="1"/>
        <v>0</v>
      </c>
      <c r="K40" s="152" t="str">
        <f t="shared" si="2"/>
        <v/>
      </c>
    </row>
    <row r="41" spans="1:11" ht="26.1" customHeight="1" x14ac:dyDescent="0.25">
      <c r="A41" s="192"/>
      <c r="B41" s="193"/>
      <c r="C41" s="194"/>
      <c r="D41" s="194"/>
      <c r="E41" s="195"/>
      <c r="I41" s="152">
        <f t="shared" si="0"/>
        <v>0</v>
      </c>
      <c r="J41" s="152">
        <f t="shared" si="1"/>
        <v>0</v>
      </c>
      <c r="K41" s="152" t="str">
        <f t="shared" si="2"/>
        <v/>
      </c>
    </row>
    <row r="42" spans="1:11" ht="26.1" customHeight="1" x14ac:dyDescent="0.25">
      <c r="A42" s="192"/>
      <c r="B42" s="193"/>
      <c r="C42" s="194"/>
      <c r="D42" s="194"/>
      <c r="E42" s="195"/>
      <c r="I42" s="152">
        <f t="shared" si="0"/>
        <v>0</v>
      </c>
      <c r="J42" s="152">
        <f t="shared" si="1"/>
        <v>0</v>
      </c>
      <c r="K42" s="152" t="str">
        <f t="shared" si="2"/>
        <v/>
      </c>
    </row>
    <row r="43" spans="1:11" ht="26.1" customHeight="1" x14ac:dyDescent="0.25">
      <c r="A43" s="192"/>
      <c r="B43" s="193"/>
      <c r="C43" s="194"/>
      <c r="D43" s="194"/>
      <c r="E43" s="195"/>
      <c r="I43" s="152">
        <f t="shared" si="0"/>
        <v>0</v>
      </c>
      <c r="J43" s="152">
        <f t="shared" si="1"/>
        <v>0</v>
      </c>
      <c r="K43" s="152" t="str">
        <f t="shared" si="2"/>
        <v/>
      </c>
    </row>
    <row r="44" spans="1:11" ht="26.1" customHeight="1" x14ac:dyDescent="0.25">
      <c r="A44" s="192"/>
      <c r="B44" s="193"/>
      <c r="C44" s="194"/>
      <c r="D44" s="194"/>
      <c r="E44" s="195"/>
      <c r="I44" s="152">
        <f t="shared" si="0"/>
        <v>0</v>
      </c>
      <c r="J44" s="152">
        <f t="shared" si="1"/>
        <v>0</v>
      </c>
      <c r="K44" s="152" t="str">
        <f t="shared" si="2"/>
        <v/>
      </c>
    </row>
    <row r="45" spans="1:11" ht="26.1" customHeight="1" x14ac:dyDescent="0.25">
      <c r="A45" s="192"/>
      <c r="B45" s="193"/>
      <c r="C45" s="194"/>
      <c r="D45" s="194"/>
      <c r="E45" s="195"/>
      <c r="I45" s="152">
        <f t="shared" si="0"/>
        <v>0</v>
      </c>
      <c r="J45" s="152">
        <f t="shared" si="1"/>
        <v>0</v>
      </c>
      <c r="K45" s="152" t="str">
        <f t="shared" si="2"/>
        <v/>
      </c>
    </row>
    <row r="46" spans="1:11" ht="26.1" customHeight="1" x14ac:dyDescent="0.25">
      <c r="A46" s="192"/>
      <c r="B46" s="193"/>
      <c r="C46" s="194"/>
      <c r="D46" s="194"/>
      <c r="E46" s="195"/>
      <c r="I46" s="152">
        <f t="shared" si="0"/>
        <v>0</v>
      </c>
      <c r="J46" s="152">
        <f t="shared" si="1"/>
        <v>0</v>
      </c>
      <c r="K46" s="152" t="str">
        <f t="shared" si="2"/>
        <v/>
      </c>
    </row>
    <row r="47" spans="1:11" ht="26.1" customHeight="1" x14ac:dyDescent="0.25">
      <c r="A47" s="192"/>
      <c r="B47" s="193"/>
      <c r="C47" s="194"/>
      <c r="D47" s="194"/>
      <c r="E47" s="195"/>
      <c r="I47" s="152">
        <f t="shared" si="0"/>
        <v>0</v>
      </c>
      <c r="J47" s="152">
        <f t="shared" si="1"/>
        <v>0</v>
      </c>
      <c r="K47" s="152" t="str">
        <f t="shared" si="2"/>
        <v/>
      </c>
    </row>
    <row r="48" spans="1:11" ht="26.1" customHeight="1" x14ac:dyDescent="0.25">
      <c r="A48" s="192"/>
      <c r="B48" s="193"/>
      <c r="C48" s="194"/>
      <c r="D48" s="194"/>
      <c r="E48" s="195"/>
      <c r="I48" s="152">
        <f t="shared" si="0"/>
        <v>0</v>
      </c>
      <c r="J48" s="152">
        <f t="shared" si="1"/>
        <v>0</v>
      </c>
      <c r="K48" s="152" t="str">
        <f t="shared" si="2"/>
        <v/>
      </c>
    </row>
    <row r="49" spans="1:11" ht="26.1" customHeight="1" x14ac:dyDescent="0.25">
      <c r="A49" s="192"/>
      <c r="B49" s="193"/>
      <c r="C49" s="194"/>
      <c r="D49" s="194"/>
      <c r="E49" s="195"/>
      <c r="I49" s="152">
        <f t="shared" si="0"/>
        <v>0</v>
      </c>
      <c r="J49" s="152">
        <f t="shared" si="1"/>
        <v>0</v>
      </c>
      <c r="K49" s="152" t="str">
        <f t="shared" si="2"/>
        <v/>
      </c>
    </row>
    <row r="50" spans="1:11" ht="26.1" customHeight="1" x14ac:dyDescent="0.25">
      <c r="A50" s="192"/>
      <c r="B50" s="193"/>
      <c r="C50" s="194"/>
      <c r="D50" s="194"/>
      <c r="E50" s="195"/>
      <c r="I50" s="152">
        <f t="shared" si="0"/>
        <v>0</v>
      </c>
      <c r="J50" s="152">
        <f t="shared" si="1"/>
        <v>0</v>
      </c>
      <c r="K50" s="152" t="str">
        <f t="shared" si="2"/>
        <v/>
      </c>
    </row>
    <row r="51" spans="1:11" ht="26.1" customHeight="1" x14ac:dyDescent="0.25">
      <c r="A51" s="192"/>
      <c r="B51" s="193"/>
      <c r="C51" s="194"/>
      <c r="D51" s="194"/>
      <c r="E51" s="195"/>
      <c r="I51" s="152">
        <f t="shared" si="0"/>
        <v>0</v>
      </c>
      <c r="J51" s="152">
        <f t="shared" si="1"/>
        <v>0</v>
      </c>
      <c r="K51" s="152" t="str">
        <f t="shared" si="2"/>
        <v/>
      </c>
    </row>
    <row r="52" spans="1:11" ht="26.1" customHeight="1" x14ac:dyDescent="0.25">
      <c r="A52" s="192"/>
      <c r="B52" s="193"/>
      <c r="C52" s="194"/>
      <c r="D52" s="194"/>
      <c r="E52" s="195"/>
      <c r="I52" s="152">
        <f t="shared" si="0"/>
        <v>0</v>
      </c>
      <c r="J52" s="152">
        <f t="shared" si="1"/>
        <v>0</v>
      </c>
      <c r="K52" s="152" t="str">
        <f t="shared" si="2"/>
        <v/>
      </c>
    </row>
    <row r="53" spans="1:11" ht="26.1" customHeight="1" x14ac:dyDescent="0.25">
      <c r="A53" s="192"/>
      <c r="B53" s="193"/>
      <c r="C53" s="194"/>
      <c r="D53" s="194"/>
      <c r="E53" s="195"/>
      <c r="I53" s="152">
        <f t="shared" si="0"/>
        <v>0</v>
      </c>
      <c r="J53" s="152">
        <f t="shared" si="1"/>
        <v>0</v>
      </c>
      <c r="K53" s="152" t="str">
        <f t="shared" si="2"/>
        <v/>
      </c>
    </row>
    <row r="54" spans="1:11" ht="26.1" customHeight="1" x14ac:dyDescent="0.25">
      <c r="A54" s="192"/>
      <c r="B54" s="193"/>
      <c r="C54" s="194"/>
      <c r="D54" s="194"/>
      <c r="E54" s="195"/>
      <c r="I54" s="152">
        <f t="shared" si="0"/>
        <v>0</v>
      </c>
      <c r="J54" s="152">
        <f t="shared" si="1"/>
        <v>0</v>
      </c>
      <c r="K54" s="152" t="str">
        <f t="shared" si="2"/>
        <v/>
      </c>
    </row>
    <row r="55" spans="1:11" ht="26.1" customHeight="1" x14ac:dyDescent="0.25">
      <c r="A55" s="192"/>
      <c r="B55" s="193"/>
      <c r="C55" s="194"/>
      <c r="D55" s="194"/>
      <c r="E55" s="195"/>
      <c r="I55" s="152">
        <f t="shared" si="0"/>
        <v>0</v>
      </c>
      <c r="J55" s="152">
        <f t="shared" si="1"/>
        <v>0</v>
      </c>
      <c r="K55" s="152" t="str">
        <f t="shared" si="2"/>
        <v/>
      </c>
    </row>
    <row r="56" spans="1:11" ht="26.1" customHeight="1" x14ac:dyDescent="0.25">
      <c r="A56" s="192"/>
      <c r="B56" s="193"/>
      <c r="C56" s="194"/>
      <c r="D56" s="194"/>
      <c r="E56" s="195"/>
      <c r="I56" s="152">
        <f t="shared" si="0"/>
        <v>0</v>
      </c>
      <c r="J56" s="152">
        <f t="shared" si="1"/>
        <v>0</v>
      </c>
      <c r="K56" s="152" t="str">
        <f t="shared" si="2"/>
        <v/>
      </c>
    </row>
    <row r="57" spans="1:11" ht="26.1" customHeight="1" x14ac:dyDescent="0.25">
      <c r="A57" s="192"/>
      <c r="B57" s="193"/>
      <c r="C57" s="194"/>
      <c r="D57" s="194"/>
      <c r="E57" s="195"/>
      <c r="I57" s="152">
        <f t="shared" si="0"/>
        <v>0</v>
      </c>
      <c r="J57" s="152">
        <f t="shared" si="1"/>
        <v>0</v>
      </c>
      <c r="K57" s="152" t="str">
        <f t="shared" si="2"/>
        <v/>
      </c>
    </row>
    <row r="58" spans="1:11" ht="26.1" customHeight="1" x14ac:dyDescent="0.25">
      <c r="A58" s="192"/>
      <c r="B58" s="193"/>
      <c r="C58" s="194"/>
      <c r="D58" s="194"/>
      <c r="E58" s="195"/>
      <c r="I58" s="152">
        <f t="shared" si="0"/>
        <v>0</v>
      </c>
      <c r="J58" s="152">
        <f t="shared" si="1"/>
        <v>0</v>
      </c>
      <c r="K58" s="152" t="str">
        <f t="shared" si="2"/>
        <v/>
      </c>
    </row>
    <row r="59" spans="1:11" ht="26.1" customHeight="1" x14ac:dyDescent="0.25">
      <c r="A59" s="192"/>
      <c r="B59" s="193"/>
      <c r="C59" s="194"/>
      <c r="D59" s="194"/>
      <c r="E59" s="195"/>
      <c r="I59" s="152">
        <f t="shared" si="0"/>
        <v>0</v>
      </c>
      <c r="J59" s="152">
        <f t="shared" si="1"/>
        <v>0</v>
      </c>
      <c r="K59" s="152" t="str">
        <f t="shared" si="2"/>
        <v/>
      </c>
    </row>
    <row r="60" spans="1:11" ht="26.1" customHeight="1" thickBot="1" x14ac:dyDescent="0.3">
      <c r="A60" s="196"/>
      <c r="B60" s="211"/>
      <c r="C60" s="197"/>
      <c r="D60" s="197"/>
      <c r="E60" s="198"/>
      <c r="I60" s="152">
        <f t="shared" si="0"/>
        <v>0</v>
      </c>
      <c r="J60" s="152">
        <f t="shared" si="1"/>
        <v>0</v>
      </c>
      <c r="K60" s="152" t="str">
        <f t="shared" si="2"/>
        <v/>
      </c>
    </row>
  </sheetData>
  <sheetProtection algorithmName="SHA-512" hashValue="cgE46La9aXgXD4DTuOtHP32OziW1i19IImqYg/VwBZvqfyNdcKzVg8A2Nw1LU6BN1DjCEuNuPB829etEMLQHrQ==" saltValue="Tur401oAo92k+MHMmOjuYQ==" spinCount="100000" sheet="1" objects="1" scenarios="1" selectLockedCells="1"/>
  <mergeCells count="4">
    <mergeCell ref="A7:E7"/>
    <mergeCell ref="A9:A10"/>
    <mergeCell ref="B9:B10"/>
    <mergeCell ref="C9:E9"/>
  </mergeCells>
  <phoneticPr fontId="81" type="noConversion"/>
  <conditionalFormatting sqref="A11:E60">
    <cfRule type="expression" dxfId="54" priority="2" stopIfTrue="1">
      <formula>LEN(TRIM(A11))=0</formula>
    </cfRule>
  </conditionalFormatting>
  <dataValidations count="4">
    <dataValidation type="whole" showInputMessage="1" showErrorMessage="1" errorTitle="Input data error" error="Whole number between 0 and 5000." sqref="D11:E60" xr:uid="{07DDB30E-1385-4922-B8BB-2B8383A8A479}">
      <formula1>0</formula1>
      <formula2>5000</formula2>
    </dataValidation>
    <dataValidation type="whole" allowBlank="1" showInputMessage="1" showErrorMessage="1" errorTitle="Input data error" error="Whole number between 0 and 5000." sqref="C11:C60" xr:uid="{5EDA9D9C-2EB5-45CC-B619-F72E8F69C13D}">
      <formula1>0</formula1>
      <formula2>5000</formula2>
    </dataValidation>
    <dataValidation type="textLength" showInputMessage="1" showErrorMessage="1" errorTitle="Character length" error="Only text input up to 200 characters possible." sqref="A11:A60" xr:uid="{AF2BA85D-0D21-47F3-B57D-6CB27A673645}">
      <formula1>2</formula1>
      <formula2>200</formula2>
    </dataValidation>
    <dataValidation type="textLength" allowBlank="1" showInputMessage="1" showErrorMessage="1" errorTitle="Character length" error="Only text input up to 200 characters possible." sqref="B11:B60" xr:uid="{ECC45CF8-23DD-4720-A80A-6111311E1939}">
      <formula1>2</formula1>
      <formula2>200</formula2>
    </dataValidation>
  </dataValidations>
  <pageMargins left="0.7" right="0.7" top="0.75" bottom="0.75" header="0.3" footer="0.3"/>
  <pageSetup scale="56"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AA7B-66AE-47FD-A22C-18C5DB706FDD}">
  <sheetPr codeName="Tabelle2"/>
  <dimension ref="A1:M31"/>
  <sheetViews>
    <sheetView workbookViewId="0">
      <selection activeCell="E2" sqref="E2:E31"/>
    </sheetView>
  </sheetViews>
  <sheetFormatPr defaultColWidth="9.140625" defaultRowHeight="15" x14ac:dyDescent="0.25"/>
  <cols>
    <col min="1" max="5" width="37.7109375" customWidth="1"/>
  </cols>
  <sheetData>
    <row r="1" spans="1:13" ht="41.25" customHeight="1" x14ac:dyDescent="0.25">
      <c r="A1" s="159" t="s">
        <v>628</v>
      </c>
      <c r="B1" s="159" t="s">
        <v>627</v>
      </c>
      <c r="C1" s="159" t="s">
        <v>626</v>
      </c>
      <c r="D1" s="159" t="s">
        <v>625</v>
      </c>
      <c r="E1" s="159" t="s">
        <v>624</v>
      </c>
      <c r="F1" s="104" t="s">
        <v>623</v>
      </c>
      <c r="G1" s="104" t="s">
        <v>622</v>
      </c>
      <c r="H1" s="104" t="s">
        <v>621</v>
      </c>
      <c r="I1" s="104" t="s">
        <v>620</v>
      </c>
      <c r="J1" s="104" t="s">
        <v>619</v>
      </c>
      <c r="K1" s="104" t="s">
        <v>618</v>
      </c>
      <c r="L1" s="104" t="s">
        <v>617</v>
      </c>
      <c r="M1" s="104" t="s">
        <v>616</v>
      </c>
    </row>
    <row r="2" spans="1:13" x14ac:dyDescent="0.25">
      <c r="A2" s="158" t="str">
        <f>IF(AND(SUM(Studies!I11:J11)=2,Studies!K11&lt;&gt;0),Studies!A11,"")</f>
        <v/>
      </c>
      <c r="B2" s="158" t="str">
        <f>IF(AND(SUM(Studies!I11:J11)=2,Studies!K11&lt;&gt;0),Studies!B11,"")</f>
        <v/>
      </c>
      <c r="C2" s="158" t="str">
        <f>IF(AND(SUM(Studies!I11:J11)=2,Studies!K11&lt;&gt;0),Studies!C11,"")</f>
        <v/>
      </c>
      <c r="D2" s="158" t="str">
        <f>IF(AND(SUM(Studies!I11:J11)=2,Studies!K11&lt;&gt;0),Studies!D11,"")</f>
        <v/>
      </c>
      <c r="E2" s="158" t="str">
        <f>IF(AND(SUM(Studies!I11:J11)=2,Studies!K11&lt;&gt;0),Studies!E11,"")</f>
        <v/>
      </c>
      <c r="F2" s="157"/>
      <c r="G2" s="157"/>
      <c r="H2" s="157"/>
      <c r="I2" s="157"/>
      <c r="J2" s="157"/>
      <c r="K2" s="157"/>
      <c r="L2" s="157"/>
      <c r="M2" s="157"/>
    </row>
    <row r="3" spans="1:13" x14ac:dyDescent="0.25">
      <c r="A3" s="158" t="str">
        <f>IF(AND(SUM(Studies!I12:J12)=2,Studies!K12&lt;&gt;0),Studies!A12,"")</f>
        <v/>
      </c>
      <c r="B3" s="158" t="str">
        <f>IF(AND(SUM(Studies!I12:J12)=2,Studies!K12&lt;&gt;0),Studies!B12,"")</f>
        <v/>
      </c>
      <c r="C3" s="158" t="str">
        <f>IF(AND(SUM(Studies!I12:J12)=2,Studies!K12&lt;&gt;0),Studies!C12,"")</f>
        <v/>
      </c>
      <c r="D3" s="158" t="str">
        <f>IF(AND(SUM(Studies!I12:J12)=2,Studies!K12&lt;&gt;0),Studies!D12,"")</f>
        <v/>
      </c>
      <c r="E3" s="158" t="str">
        <f>IF(AND(SUM(Studies!I12:J12)=2,Studies!K12&lt;&gt;0),Studies!E12,"")</f>
        <v/>
      </c>
      <c r="F3" s="157"/>
      <c r="G3" s="157"/>
      <c r="H3" s="157"/>
      <c r="I3" s="157"/>
      <c r="J3" s="157"/>
      <c r="K3" s="157"/>
      <c r="L3" s="157"/>
      <c r="M3" s="157"/>
    </row>
    <row r="4" spans="1:13" x14ac:dyDescent="0.25">
      <c r="A4" s="158" t="str">
        <f>IF(AND(SUM(Studies!I13:J13)=2,Studies!K13&lt;&gt;0),Studies!A13,"")</f>
        <v/>
      </c>
      <c r="B4" s="158" t="str">
        <f>IF(AND(SUM(Studies!I13:J13)=2,Studies!K13&lt;&gt;0),Studies!B13,"")</f>
        <v/>
      </c>
      <c r="C4" s="158" t="str">
        <f>IF(AND(SUM(Studies!I13:J13)=2,Studies!K13&lt;&gt;0),Studies!C13,"")</f>
        <v/>
      </c>
      <c r="D4" s="158" t="str">
        <f>IF(AND(SUM(Studies!I13:J13)=2,Studies!K13&lt;&gt;0),Studies!D13,"")</f>
        <v/>
      </c>
      <c r="E4" s="158" t="str">
        <f>IF(AND(SUM(Studies!I13:J13)=2,Studies!K13&lt;&gt;0),Studies!E13,"")</f>
        <v/>
      </c>
      <c r="F4" s="157"/>
      <c r="G4" s="157"/>
      <c r="H4" s="157"/>
      <c r="I4" s="157"/>
      <c r="J4" s="157"/>
      <c r="K4" s="157"/>
      <c r="L4" s="157"/>
      <c r="M4" s="157"/>
    </row>
    <row r="5" spans="1:13" x14ac:dyDescent="0.25">
      <c r="A5" s="158" t="str">
        <f>IF(AND(SUM(Studies!I14:J14)=2,Studies!K14&lt;&gt;0),Studies!A14,"")</f>
        <v/>
      </c>
      <c r="B5" s="158" t="str">
        <f>IF(AND(SUM(Studies!I14:J14)=2,Studies!K14&lt;&gt;0),Studies!B14,"")</f>
        <v/>
      </c>
      <c r="C5" s="158" t="str">
        <f>IF(AND(SUM(Studies!I14:J14)=2,Studies!K14&lt;&gt;0),Studies!C14,"")</f>
        <v/>
      </c>
      <c r="D5" s="158" t="str">
        <f>IF(AND(SUM(Studies!I14:J14)=2,Studies!K14&lt;&gt;0),Studies!D14,"")</f>
        <v/>
      </c>
      <c r="E5" s="158" t="str">
        <f>IF(AND(SUM(Studies!I14:J14)=2,Studies!K14&lt;&gt;0),Studies!E14,"")</f>
        <v/>
      </c>
      <c r="F5" s="157"/>
      <c r="G5" s="157"/>
      <c r="H5" s="157"/>
      <c r="I5" s="157"/>
      <c r="J5" s="157"/>
      <c r="K5" s="157"/>
      <c r="L5" s="157"/>
      <c r="M5" s="157"/>
    </row>
    <row r="6" spans="1:13" x14ac:dyDescent="0.25">
      <c r="A6" s="158" t="str">
        <f>IF(AND(SUM(Studies!I15:J15)=2,Studies!K15&lt;&gt;0),Studies!A15,"")</f>
        <v/>
      </c>
      <c r="B6" s="158" t="str">
        <f>IF(AND(SUM(Studies!I15:J15)=2,Studies!K15&lt;&gt;0),Studies!B15,"")</f>
        <v/>
      </c>
      <c r="C6" s="158" t="str">
        <f>IF(AND(SUM(Studies!I15:J15)=2,Studies!K15&lt;&gt;0),Studies!C15,"")</f>
        <v/>
      </c>
      <c r="D6" s="158" t="str">
        <f>IF(AND(SUM(Studies!I15:J15)=2,Studies!K15&lt;&gt;0),Studies!D15,"")</f>
        <v/>
      </c>
      <c r="E6" s="158" t="str">
        <f>IF(AND(SUM(Studies!I15:J15)=2,Studies!K15&lt;&gt;0),Studies!E15,"")</f>
        <v/>
      </c>
      <c r="F6" s="157"/>
      <c r="G6" s="157"/>
      <c r="H6" s="157"/>
      <c r="I6" s="157"/>
      <c r="J6" s="157"/>
      <c r="K6" s="157"/>
      <c r="L6" s="157"/>
      <c r="M6" s="157"/>
    </row>
    <row r="7" spans="1:13" x14ac:dyDescent="0.25">
      <c r="A7" s="158" t="str">
        <f>IF(AND(SUM(Studies!I16:J16)=2,Studies!K16&lt;&gt;0),Studies!A16,"")</f>
        <v/>
      </c>
      <c r="B7" s="158" t="str">
        <f>IF(AND(SUM(Studies!I16:J16)=2,Studies!K16&lt;&gt;0),Studies!B16,"")</f>
        <v/>
      </c>
      <c r="C7" s="158" t="str">
        <f>IF(AND(SUM(Studies!I16:J16)=2,Studies!K16&lt;&gt;0),Studies!C16,"")</f>
        <v/>
      </c>
      <c r="D7" s="158" t="str">
        <f>IF(AND(SUM(Studies!I16:J16)=2,Studies!K16&lt;&gt;0),Studies!D16,"")</f>
        <v/>
      </c>
      <c r="E7" s="158" t="str">
        <f>IF(AND(SUM(Studies!I16:J16)=2,Studies!K16&lt;&gt;0),Studies!E16,"")</f>
        <v/>
      </c>
      <c r="F7" s="157"/>
      <c r="G7" s="157"/>
      <c r="H7" s="157"/>
      <c r="I7" s="157"/>
      <c r="J7" s="157"/>
      <c r="K7" s="157"/>
      <c r="L7" s="157"/>
      <c r="M7" s="157"/>
    </row>
    <row r="8" spans="1:13" x14ac:dyDescent="0.25">
      <c r="A8" s="158" t="str">
        <f>IF(AND(SUM(Studies!I17:J17)=2,Studies!K17&lt;&gt;0),Studies!A17,"")</f>
        <v/>
      </c>
      <c r="B8" s="158" t="str">
        <f>IF(AND(SUM(Studies!I17:J17)=2,Studies!K17&lt;&gt;0),Studies!B17,"")</f>
        <v/>
      </c>
      <c r="C8" s="158" t="str">
        <f>IF(AND(SUM(Studies!I17:J17)=2,Studies!K17&lt;&gt;0),Studies!C17,"")</f>
        <v/>
      </c>
      <c r="D8" s="158" t="str">
        <f>IF(AND(SUM(Studies!I17:J17)=2,Studies!K17&lt;&gt;0),Studies!D17,"")</f>
        <v/>
      </c>
      <c r="E8" s="158" t="str">
        <f>IF(AND(SUM(Studies!I17:J17)=2,Studies!K17&lt;&gt;0),Studies!E17,"")</f>
        <v/>
      </c>
      <c r="F8" s="157"/>
      <c r="G8" s="157"/>
      <c r="H8" s="157"/>
      <c r="I8" s="157"/>
      <c r="J8" s="157"/>
      <c r="K8" s="157"/>
      <c r="L8" s="157"/>
      <c r="M8" s="157"/>
    </row>
    <row r="9" spans="1:13" x14ac:dyDescent="0.25">
      <c r="A9" s="158" t="str">
        <f>IF(AND(SUM(Studies!I18:J18)=2,Studies!K18&lt;&gt;0),Studies!A18,"")</f>
        <v/>
      </c>
      <c r="B9" s="158" t="str">
        <f>IF(AND(SUM(Studies!I18:J18)=2,Studies!K18&lt;&gt;0),Studies!B18,"")</f>
        <v/>
      </c>
      <c r="C9" s="158" t="str">
        <f>IF(AND(SUM(Studies!I18:J18)=2,Studies!K18&lt;&gt;0),Studies!C18,"")</f>
        <v/>
      </c>
      <c r="D9" s="158" t="str">
        <f>IF(AND(SUM(Studies!I18:J18)=2,Studies!K18&lt;&gt;0),Studies!D18,"")</f>
        <v/>
      </c>
      <c r="E9" s="158" t="str">
        <f>IF(AND(SUM(Studies!I18:J18)=2,Studies!K18&lt;&gt;0),Studies!E18,"")</f>
        <v/>
      </c>
      <c r="F9" s="157"/>
      <c r="G9" s="157"/>
      <c r="H9" s="157"/>
      <c r="I9" s="157"/>
      <c r="J9" s="157"/>
      <c r="K9" s="157"/>
      <c r="L9" s="157"/>
      <c r="M9" s="157"/>
    </row>
    <row r="10" spans="1:13" x14ac:dyDescent="0.25">
      <c r="A10" s="158" t="str">
        <f>IF(AND(SUM(Studies!I19:J19)=2,Studies!K19&lt;&gt;0),Studies!A19,"")</f>
        <v/>
      </c>
      <c r="B10" s="158" t="str">
        <f>IF(AND(SUM(Studies!I19:J19)=2,Studies!K19&lt;&gt;0),Studies!B19,"")</f>
        <v/>
      </c>
      <c r="C10" s="158" t="str">
        <f>IF(AND(SUM(Studies!I19:J19)=2,Studies!K19&lt;&gt;0),Studies!C19,"")</f>
        <v/>
      </c>
      <c r="D10" s="158" t="str">
        <f>IF(AND(SUM(Studies!I19:J19)=2,Studies!K19&lt;&gt;0),Studies!D19,"")</f>
        <v/>
      </c>
      <c r="E10" s="158" t="str">
        <f>IF(AND(SUM(Studies!I19:J19)=2,Studies!K19&lt;&gt;0),Studies!E19,"")</f>
        <v/>
      </c>
      <c r="F10" s="157"/>
      <c r="G10" s="157"/>
      <c r="H10" s="157"/>
      <c r="I10" s="157"/>
      <c r="J10" s="157"/>
      <c r="K10" s="157"/>
      <c r="L10" s="157"/>
      <c r="M10" s="157"/>
    </row>
    <row r="11" spans="1:13" x14ac:dyDescent="0.25">
      <c r="A11" s="158" t="str">
        <f>IF(AND(SUM(Studies!I20:J20)=2,Studies!K20&lt;&gt;0),Studies!A20,"")</f>
        <v/>
      </c>
      <c r="B11" s="158" t="str">
        <f>IF(AND(SUM(Studies!I20:J20)=2,Studies!K20&lt;&gt;0),Studies!B20,"")</f>
        <v/>
      </c>
      <c r="C11" s="158" t="str">
        <f>IF(AND(SUM(Studies!I20:J20)=2,Studies!K20&lt;&gt;0),Studies!C20,"")</f>
        <v/>
      </c>
      <c r="D11" s="158" t="str">
        <f>IF(AND(SUM(Studies!I20:J20)=2,Studies!K20&lt;&gt;0),Studies!D20,"")</f>
        <v/>
      </c>
      <c r="E11" s="158" t="str">
        <f>IF(AND(SUM(Studies!I20:J20)=2,Studies!K20&lt;&gt;0),Studies!E20,"")</f>
        <v/>
      </c>
      <c r="F11" s="157"/>
      <c r="G11" s="157"/>
      <c r="H11" s="157"/>
      <c r="I11" s="157"/>
      <c r="J11" s="157"/>
      <c r="K11" s="157"/>
      <c r="L11" s="157"/>
      <c r="M11" s="157"/>
    </row>
    <row r="12" spans="1:13" x14ac:dyDescent="0.25">
      <c r="A12" s="158" t="str">
        <f>IF(AND(SUM(Studies!I21:J21)=2,Studies!K21&lt;&gt;0),Studies!A21,"")</f>
        <v/>
      </c>
      <c r="B12" s="158" t="str">
        <f>IF(AND(SUM(Studies!I21:J21)=2,Studies!K21&lt;&gt;0),Studies!B21,"")</f>
        <v/>
      </c>
      <c r="C12" s="158" t="str">
        <f>IF(AND(SUM(Studies!I21:J21)=2,Studies!K21&lt;&gt;0),Studies!C21,"")</f>
        <v/>
      </c>
      <c r="D12" s="158" t="str">
        <f>IF(AND(SUM(Studies!I21:J21)=2,Studies!K21&lt;&gt;0),Studies!D21,"")</f>
        <v/>
      </c>
      <c r="E12" s="158" t="str">
        <f>IF(AND(SUM(Studies!I21:J21)=2,Studies!K21&lt;&gt;0),Studies!E21,"")</f>
        <v/>
      </c>
      <c r="F12" s="157"/>
      <c r="G12" s="157"/>
      <c r="H12" s="157"/>
      <c r="I12" s="157"/>
      <c r="J12" s="157"/>
      <c r="K12" s="157"/>
      <c r="L12" s="157"/>
      <c r="M12" s="157"/>
    </row>
    <row r="13" spans="1:13" x14ac:dyDescent="0.25">
      <c r="A13" s="158" t="str">
        <f>IF(AND(SUM(Studies!I22:J22)=2,Studies!K22&lt;&gt;0),Studies!A22,"")</f>
        <v/>
      </c>
      <c r="B13" s="158" t="str">
        <f>IF(AND(SUM(Studies!I22:J22)=2,Studies!K22&lt;&gt;0),Studies!B22,"")</f>
        <v/>
      </c>
      <c r="C13" s="158" t="str">
        <f>IF(AND(SUM(Studies!I22:J22)=2,Studies!K22&lt;&gt;0),Studies!C22,"")</f>
        <v/>
      </c>
      <c r="D13" s="158" t="str">
        <f>IF(AND(SUM(Studies!I22:J22)=2,Studies!K22&lt;&gt;0),Studies!D22,"")</f>
        <v/>
      </c>
      <c r="E13" s="158" t="str">
        <f>IF(AND(SUM(Studies!I22:J22)=2,Studies!K22&lt;&gt;0),Studies!E22,"")</f>
        <v/>
      </c>
      <c r="F13" s="157"/>
      <c r="G13" s="157"/>
      <c r="H13" s="157"/>
      <c r="I13" s="157"/>
      <c r="J13" s="157"/>
      <c r="K13" s="157"/>
      <c r="L13" s="157"/>
      <c r="M13" s="157"/>
    </row>
    <row r="14" spans="1:13" x14ac:dyDescent="0.25">
      <c r="A14" s="158" t="str">
        <f>IF(AND(SUM(Studies!I23:J23)=2,Studies!K23&lt;&gt;0),Studies!A23,"")</f>
        <v/>
      </c>
      <c r="B14" s="158" t="str">
        <f>IF(AND(SUM(Studies!I23:J23)=2,Studies!K23&lt;&gt;0),Studies!B23,"")</f>
        <v/>
      </c>
      <c r="C14" s="158" t="str">
        <f>IF(AND(SUM(Studies!I23:J23)=2,Studies!K23&lt;&gt;0),Studies!C23,"")</f>
        <v/>
      </c>
      <c r="D14" s="158" t="str">
        <f>IF(AND(SUM(Studies!I23:J23)=2,Studies!K23&lt;&gt;0),Studies!D23,"")</f>
        <v/>
      </c>
      <c r="E14" s="158" t="str">
        <f>IF(AND(SUM(Studies!I23:J23)=2,Studies!K23&lt;&gt;0),Studies!E23,"")</f>
        <v/>
      </c>
      <c r="F14" s="157"/>
      <c r="G14" s="157"/>
      <c r="H14" s="157"/>
      <c r="I14" s="157"/>
      <c r="J14" s="157"/>
      <c r="K14" s="157"/>
      <c r="L14" s="157"/>
      <c r="M14" s="157"/>
    </row>
    <row r="15" spans="1:13" x14ac:dyDescent="0.25">
      <c r="A15" s="158" t="str">
        <f>IF(AND(SUM(Studies!I24:J24)=2,Studies!K24&lt;&gt;0),Studies!A24,"")</f>
        <v/>
      </c>
      <c r="B15" s="158" t="str">
        <f>IF(AND(SUM(Studies!I24:J24)=2,Studies!K24&lt;&gt;0),Studies!B24,"")</f>
        <v/>
      </c>
      <c r="C15" s="158" t="str">
        <f>IF(AND(SUM(Studies!I24:J24)=2,Studies!K24&lt;&gt;0),Studies!C24,"")</f>
        <v/>
      </c>
      <c r="D15" s="158" t="str">
        <f>IF(AND(SUM(Studies!I24:J24)=2,Studies!K24&lt;&gt;0),Studies!D24,"")</f>
        <v/>
      </c>
      <c r="E15" s="158" t="str">
        <f>IF(AND(SUM(Studies!I24:J24)=2,Studies!K24&lt;&gt;0),Studies!E24,"")</f>
        <v/>
      </c>
      <c r="F15" s="157"/>
      <c r="G15" s="157"/>
      <c r="H15" s="157"/>
      <c r="I15" s="157"/>
      <c r="J15" s="157"/>
      <c r="K15" s="157"/>
      <c r="L15" s="157"/>
      <c r="M15" s="157"/>
    </row>
    <row r="16" spans="1:13" x14ac:dyDescent="0.25">
      <c r="A16" s="158" t="str">
        <f>IF(AND(SUM(Studies!I25:J25)=2,Studies!K25&lt;&gt;0),Studies!A25,"")</f>
        <v/>
      </c>
      <c r="B16" s="158" t="str">
        <f>IF(AND(SUM(Studies!I25:J25)=2,Studies!K25&lt;&gt;0),Studies!B25,"")</f>
        <v/>
      </c>
      <c r="C16" s="158" t="str">
        <f>IF(AND(SUM(Studies!I25:J25)=2,Studies!K25&lt;&gt;0),Studies!C25,"")</f>
        <v/>
      </c>
      <c r="D16" s="158" t="str">
        <f>IF(AND(SUM(Studies!I25:J25)=2,Studies!K25&lt;&gt;0),Studies!D25,"")</f>
        <v/>
      </c>
      <c r="E16" s="158" t="str">
        <f>IF(AND(SUM(Studies!I25:J25)=2,Studies!K25&lt;&gt;0),Studies!E25,"")</f>
        <v/>
      </c>
      <c r="F16" s="157"/>
      <c r="G16" s="157"/>
      <c r="H16" s="157"/>
      <c r="I16" s="157"/>
      <c r="J16" s="157"/>
      <c r="K16" s="157"/>
      <c r="L16" s="157"/>
      <c r="M16" s="157"/>
    </row>
    <row r="17" spans="1:13" x14ac:dyDescent="0.25">
      <c r="A17" s="158" t="str">
        <f>IF(AND(SUM(Studies!I26:J26)=2,Studies!K26&lt;&gt;0),Studies!A26,"")</f>
        <v/>
      </c>
      <c r="B17" s="158" t="str">
        <f>IF(AND(SUM(Studies!I26:J26)=2,Studies!K26&lt;&gt;0),Studies!B26,"")</f>
        <v/>
      </c>
      <c r="C17" s="158" t="str">
        <f>IF(AND(SUM(Studies!I26:J26)=2,Studies!K26&lt;&gt;0),Studies!C26,"")</f>
        <v/>
      </c>
      <c r="D17" s="158" t="str">
        <f>IF(AND(SUM(Studies!I26:J26)=2,Studies!K26&lt;&gt;0),Studies!D26,"")</f>
        <v/>
      </c>
      <c r="E17" s="158" t="str">
        <f>IF(AND(SUM(Studies!I26:J26)=2,Studies!K26&lt;&gt;0),Studies!E26,"")</f>
        <v/>
      </c>
      <c r="F17" s="157"/>
      <c r="G17" s="157"/>
      <c r="H17" s="157"/>
      <c r="I17" s="157"/>
      <c r="J17" s="157"/>
      <c r="K17" s="157"/>
      <c r="L17" s="157"/>
      <c r="M17" s="157"/>
    </row>
    <row r="18" spans="1:13" x14ac:dyDescent="0.25">
      <c r="A18" s="158" t="str">
        <f>IF(AND(SUM(Studies!I27:J27)=2,Studies!K27&lt;&gt;0),Studies!A27,"")</f>
        <v/>
      </c>
      <c r="B18" s="158" t="str">
        <f>IF(AND(SUM(Studies!I27:J27)=2,Studies!K27&lt;&gt;0),Studies!B27,"")</f>
        <v/>
      </c>
      <c r="C18" s="158" t="str">
        <f>IF(AND(SUM(Studies!I27:J27)=2,Studies!K27&lt;&gt;0),Studies!C27,"")</f>
        <v/>
      </c>
      <c r="D18" s="158" t="str">
        <f>IF(AND(SUM(Studies!I27:J27)=2,Studies!K27&lt;&gt;0),Studies!D27,"")</f>
        <v/>
      </c>
      <c r="E18" s="158" t="str">
        <f>IF(AND(SUM(Studies!I27:J27)=2,Studies!K27&lt;&gt;0),Studies!E27,"")</f>
        <v/>
      </c>
      <c r="F18" s="157"/>
      <c r="G18" s="157"/>
      <c r="H18" s="157"/>
      <c r="I18" s="157"/>
      <c r="J18" s="157"/>
      <c r="K18" s="157"/>
      <c r="L18" s="157"/>
      <c r="M18" s="157"/>
    </row>
    <row r="19" spans="1:13" x14ac:dyDescent="0.25">
      <c r="A19" s="158" t="str">
        <f>IF(AND(SUM(Studies!I28:J28)=2,Studies!K28&lt;&gt;0),Studies!A28,"")</f>
        <v/>
      </c>
      <c r="B19" s="158" t="str">
        <f>IF(AND(SUM(Studies!I28:J28)=2,Studies!K28&lt;&gt;0),Studies!B28,"")</f>
        <v/>
      </c>
      <c r="C19" s="158" t="str">
        <f>IF(AND(SUM(Studies!I28:J28)=2,Studies!K28&lt;&gt;0),Studies!C28,"")</f>
        <v/>
      </c>
      <c r="D19" s="158" t="str">
        <f>IF(AND(SUM(Studies!I28:J28)=2,Studies!K28&lt;&gt;0),Studies!D28,"")</f>
        <v/>
      </c>
      <c r="E19" s="158" t="str">
        <f>IF(AND(SUM(Studies!I28:J28)=2,Studies!K28&lt;&gt;0),Studies!E28,"")</f>
        <v/>
      </c>
      <c r="F19" s="157"/>
      <c r="G19" s="157"/>
      <c r="H19" s="157"/>
      <c r="I19" s="157"/>
      <c r="J19" s="157"/>
      <c r="K19" s="157"/>
      <c r="L19" s="157"/>
      <c r="M19" s="157"/>
    </row>
    <row r="20" spans="1:13" x14ac:dyDescent="0.25">
      <c r="A20" s="158" t="str">
        <f>IF(AND(SUM(Studies!I29:J29)=2,Studies!K29&lt;&gt;0),Studies!A29,"")</f>
        <v/>
      </c>
      <c r="B20" s="158" t="str">
        <f>IF(AND(SUM(Studies!I29:J29)=2,Studies!K29&lt;&gt;0),Studies!B29,"")</f>
        <v/>
      </c>
      <c r="C20" s="158" t="str">
        <f>IF(AND(SUM(Studies!I29:J29)=2,Studies!K29&lt;&gt;0),Studies!C29,"")</f>
        <v/>
      </c>
      <c r="D20" s="158" t="str">
        <f>IF(AND(SUM(Studies!I29:J29)=2,Studies!K29&lt;&gt;0),Studies!D29,"")</f>
        <v/>
      </c>
      <c r="E20" s="158" t="str">
        <f>IF(AND(SUM(Studies!I29:J29)=2,Studies!K29&lt;&gt;0),Studies!E29,"")</f>
        <v/>
      </c>
      <c r="F20" s="157"/>
      <c r="G20" s="157"/>
      <c r="H20" s="157"/>
      <c r="I20" s="157"/>
      <c r="J20" s="157"/>
      <c r="K20" s="157"/>
      <c r="L20" s="157"/>
      <c r="M20" s="157"/>
    </row>
    <row r="21" spans="1:13" x14ac:dyDescent="0.25">
      <c r="A21" s="158" t="str">
        <f>IF(AND(SUM(Studies!I30:J30)=2,Studies!K30&lt;&gt;0),Studies!A30,"")</f>
        <v/>
      </c>
      <c r="B21" s="158" t="str">
        <f>IF(AND(SUM(Studies!I30:J30)=2,Studies!K30&lt;&gt;0),Studies!B30,"")</f>
        <v/>
      </c>
      <c r="C21" s="158" t="str">
        <f>IF(AND(SUM(Studies!I30:J30)=2,Studies!K30&lt;&gt;0),Studies!C30,"")</f>
        <v/>
      </c>
      <c r="D21" s="158" t="str">
        <f>IF(AND(SUM(Studies!I30:J30)=2,Studies!K30&lt;&gt;0),Studies!D30,"")</f>
        <v/>
      </c>
      <c r="E21" s="158" t="str">
        <f>IF(AND(SUM(Studies!I30:J30)=2,Studies!K30&lt;&gt;0),Studies!E30,"")</f>
        <v/>
      </c>
      <c r="F21" s="157"/>
      <c r="G21" s="157"/>
      <c r="H21" s="157"/>
      <c r="I21" s="157"/>
      <c r="J21" s="157"/>
      <c r="K21" s="157"/>
      <c r="L21" s="157"/>
      <c r="M21" s="157"/>
    </row>
    <row r="22" spans="1:13" x14ac:dyDescent="0.25">
      <c r="A22" s="158" t="str">
        <f>IF(AND(SUM(Studies!I31:J31)=2,Studies!K31&lt;&gt;0),Studies!A31,"")</f>
        <v/>
      </c>
      <c r="B22" s="158" t="str">
        <f>IF(AND(SUM(Studies!I31:J31)=2,Studies!K31&lt;&gt;0),Studies!B31,"")</f>
        <v/>
      </c>
      <c r="C22" s="158" t="str">
        <f>IF(AND(SUM(Studies!I31:J31)=2,Studies!K31&lt;&gt;0),Studies!C31,"")</f>
        <v/>
      </c>
      <c r="D22" s="158" t="str">
        <f>IF(AND(SUM(Studies!I31:J31)=2,Studies!K31&lt;&gt;0),Studies!D31,"")</f>
        <v/>
      </c>
      <c r="E22" s="158" t="str">
        <f>IF(AND(SUM(Studies!I31:J31)=2,Studies!K31&lt;&gt;0),Studies!E31,"")</f>
        <v/>
      </c>
      <c r="F22" s="157"/>
      <c r="G22" s="157"/>
      <c r="H22" s="157"/>
      <c r="I22" s="157"/>
      <c r="J22" s="157"/>
      <c r="K22" s="157"/>
      <c r="L22" s="157"/>
      <c r="M22" s="157"/>
    </row>
    <row r="23" spans="1:13" x14ac:dyDescent="0.25">
      <c r="A23" s="158" t="str">
        <f>IF(AND(SUM(Studies!I32:J32)=2,Studies!K32&lt;&gt;0),Studies!A32,"")</f>
        <v/>
      </c>
      <c r="B23" s="158" t="str">
        <f>IF(AND(SUM(Studies!I32:J32)=2,Studies!K32&lt;&gt;0),Studies!B32,"")</f>
        <v/>
      </c>
      <c r="C23" s="158" t="str">
        <f>IF(AND(SUM(Studies!I32:J32)=2,Studies!K32&lt;&gt;0),Studies!C32,"")</f>
        <v/>
      </c>
      <c r="D23" s="158" t="str">
        <f>IF(AND(SUM(Studies!I32:J32)=2,Studies!K32&lt;&gt;0),Studies!D32,"")</f>
        <v/>
      </c>
      <c r="E23" s="158" t="str">
        <f>IF(AND(SUM(Studies!I32:J32)=2,Studies!K32&lt;&gt;0),Studies!E32,"")</f>
        <v/>
      </c>
      <c r="F23" s="157"/>
      <c r="G23" s="157"/>
      <c r="H23" s="157"/>
      <c r="I23" s="157"/>
      <c r="J23" s="157"/>
      <c r="K23" s="157"/>
      <c r="L23" s="157"/>
      <c r="M23" s="157"/>
    </row>
    <row r="24" spans="1:13" x14ac:dyDescent="0.25">
      <c r="A24" s="158" t="str">
        <f>IF(AND(SUM(Studies!I33:J33)=2,Studies!K33&lt;&gt;0),Studies!A33,"")</f>
        <v/>
      </c>
      <c r="B24" s="158" t="str">
        <f>IF(AND(SUM(Studies!I33:J33)=2,Studies!K33&lt;&gt;0),Studies!B33,"")</f>
        <v/>
      </c>
      <c r="C24" s="158" t="str">
        <f>IF(AND(SUM(Studies!I33:J33)=2,Studies!K33&lt;&gt;0),Studies!C33,"")</f>
        <v/>
      </c>
      <c r="D24" s="158" t="str">
        <f>IF(AND(SUM(Studies!I33:J33)=2,Studies!K33&lt;&gt;0),Studies!D33,"")</f>
        <v/>
      </c>
      <c r="E24" s="158" t="str">
        <f>IF(AND(SUM(Studies!I33:J33)=2,Studies!K33&lt;&gt;0),Studies!E33,"")</f>
        <v/>
      </c>
      <c r="F24" s="157"/>
      <c r="G24" s="157"/>
      <c r="H24" s="157"/>
      <c r="I24" s="157"/>
      <c r="J24" s="157"/>
      <c r="K24" s="157"/>
      <c r="L24" s="157"/>
      <c r="M24" s="157"/>
    </row>
    <row r="25" spans="1:13" x14ac:dyDescent="0.25">
      <c r="A25" s="158" t="str">
        <f>IF(AND(SUM(Studies!I34:J34)=2,Studies!K34&lt;&gt;0),Studies!A34,"")</f>
        <v/>
      </c>
      <c r="B25" s="158" t="str">
        <f>IF(AND(SUM(Studies!I34:J34)=2,Studies!K34&lt;&gt;0),Studies!B34,"")</f>
        <v/>
      </c>
      <c r="C25" s="158" t="str">
        <f>IF(AND(SUM(Studies!I34:J34)=2,Studies!K34&lt;&gt;0),Studies!C34,"")</f>
        <v/>
      </c>
      <c r="D25" s="158" t="str">
        <f>IF(AND(SUM(Studies!I34:J34)=2,Studies!K34&lt;&gt;0),Studies!D34,"")</f>
        <v/>
      </c>
      <c r="E25" s="158" t="str">
        <f>IF(AND(SUM(Studies!I34:J34)=2,Studies!K34&lt;&gt;0),Studies!E34,"")</f>
        <v/>
      </c>
      <c r="F25" s="157"/>
      <c r="G25" s="157"/>
      <c r="H25" s="157"/>
      <c r="I25" s="157"/>
      <c r="J25" s="157"/>
      <c r="K25" s="157"/>
      <c r="L25" s="157"/>
      <c r="M25" s="157"/>
    </row>
    <row r="26" spans="1:13" x14ac:dyDescent="0.25">
      <c r="A26" s="158" t="str">
        <f>IF(AND(SUM(Studies!I35:J35)=2,Studies!K35&lt;&gt;0),Studies!A35,"")</f>
        <v/>
      </c>
      <c r="B26" s="158" t="str">
        <f>IF(AND(SUM(Studies!I35:J35)=2,Studies!K35&lt;&gt;0),Studies!B35,"")</f>
        <v/>
      </c>
      <c r="C26" s="158" t="str">
        <f>IF(AND(SUM(Studies!I35:J35)=2,Studies!K35&lt;&gt;0),Studies!C35,"")</f>
        <v/>
      </c>
      <c r="D26" s="158" t="str">
        <f>IF(AND(SUM(Studies!I35:J35)=2,Studies!K35&lt;&gt;0),Studies!D35,"")</f>
        <v/>
      </c>
      <c r="E26" s="158" t="str">
        <f>IF(AND(SUM(Studies!I35:J35)=2,Studies!K35&lt;&gt;0),Studies!E35,"")</f>
        <v/>
      </c>
      <c r="F26" s="157"/>
      <c r="G26" s="157"/>
      <c r="H26" s="157"/>
      <c r="I26" s="157"/>
      <c r="J26" s="157"/>
      <c r="K26" s="157"/>
      <c r="L26" s="157"/>
      <c r="M26" s="157"/>
    </row>
    <row r="27" spans="1:13" x14ac:dyDescent="0.25">
      <c r="A27" s="158" t="str">
        <f>IF(AND(SUM(Studies!I36:J36)=2,Studies!K36&lt;&gt;0),Studies!A36,"")</f>
        <v/>
      </c>
      <c r="B27" s="158" t="str">
        <f>IF(AND(SUM(Studies!I36:J36)=2,Studies!K36&lt;&gt;0),Studies!B36,"")</f>
        <v/>
      </c>
      <c r="C27" s="158" t="str">
        <f>IF(AND(SUM(Studies!I36:J36)=2,Studies!K36&lt;&gt;0),Studies!C36,"")</f>
        <v/>
      </c>
      <c r="D27" s="158" t="str">
        <f>IF(AND(SUM(Studies!I36:J36)=2,Studies!K36&lt;&gt;0),Studies!D36,"")</f>
        <v/>
      </c>
      <c r="E27" s="158" t="str">
        <f>IF(AND(SUM(Studies!I36:J36)=2,Studies!K36&lt;&gt;0),Studies!E36,"")</f>
        <v/>
      </c>
      <c r="F27" s="157"/>
      <c r="G27" s="157"/>
      <c r="H27" s="157"/>
      <c r="I27" s="157"/>
      <c r="J27" s="157"/>
      <c r="K27" s="157"/>
      <c r="L27" s="157"/>
      <c r="M27" s="157"/>
    </row>
    <row r="28" spans="1:13" x14ac:dyDescent="0.25">
      <c r="A28" s="158" t="str">
        <f>IF(AND(SUM(Studies!I37:J37)=2,Studies!K37&lt;&gt;0),Studies!A37,"")</f>
        <v/>
      </c>
      <c r="B28" s="158" t="str">
        <f>IF(AND(SUM(Studies!I37:J37)=2,Studies!K37&lt;&gt;0),Studies!B37,"")</f>
        <v/>
      </c>
      <c r="C28" s="158" t="str">
        <f>IF(AND(SUM(Studies!I37:J37)=2,Studies!K37&lt;&gt;0),Studies!C37,"")</f>
        <v/>
      </c>
      <c r="D28" s="158" t="str">
        <f>IF(AND(SUM(Studies!I37:J37)=2,Studies!K37&lt;&gt;0),Studies!D37,"")</f>
        <v/>
      </c>
      <c r="E28" s="158" t="str">
        <f>IF(AND(SUM(Studies!I37:J37)=2,Studies!K37&lt;&gt;0),Studies!E37,"")</f>
        <v/>
      </c>
      <c r="F28" s="157"/>
      <c r="G28" s="157"/>
      <c r="H28" s="157"/>
      <c r="I28" s="157"/>
      <c r="J28" s="157"/>
      <c r="K28" s="157"/>
      <c r="L28" s="157"/>
      <c r="M28" s="157"/>
    </row>
    <row r="29" spans="1:13" x14ac:dyDescent="0.25">
      <c r="A29" s="158" t="str">
        <f>IF(AND(SUM(Studies!I38:J38)=2,Studies!K38&lt;&gt;0),Studies!A38,"")</f>
        <v/>
      </c>
      <c r="B29" s="158" t="str">
        <f>IF(AND(SUM(Studies!I38:J38)=2,Studies!K38&lt;&gt;0),Studies!B38,"")</f>
        <v/>
      </c>
      <c r="C29" s="158" t="str">
        <f>IF(AND(SUM(Studies!I38:J38)=2,Studies!K38&lt;&gt;0),Studies!C38,"")</f>
        <v/>
      </c>
      <c r="D29" s="158" t="str">
        <f>IF(AND(SUM(Studies!I38:J38)=2,Studies!K38&lt;&gt;0),Studies!D38,"")</f>
        <v/>
      </c>
      <c r="E29" s="158" t="str">
        <f>IF(AND(SUM(Studies!I38:J38)=2,Studies!K38&lt;&gt;0),Studies!E38,"")</f>
        <v/>
      </c>
      <c r="F29" s="157"/>
      <c r="G29" s="157"/>
      <c r="H29" s="157"/>
      <c r="I29" s="157"/>
      <c r="J29" s="157"/>
      <c r="K29" s="157"/>
      <c r="L29" s="157"/>
      <c r="M29" s="157"/>
    </row>
    <row r="30" spans="1:13" x14ac:dyDescent="0.25">
      <c r="A30" s="158" t="str">
        <f>IF(AND(SUM(Studies!I39:J39)=2,Studies!K39&lt;&gt;0),Studies!A39,"")</f>
        <v/>
      </c>
      <c r="B30" s="158" t="str">
        <f>IF(AND(SUM(Studies!I39:J39)=2,Studies!K39&lt;&gt;0),Studies!B39,"")</f>
        <v/>
      </c>
      <c r="C30" s="158" t="str">
        <f>IF(AND(SUM(Studies!I39:J39)=2,Studies!K39&lt;&gt;0),Studies!C39,"")</f>
        <v/>
      </c>
      <c r="D30" s="158" t="str">
        <f>IF(AND(SUM(Studies!I39:J39)=2,Studies!K39&lt;&gt;0),Studies!D39,"")</f>
        <v/>
      </c>
      <c r="E30" s="158" t="str">
        <f>IF(AND(SUM(Studies!I39:J39)=2,Studies!K39&lt;&gt;0),Studies!E39,"")</f>
        <v/>
      </c>
      <c r="F30" s="157"/>
      <c r="G30" s="157"/>
      <c r="H30" s="157"/>
      <c r="I30" s="157"/>
      <c r="J30" s="157"/>
      <c r="K30" s="157"/>
      <c r="L30" s="157"/>
      <c r="M30" s="157"/>
    </row>
    <row r="31" spans="1:13" x14ac:dyDescent="0.25">
      <c r="A31" s="158" t="str">
        <f>IF(AND(SUM(Studies!I40:J40)=2,Studies!K40&lt;&gt;0),Studies!A40,"")</f>
        <v/>
      </c>
      <c r="B31" s="158" t="str">
        <f>IF(AND(SUM(Studies!I40:J40)=2,Studies!K40&lt;&gt;0),Studies!B40,"")</f>
        <v/>
      </c>
      <c r="C31" s="158" t="str">
        <f>IF(AND(SUM(Studies!I40:J40)=2,Studies!K40&lt;&gt;0),Studies!C40,"")</f>
        <v/>
      </c>
      <c r="D31" s="158" t="str">
        <f>IF(AND(SUM(Studies!I40:J40)=2,Studies!K40&lt;&gt;0),Studies!D40,"")</f>
        <v/>
      </c>
      <c r="E31" s="158" t="str">
        <f>IF(AND(SUM(Studies!I40:J40)=2,Studies!K40&lt;&gt;0),Studies!E40,"")</f>
        <v/>
      </c>
      <c r="F31" s="157"/>
      <c r="G31" s="157"/>
      <c r="H31" s="157"/>
      <c r="I31" s="157"/>
      <c r="J31" s="157"/>
      <c r="K31" s="157"/>
      <c r="L31" s="157"/>
      <c r="M31" s="15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E770B-4053-4057-9880-7658590D019E}">
  <sheetPr codeName="Tabelle3">
    <pageSetUpPr fitToPage="1"/>
  </sheetPr>
  <dimension ref="A1:K23"/>
  <sheetViews>
    <sheetView showGridLines="0" zoomScaleNormal="100" workbookViewId="0">
      <selection activeCell="A8" sqref="A8"/>
    </sheetView>
  </sheetViews>
  <sheetFormatPr defaultColWidth="9.140625" defaultRowHeight="15" x14ac:dyDescent="0.25"/>
  <cols>
    <col min="1" max="1" width="31.140625" customWidth="1"/>
    <col min="2" max="2" width="20.42578125" customWidth="1"/>
    <col min="3" max="3" width="46.28515625" customWidth="1"/>
    <col min="4" max="7" width="15.7109375" customWidth="1"/>
    <col min="8" max="8" width="45.7109375" customWidth="1"/>
    <col min="11" max="11" width="14.28515625" hidden="1" customWidth="1"/>
  </cols>
  <sheetData>
    <row r="1" spans="1:11" ht="7.5" customHeight="1" x14ac:dyDescent="0.25"/>
    <row r="2" spans="1:11" x14ac:dyDescent="0.25">
      <c r="A2" s="94" t="str">
        <f>'Basic Data'!A2</f>
        <v>Annex CR Version O1.1 (Audit year 2025 / Indicator year 2024)</v>
      </c>
      <c r="B2" s="94"/>
    </row>
    <row r="3" spans="1:11" ht="27" customHeight="1" x14ac:dyDescent="0.25">
      <c r="A3" s="167" t="s">
        <v>660</v>
      </c>
      <c r="B3" s="61"/>
      <c r="K3" s="91" t="s">
        <v>629</v>
      </c>
    </row>
    <row r="4" spans="1:11" ht="43.5" customHeight="1" x14ac:dyDescent="0.25">
      <c r="A4" s="250" t="s">
        <v>661</v>
      </c>
      <c r="B4" s="250"/>
      <c r="C4" s="250"/>
      <c r="D4" s="250"/>
      <c r="E4" s="250"/>
      <c r="F4" s="250"/>
      <c r="G4" s="250"/>
      <c r="H4" s="250"/>
      <c r="K4" s="91" t="s">
        <v>630</v>
      </c>
    </row>
    <row r="5" spans="1:11" ht="4.5" customHeight="1" x14ac:dyDescent="0.25">
      <c r="A5" s="166"/>
      <c r="B5" s="166"/>
      <c r="C5" s="166"/>
      <c r="D5" s="166"/>
      <c r="E5" s="166"/>
      <c r="F5" s="166"/>
      <c r="G5" s="166"/>
      <c r="H5" s="166"/>
      <c r="K5" s="91"/>
    </row>
    <row r="6" spans="1:11" ht="2.25" customHeight="1" thickBot="1" x14ac:dyDescent="0.3"/>
    <row r="7" spans="1:11" ht="51.75" customHeight="1" thickBot="1" x14ac:dyDescent="0.3">
      <c r="A7" s="161" t="s">
        <v>631</v>
      </c>
      <c r="B7" s="162" t="s">
        <v>662</v>
      </c>
      <c r="C7" s="163" t="s">
        <v>641</v>
      </c>
      <c r="D7" s="163" t="s">
        <v>632</v>
      </c>
      <c r="E7" s="163" t="s">
        <v>642</v>
      </c>
      <c r="F7" s="163" t="s">
        <v>643</v>
      </c>
      <c r="G7" s="163" t="s">
        <v>644</v>
      </c>
      <c r="H7" s="164" t="s">
        <v>633</v>
      </c>
    </row>
    <row r="8" spans="1:11" ht="26.1" customHeight="1" x14ac:dyDescent="0.25">
      <c r="A8" s="168"/>
      <c r="B8" s="169"/>
      <c r="C8" s="170"/>
      <c r="D8" s="171"/>
      <c r="E8" s="172"/>
      <c r="F8" s="172"/>
      <c r="G8" s="172"/>
      <c r="H8" s="199"/>
    </row>
    <row r="9" spans="1:11" ht="26.1" customHeight="1" x14ac:dyDescent="0.25">
      <c r="A9" s="168"/>
      <c r="B9" s="169"/>
      <c r="C9" s="170"/>
      <c r="D9" s="171"/>
      <c r="E9" s="172"/>
      <c r="F9" s="172"/>
      <c r="G9" s="172"/>
      <c r="H9" s="199"/>
    </row>
    <row r="10" spans="1:11" ht="26.1" customHeight="1" x14ac:dyDescent="0.25">
      <c r="A10" s="168"/>
      <c r="B10" s="169"/>
      <c r="C10" s="170"/>
      <c r="D10" s="171"/>
      <c r="E10" s="172"/>
      <c r="F10" s="172"/>
      <c r="G10" s="172"/>
      <c r="H10" s="199"/>
    </row>
    <row r="11" spans="1:11" ht="26.1" customHeight="1" x14ac:dyDescent="0.25">
      <c r="A11" s="168"/>
      <c r="B11" s="169"/>
      <c r="C11" s="170"/>
      <c r="D11" s="171"/>
      <c r="E11" s="172"/>
      <c r="F11" s="172"/>
      <c r="G11" s="172"/>
      <c r="H11" s="199"/>
    </row>
    <row r="12" spans="1:11" ht="26.1" customHeight="1" x14ac:dyDescent="0.25">
      <c r="A12" s="168"/>
      <c r="B12" s="169"/>
      <c r="C12" s="170"/>
      <c r="D12" s="171"/>
      <c r="E12" s="172"/>
      <c r="F12" s="172"/>
      <c r="G12" s="172"/>
      <c r="H12" s="199"/>
    </row>
    <row r="13" spans="1:11" ht="26.1" customHeight="1" x14ac:dyDescent="0.25">
      <c r="A13" s="168"/>
      <c r="B13" s="169"/>
      <c r="C13" s="170"/>
      <c r="D13" s="171"/>
      <c r="E13" s="172"/>
      <c r="F13" s="172"/>
      <c r="G13" s="172"/>
      <c r="H13" s="199"/>
    </row>
    <row r="14" spans="1:11" ht="26.1" customHeight="1" x14ac:dyDescent="0.25">
      <c r="A14" s="168"/>
      <c r="B14" s="169"/>
      <c r="C14" s="170"/>
      <c r="D14" s="171"/>
      <c r="E14" s="172"/>
      <c r="F14" s="172"/>
      <c r="G14" s="172"/>
      <c r="H14" s="199"/>
    </row>
    <row r="15" spans="1:11" ht="26.1" customHeight="1" x14ac:dyDescent="0.25">
      <c r="A15" s="168"/>
      <c r="B15" s="169"/>
      <c r="C15" s="170"/>
      <c r="D15" s="171"/>
      <c r="E15" s="172"/>
      <c r="F15" s="172"/>
      <c r="G15" s="172"/>
      <c r="H15" s="199"/>
    </row>
    <row r="16" spans="1:11" ht="26.1" customHeight="1" x14ac:dyDescent="0.25">
      <c r="A16" s="168"/>
      <c r="B16" s="169"/>
      <c r="C16" s="170"/>
      <c r="D16" s="171"/>
      <c r="E16" s="172"/>
      <c r="F16" s="172"/>
      <c r="G16" s="172"/>
      <c r="H16" s="199"/>
    </row>
    <row r="17" spans="1:8" ht="26.1" customHeight="1" x14ac:dyDescent="0.25">
      <c r="A17" s="168"/>
      <c r="B17" s="169"/>
      <c r="C17" s="170"/>
      <c r="D17" s="171"/>
      <c r="E17" s="172"/>
      <c r="F17" s="172"/>
      <c r="G17" s="172"/>
      <c r="H17" s="199"/>
    </row>
    <row r="18" spans="1:8" ht="26.1" customHeight="1" x14ac:dyDescent="0.25">
      <c r="A18" s="168"/>
      <c r="B18" s="169"/>
      <c r="C18" s="170"/>
      <c r="D18" s="171"/>
      <c r="E18" s="172"/>
      <c r="F18" s="172"/>
      <c r="G18" s="172"/>
      <c r="H18" s="199"/>
    </row>
    <row r="19" spans="1:8" ht="26.1" customHeight="1" x14ac:dyDescent="0.25">
      <c r="A19" s="168"/>
      <c r="B19" s="169"/>
      <c r="C19" s="170"/>
      <c r="D19" s="171"/>
      <c r="E19" s="172"/>
      <c r="F19" s="172"/>
      <c r="G19" s="172"/>
      <c r="H19" s="199"/>
    </row>
    <row r="20" spans="1:8" ht="26.1" customHeight="1" x14ac:dyDescent="0.25">
      <c r="A20" s="168"/>
      <c r="B20" s="169"/>
      <c r="C20" s="170"/>
      <c r="D20" s="171"/>
      <c r="E20" s="172"/>
      <c r="F20" s="172"/>
      <c r="G20" s="172"/>
      <c r="H20" s="199"/>
    </row>
    <row r="21" spans="1:8" ht="26.1" customHeight="1" x14ac:dyDescent="0.25">
      <c r="A21" s="168"/>
      <c r="B21" s="169"/>
      <c r="C21" s="170"/>
      <c r="D21" s="171"/>
      <c r="E21" s="172"/>
      <c r="F21" s="172"/>
      <c r="G21" s="172"/>
      <c r="H21" s="199"/>
    </row>
    <row r="22" spans="1:8" ht="26.1" customHeight="1" x14ac:dyDescent="0.25">
      <c r="A22" s="168"/>
      <c r="B22" s="169"/>
      <c r="C22" s="170"/>
      <c r="D22" s="171"/>
      <c r="E22" s="172"/>
      <c r="F22" s="172"/>
      <c r="G22" s="172"/>
      <c r="H22" s="199"/>
    </row>
    <row r="23" spans="1:8" ht="26.1" customHeight="1" thickBot="1" x14ac:dyDescent="0.3">
      <c r="A23" s="173"/>
      <c r="B23" s="174"/>
      <c r="C23" s="175"/>
      <c r="D23" s="176"/>
      <c r="E23" s="177"/>
      <c r="F23" s="177"/>
      <c r="G23" s="177"/>
      <c r="H23" s="200"/>
    </row>
  </sheetData>
  <sheetProtection algorithmName="SHA-512" hashValue="h9eUDVp51DYxLxFU3Vv+hOgiJN2va6+fUfT6XNabv6sLiUBSM4PYqluJsWIvTIxEqAzVB47rr+ysYyJL0I2JbQ==" saltValue="wNFmfi/01BBpguEuFpdHWw==" spinCount="100000" sheet="1" objects="1" scenarios="1" selectLockedCells="1"/>
  <mergeCells count="1">
    <mergeCell ref="A4:H4"/>
  </mergeCells>
  <phoneticPr fontId="81" type="noConversion"/>
  <conditionalFormatting sqref="A8:H23">
    <cfRule type="expression" dxfId="53" priority="4" stopIfTrue="1">
      <formula>LEN(TRIM(A8))=0</formula>
    </cfRule>
  </conditionalFormatting>
  <conditionalFormatting sqref="E8:E23">
    <cfRule type="cellIs" dxfId="52" priority="7" operator="lessThan">
      <formula>30</formula>
    </cfRule>
  </conditionalFormatting>
  <conditionalFormatting sqref="F8:F23">
    <cfRule type="cellIs" dxfId="51" priority="5" operator="lessThan">
      <formula>10</formula>
    </cfRule>
  </conditionalFormatting>
  <conditionalFormatting sqref="G8:G23">
    <cfRule type="cellIs" dxfId="50" priority="6" operator="lessThan">
      <formula>50</formula>
    </cfRule>
  </conditionalFormatting>
  <conditionalFormatting sqref="H8:H23">
    <cfRule type="expression" dxfId="49" priority="1">
      <formula>AND($B8="Designated examiner",$E8&gt;=30,$F8&gt;=10,$G8&gt;=50)</formula>
    </cfRule>
    <cfRule type="expression" dxfId="48" priority="2">
      <formula>AND($B8="Non-designated examiner",$E8&lt;&gt;"",$F8&lt;&gt;"",$G8&lt;&gt;"")</formula>
    </cfRule>
    <cfRule type="expression" dxfId="47" priority="3">
      <formula>AND($B8="Designated examiner",$E8&lt;30,$F8&lt;10,$G8&lt;50)</formula>
    </cfRule>
  </conditionalFormatting>
  <dataValidations count="6">
    <dataValidation type="textLength" showInputMessage="1" showErrorMessage="1" errorTitle="Character length" error="Only text input up to 500 characters possible." sqref="H8:H22" xr:uid="{54BAB8BA-236C-4A10-AD43-D1122D7D439E}">
      <formula1>2</formula1>
      <formula2>500</formula2>
    </dataValidation>
    <dataValidation type="textLength" showInputMessage="1" showErrorMessage="1" errorTitle="Character length" error="Only text input up to 500 characters possible._x000a_" sqref="H23" xr:uid="{F805A779-F9B7-42A9-8FCC-5341CF7D4AD4}">
      <formula1>2</formula1>
      <formula2>500</formula2>
    </dataValidation>
    <dataValidation type="whole" allowBlank="1" showInputMessage="1" showErrorMessage="1" errorTitle="Input data error" error="Whole number between 0 and 5000." sqref="E8:F22" xr:uid="{94C672ED-1E40-4927-A89E-E124F21EB08E}">
      <formula1>0</formula1>
      <formula2>5000</formula2>
    </dataValidation>
    <dataValidation type="whole" showInputMessage="1" showErrorMessage="1" errorTitle="Input data error" error="Whole number between 0 and 5000._x000a_" sqref="G8:G23" xr:uid="{671EE99D-F192-4D7E-BDFF-CC547EC565D9}">
      <formula1>0</formula1>
      <formula2>5000</formula2>
    </dataValidation>
    <dataValidation type="whole" allowBlank="1" showInputMessage="1" showErrorMessage="1" errorTitle="Input data error" error="Whole number between 0 and 5000._x000a_" sqref="E23:F23" xr:uid="{64121D13-E4BF-4BFD-88F7-F8C6E1B898D9}">
      <formula1>0</formula1>
      <formula2>5000</formula2>
    </dataValidation>
    <dataValidation type="textLength" showInputMessage="1" showErrorMessage="1" errorTitle="Character length" error="Only text input up to 200 characters possible." sqref="C8:D23 A8:A23" xr:uid="{292013D8-4FCC-49EB-9595-DFFCF187FB7B}">
      <formula1>2</formula1>
      <formula2>200</formula2>
    </dataValidation>
  </dataValidations>
  <pageMargins left="0.7" right="0.7" top="0.75" bottom="0.75" header="0.3" footer="0.3"/>
  <pageSetup scale="59"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Input data error" error="Only values from the dropdown list are allowed." xr:uid="{D1006170-86DA-4CB9-98F6-0B7AD9A6E8A0}">
          <x14:formula1>
            <xm:f>Tabelle1!$B$2:$B$3</xm:f>
          </x14:formula1>
          <xm:sqref>B8:B23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C284-5502-4ED6-A7F2-1D7C1AE46885}">
  <dimension ref="B2:B3"/>
  <sheetViews>
    <sheetView workbookViewId="0">
      <selection activeCell="B2" sqref="B2:B3"/>
    </sheetView>
  </sheetViews>
  <sheetFormatPr defaultColWidth="11.42578125" defaultRowHeight="15" x14ac:dyDescent="0.25"/>
  <cols>
    <col min="2" max="2" width="37.5703125" customWidth="1"/>
  </cols>
  <sheetData>
    <row r="2" spans="2:2" x14ac:dyDescent="0.25">
      <c r="B2" t="s">
        <v>663</v>
      </c>
    </row>
    <row r="3" spans="2:2" x14ac:dyDescent="0.25">
      <c r="B3" t="s">
        <v>664</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A772-DF7E-4BE6-84A0-3F5B1A4DCDE7}">
  <sheetPr codeName="Tabelle4">
    <pageSetUpPr fitToPage="1"/>
  </sheetPr>
  <dimension ref="A1:L23"/>
  <sheetViews>
    <sheetView showGridLines="0" zoomScaleNormal="100" workbookViewId="0">
      <selection activeCell="A7" sqref="A7"/>
    </sheetView>
  </sheetViews>
  <sheetFormatPr defaultColWidth="9.140625" defaultRowHeight="15" x14ac:dyDescent="0.25"/>
  <cols>
    <col min="1" max="1" width="32.5703125" customWidth="1"/>
    <col min="2" max="2" width="17.7109375" style="68" customWidth="1"/>
    <col min="3" max="3" width="20.7109375" customWidth="1"/>
    <col min="4" max="4" width="49.7109375" customWidth="1"/>
    <col min="5" max="6" width="13.7109375" customWidth="1"/>
    <col min="7" max="7" width="50.140625" customWidth="1"/>
    <col min="9" max="12" width="9.140625" hidden="1" customWidth="1"/>
  </cols>
  <sheetData>
    <row r="1" spans="1:12" ht="3.75" customHeight="1" x14ac:dyDescent="0.25"/>
    <row r="2" spans="1:12" x14ac:dyDescent="0.25">
      <c r="A2" s="94" t="str">
        <f>'Basic Data'!A2</f>
        <v>Annex CR Version O1.1 (Audit year 2025 / Indicator year 2024)</v>
      </c>
      <c r="B2" s="97"/>
      <c r="C2" s="94"/>
      <c r="I2" t="s">
        <v>635</v>
      </c>
      <c r="L2" t="s">
        <v>647</v>
      </c>
    </row>
    <row r="3" spans="1:12" ht="15.75" x14ac:dyDescent="0.25">
      <c r="A3" s="61" t="s">
        <v>634</v>
      </c>
      <c r="B3" s="167"/>
      <c r="C3" s="61"/>
      <c r="I3" t="s">
        <v>637</v>
      </c>
      <c r="L3" t="s">
        <v>648</v>
      </c>
    </row>
    <row r="4" spans="1:12" ht="15.95" customHeight="1" x14ac:dyDescent="0.25">
      <c r="A4" s="160" t="s">
        <v>636</v>
      </c>
      <c r="B4" s="189"/>
    </row>
    <row r="5" spans="1:12" ht="6.75" customHeight="1" thickBot="1" x14ac:dyDescent="0.3"/>
    <row r="6" spans="1:12" ht="51.75" customHeight="1" thickBot="1" x14ac:dyDescent="0.3">
      <c r="A6" s="161" t="s">
        <v>631</v>
      </c>
      <c r="B6" s="162" t="s">
        <v>646</v>
      </c>
      <c r="C6" s="162" t="s">
        <v>638</v>
      </c>
      <c r="D6" s="163" t="s">
        <v>639</v>
      </c>
      <c r="E6" s="163" t="s">
        <v>632</v>
      </c>
      <c r="F6" s="163" t="s">
        <v>645</v>
      </c>
      <c r="G6" s="164" t="s">
        <v>633</v>
      </c>
    </row>
    <row r="7" spans="1:12" ht="26.1" customHeight="1" x14ac:dyDescent="0.25">
      <c r="A7" s="179"/>
      <c r="B7" s="190"/>
      <c r="C7" s="180"/>
      <c r="D7" s="181"/>
      <c r="E7" s="182"/>
      <c r="F7" s="183"/>
      <c r="G7" s="201"/>
    </row>
    <row r="8" spans="1:12" ht="26.1" customHeight="1" x14ac:dyDescent="0.25">
      <c r="A8" s="179"/>
      <c r="B8" s="190"/>
      <c r="C8" s="180"/>
      <c r="D8" s="181"/>
      <c r="E8" s="182"/>
      <c r="F8" s="183"/>
      <c r="G8" s="201"/>
    </row>
    <row r="9" spans="1:12" ht="26.1" customHeight="1" x14ac:dyDescent="0.25">
      <c r="A9" s="179"/>
      <c r="B9" s="190"/>
      <c r="C9" s="180"/>
      <c r="D9" s="181"/>
      <c r="E9" s="182"/>
      <c r="F9" s="183"/>
      <c r="G9" s="201"/>
    </row>
    <row r="10" spans="1:12" ht="26.1" customHeight="1" x14ac:dyDescent="0.25">
      <c r="A10" s="179"/>
      <c r="B10" s="190"/>
      <c r="C10" s="180"/>
      <c r="D10" s="181"/>
      <c r="E10" s="182"/>
      <c r="F10" s="183"/>
      <c r="G10" s="201"/>
    </row>
    <row r="11" spans="1:12" ht="26.1" customHeight="1" x14ac:dyDescent="0.25">
      <c r="A11" s="179"/>
      <c r="B11" s="190"/>
      <c r="C11" s="180"/>
      <c r="D11" s="181"/>
      <c r="E11" s="182"/>
      <c r="F11" s="183"/>
      <c r="G11" s="201"/>
    </row>
    <row r="12" spans="1:12" ht="26.1" customHeight="1" x14ac:dyDescent="0.25">
      <c r="A12" s="179"/>
      <c r="B12" s="190"/>
      <c r="C12" s="180"/>
      <c r="D12" s="181"/>
      <c r="E12" s="182"/>
      <c r="F12" s="183"/>
      <c r="G12" s="201"/>
    </row>
    <row r="13" spans="1:12" ht="26.1" customHeight="1" x14ac:dyDescent="0.25">
      <c r="A13" s="179"/>
      <c r="B13" s="190"/>
      <c r="C13" s="180"/>
      <c r="D13" s="181"/>
      <c r="E13" s="182"/>
      <c r="F13" s="183"/>
      <c r="G13" s="201"/>
    </row>
    <row r="14" spans="1:12" ht="26.1" customHeight="1" x14ac:dyDescent="0.25">
      <c r="A14" s="179"/>
      <c r="B14" s="190"/>
      <c r="C14" s="180"/>
      <c r="D14" s="181"/>
      <c r="E14" s="182"/>
      <c r="F14" s="183"/>
      <c r="G14" s="201"/>
    </row>
    <row r="15" spans="1:12" ht="26.1" customHeight="1" x14ac:dyDescent="0.25">
      <c r="A15" s="179"/>
      <c r="B15" s="190"/>
      <c r="C15" s="180"/>
      <c r="D15" s="181"/>
      <c r="E15" s="182"/>
      <c r="F15" s="183"/>
      <c r="G15" s="201"/>
    </row>
    <row r="16" spans="1:12" ht="26.1" customHeight="1" x14ac:dyDescent="0.25">
      <c r="A16" s="179"/>
      <c r="B16" s="190"/>
      <c r="C16" s="180"/>
      <c r="D16" s="181"/>
      <c r="E16" s="182"/>
      <c r="F16" s="183"/>
      <c r="G16" s="201"/>
    </row>
    <row r="17" spans="1:7" ht="26.1" customHeight="1" x14ac:dyDescent="0.25">
      <c r="A17" s="179"/>
      <c r="B17" s="190"/>
      <c r="C17" s="180"/>
      <c r="D17" s="181"/>
      <c r="E17" s="182"/>
      <c r="F17" s="183"/>
      <c r="G17" s="201"/>
    </row>
    <row r="18" spans="1:7" ht="26.1" customHeight="1" x14ac:dyDescent="0.25">
      <c r="A18" s="179"/>
      <c r="B18" s="190"/>
      <c r="C18" s="180"/>
      <c r="D18" s="181"/>
      <c r="E18" s="182"/>
      <c r="F18" s="183"/>
      <c r="G18" s="201"/>
    </row>
    <row r="19" spans="1:7" ht="26.1" customHeight="1" x14ac:dyDescent="0.25">
      <c r="A19" s="179"/>
      <c r="B19" s="190"/>
      <c r="C19" s="180"/>
      <c r="D19" s="181"/>
      <c r="E19" s="182"/>
      <c r="F19" s="183"/>
      <c r="G19" s="201"/>
    </row>
    <row r="20" spans="1:7" ht="26.1" customHeight="1" x14ac:dyDescent="0.25">
      <c r="A20" s="179"/>
      <c r="B20" s="190"/>
      <c r="C20" s="180"/>
      <c r="D20" s="181"/>
      <c r="E20" s="182"/>
      <c r="F20" s="183"/>
      <c r="G20" s="201"/>
    </row>
    <row r="21" spans="1:7" ht="26.1" customHeight="1" x14ac:dyDescent="0.25">
      <c r="A21" s="179"/>
      <c r="B21" s="190"/>
      <c r="C21" s="180"/>
      <c r="D21" s="181"/>
      <c r="E21" s="182"/>
      <c r="F21" s="183"/>
      <c r="G21" s="201"/>
    </row>
    <row r="22" spans="1:7" ht="26.1" customHeight="1" thickBot="1" x14ac:dyDescent="0.3">
      <c r="A22" s="184"/>
      <c r="B22" s="191"/>
      <c r="C22" s="185"/>
      <c r="D22" s="186"/>
      <c r="E22" s="187"/>
      <c r="F22" s="188"/>
      <c r="G22" s="202"/>
    </row>
    <row r="23" spans="1:7" ht="26.1" customHeight="1" thickBot="1" x14ac:dyDescent="0.3">
      <c r="E23" s="165" t="s">
        <v>640</v>
      </c>
      <c r="F23" s="178">
        <f>SUM(F7:F22)</f>
        <v>0</v>
      </c>
    </row>
  </sheetData>
  <sheetProtection algorithmName="SHA-512" hashValue="43959cOhd/f1s/cjkoIBmi6ofIH+IZHzbXhLa2P3tjBKzV+DaOVKJMu2I7DVmF92VMvOkL3dZvT1xBvdmhJaCA==" saltValue="9PfFGCaESfCROoLlSEqGBA==" spinCount="100000" sheet="1" objects="1" scenarios="1" selectLockedCells="1"/>
  <phoneticPr fontId="81" type="noConversion"/>
  <conditionalFormatting sqref="A7:G22">
    <cfRule type="expression" dxfId="46" priority="2" stopIfTrue="1">
      <formula>LEN(TRIM(A7))=0</formula>
    </cfRule>
  </conditionalFormatting>
  <conditionalFormatting sqref="F7:F22">
    <cfRule type="cellIs" dxfId="45" priority="10" operator="lessThan">
      <formula>10</formula>
    </cfRule>
  </conditionalFormatting>
  <conditionalFormatting sqref="G7:G22">
    <cfRule type="expression" dxfId="44" priority="1">
      <formula>AND($C7="Designated surgeon",$F7&gt;=10)</formula>
    </cfRule>
  </conditionalFormatting>
  <dataValidations count="5">
    <dataValidation type="whole" showInputMessage="1" showErrorMessage="1" errorTitle="Input data error" error="Whole number between 0 and 5000." sqref="F7:F22" xr:uid="{68878D72-9FE0-4ED9-8D4E-AE16E1B827DA}">
      <formula1>0</formula1>
      <formula2>5000</formula2>
    </dataValidation>
    <dataValidation type="textLength" showInputMessage="1" showErrorMessage="1" errorTitle="Character length" error="Only text input up to 500 characters possible." sqref="G7:G22" xr:uid="{4A4C7C68-DF06-4C92-B561-56FCA121CA3D}">
      <formula1>2</formula1>
      <formula2>500</formula2>
    </dataValidation>
    <dataValidation type="textLength" showInputMessage="1" showErrorMessage="1" errorTitle="Character length" error="Only text input up to 200 characters possible." sqref="D7:E22 A7:A22" xr:uid="{BB19F445-8538-4FC1-94E1-DAAF1CC5C7CB}">
      <formula1>2</formula1>
      <formula2>200</formula2>
    </dataValidation>
    <dataValidation type="list" showInputMessage="1" showErrorMessage="1" errorTitle="Input data error" error="Only values from the dropdown list are allowed." sqref="C7:C22" xr:uid="{491D97A1-3D4C-48A6-BF91-FC303A706240}">
      <formula1>$I$2:$I$3</formula1>
    </dataValidation>
    <dataValidation type="list" showInputMessage="1" showErrorMessage="1" errorTitle="Input data error" error="Only values from the dropdown list are allowed." sqref="B7:B22" xr:uid="{875304B5-0D23-4C2D-9B02-C16688C16626}">
      <formula1>$L$2:$L$3</formula1>
    </dataValidation>
  </dataValidations>
  <pageMargins left="0.7" right="0.7" top="0.75" bottom="0.75" header="0.3" footer="0.3"/>
  <pageSetup scale="61" orientation="landscape" r:id="rId1"/>
  <headerFooter>
    <oddFooter>&amp;L&amp;"Arial,Regular"&amp;7&amp;F&amp;C&amp;"Arial,Regular"&amp;7© DKG  All rights reserved&amp;R&amp;"Arial,Regular"&amp;7&amp;P</oddFooter>
  </headerFooter>
  <colBreaks count="1" manualBreakCount="1">
    <brk id="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87"/>
  <sheetViews>
    <sheetView showGridLines="0" zoomScaleNormal="100" workbookViewId="0">
      <selection activeCell="Q9" sqref="Q9:Q11"/>
    </sheetView>
  </sheetViews>
  <sheetFormatPr defaultColWidth="9.140625" defaultRowHeight="12.75" x14ac:dyDescent="0.2"/>
  <cols>
    <col min="1" max="1" width="6.7109375" style="2" customWidth="1"/>
    <col min="2" max="2" width="7.42578125" style="2" customWidth="1"/>
    <col min="3" max="3" width="18.28515625" style="2" customWidth="1"/>
    <col min="4" max="4" width="13" style="2" customWidth="1"/>
    <col min="5" max="5" width="14.28515625" style="2" customWidth="1"/>
    <col min="6" max="6" width="14.7109375" style="2" customWidth="1"/>
    <col min="7" max="7" width="12.7109375" style="2" customWidth="1"/>
    <col min="8" max="8" width="13.85546875" style="2" customWidth="1"/>
    <col min="9" max="9" width="8.28515625" style="2" customWidth="1"/>
    <col min="10" max="10" width="6.5703125" style="2" customWidth="1"/>
    <col min="11" max="11" width="3.85546875" style="2" customWidth="1"/>
    <col min="12" max="12" width="3.28515625" style="2" customWidth="1"/>
    <col min="13" max="13" width="6.5703125" style="2" customWidth="1"/>
    <col min="14" max="14" width="9.42578125" style="2" customWidth="1"/>
    <col min="15" max="15" width="8" style="2" customWidth="1"/>
    <col min="16" max="16" width="8.7109375" style="2" customWidth="1"/>
    <col min="17" max="18" width="73" style="2" customWidth="1"/>
    <col min="19" max="19" width="9.140625" style="2" hidden="1" customWidth="1"/>
    <col min="20" max="16384" width="9.140625" style="2"/>
  </cols>
  <sheetData>
    <row r="1" spans="1:19" ht="9.75" customHeight="1" x14ac:dyDescent="0.2"/>
    <row r="2" spans="1:19" ht="12.75" customHeight="1" x14ac:dyDescent="0.2">
      <c r="A2" s="86" t="str">
        <f>'Basic Data'!A2</f>
        <v>Annex CR Version O1.1 (Audit year 2025 / Indicator year 2024)</v>
      </c>
    </row>
    <row r="3" spans="1:19" ht="16.5" customHeight="1" x14ac:dyDescent="0.25">
      <c r="A3" s="61" t="s">
        <v>483</v>
      </c>
    </row>
    <row r="4" spans="1:19" ht="8.25" customHeight="1" x14ac:dyDescent="0.25">
      <c r="A4" s="61"/>
    </row>
    <row r="5" spans="1:19" ht="15" customHeight="1" x14ac:dyDescent="0.2">
      <c r="A5" s="140" t="s">
        <v>266</v>
      </c>
      <c r="C5" s="295" t="str">
        <f>IF('Basic Data'!B8=0,"",'Basic Data'!B8)</f>
        <v/>
      </c>
      <c r="D5" s="296"/>
      <c r="E5" s="141" t="s">
        <v>267</v>
      </c>
      <c r="F5" s="313" t="str">
        <f>IF('Basic Data'!B10=0,"",'Basic Data'!B10)</f>
        <v/>
      </c>
      <c r="G5" s="313"/>
      <c r="H5" s="313"/>
      <c r="I5" s="313"/>
      <c r="J5" s="313"/>
      <c r="K5" s="313"/>
      <c r="L5" s="313"/>
      <c r="M5" s="313"/>
      <c r="N5" s="142"/>
      <c r="O5" s="143"/>
      <c r="P5" s="143"/>
    </row>
    <row r="6" spans="1:19" ht="9.75" customHeight="1" thickBot="1" x14ac:dyDescent="0.25"/>
    <row r="7" spans="1:19" ht="16.5" customHeight="1" thickBot="1" x14ac:dyDescent="0.25">
      <c r="A7" s="281" t="s">
        <v>484</v>
      </c>
      <c r="B7" s="285" t="s">
        <v>495</v>
      </c>
      <c r="C7" s="281" t="s">
        <v>485</v>
      </c>
      <c r="D7" s="281" t="s">
        <v>486</v>
      </c>
      <c r="E7" s="281"/>
      <c r="F7" s="281" t="s">
        <v>487</v>
      </c>
      <c r="G7" s="281"/>
      <c r="H7" s="285" t="s">
        <v>488</v>
      </c>
      <c r="I7" s="281"/>
      <c r="J7" s="279" t="s">
        <v>489</v>
      </c>
      <c r="K7" s="326" t="s">
        <v>490</v>
      </c>
      <c r="L7" s="327"/>
      <c r="M7" s="279" t="s">
        <v>489</v>
      </c>
      <c r="N7" s="281" t="s">
        <v>491</v>
      </c>
      <c r="O7" s="282"/>
      <c r="P7" s="324" t="s">
        <v>492</v>
      </c>
      <c r="Q7" s="342" t="s">
        <v>493</v>
      </c>
      <c r="R7" s="342"/>
    </row>
    <row r="8" spans="1:19" ht="25.5" customHeight="1" thickBot="1" x14ac:dyDescent="0.25">
      <c r="A8" s="283"/>
      <c r="B8" s="283"/>
      <c r="C8" s="283"/>
      <c r="D8" s="283"/>
      <c r="E8" s="283"/>
      <c r="F8" s="283"/>
      <c r="G8" s="283"/>
      <c r="H8" s="283"/>
      <c r="I8" s="283"/>
      <c r="J8" s="280"/>
      <c r="K8" s="328"/>
      <c r="L8" s="329"/>
      <c r="M8" s="280"/>
      <c r="N8" s="283"/>
      <c r="O8" s="284"/>
      <c r="P8" s="325"/>
      <c r="Q8" s="146" t="s">
        <v>496</v>
      </c>
      <c r="R8" s="146" t="s">
        <v>494</v>
      </c>
    </row>
    <row r="9" spans="1:19" ht="30" customHeight="1" thickBot="1" x14ac:dyDescent="0.25">
      <c r="A9" s="275" t="s">
        <v>240</v>
      </c>
      <c r="B9" s="333" t="s">
        <v>166</v>
      </c>
      <c r="C9" s="336" t="s">
        <v>497</v>
      </c>
      <c r="D9" s="307" t="s">
        <v>498</v>
      </c>
      <c r="E9" s="308"/>
      <c r="F9" s="307" t="s">
        <v>497</v>
      </c>
      <c r="G9" s="308"/>
      <c r="H9" s="356" t="s">
        <v>161</v>
      </c>
      <c r="I9" s="308"/>
      <c r="J9" s="263"/>
      <c r="K9" s="254" t="s">
        <v>167</v>
      </c>
      <c r="L9" s="255"/>
      <c r="M9" s="304"/>
      <c r="N9" s="355" t="s">
        <v>512</v>
      </c>
      <c r="O9" s="344">
        <f>IF(S10="",0,S10)</f>
        <v>0</v>
      </c>
      <c r="P9" s="286" t="str">
        <f>IF(O9=0,Berechnung1!$F$5,IF(OR(O9&lt; Berechnung1!E27,O9&gt; Berechnung1!F27),Berechnung1!$G$5,IF(OR(ROUND(O9,4)&lt;Berechnung1!J27,ROUND(O9,4)&gt;Berechnung1!K27),Berechnung1!$D$5,IF(OR(ROUND(O9,4)&lt;Berechnung1!G27,ROUND(O9,4)&gt;Berechnung1!H27),Berechnung1!$E$5,Berechnung1!$C$5))))</f>
        <v>Incomplete</v>
      </c>
      <c r="Q9" s="330"/>
      <c r="R9" s="339"/>
    </row>
    <row r="10" spans="1:19" ht="30" customHeight="1" thickBot="1" x14ac:dyDescent="0.25">
      <c r="A10" s="276"/>
      <c r="B10" s="334"/>
      <c r="C10" s="337"/>
      <c r="D10" s="309"/>
      <c r="E10" s="310"/>
      <c r="F10" s="309"/>
      <c r="G10" s="310"/>
      <c r="H10" s="309"/>
      <c r="I10" s="310"/>
      <c r="J10" s="264"/>
      <c r="K10" s="256"/>
      <c r="L10" s="257"/>
      <c r="M10" s="305"/>
      <c r="N10" s="355"/>
      <c r="O10" s="345"/>
      <c r="P10" s="287"/>
      <c r="Q10" s="331"/>
      <c r="R10" s="340"/>
      <c r="S10" s="108">
        <f>'Basic Data'!A31+'Basic Data'!A39</f>
        <v>0</v>
      </c>
    </row>
    <row r="11" spans="1:19" ht="30" customHeight="1" thickBot="1" x14ac:dyDescent="0.25">
      <c r="A11" s="277"/>
      <c r="B11" s="335"/>
      <c r="C11" s="338"/>
      <c r="D11" s="311"/>
      <c r="E11" s="312"/>
      <c r="F11" s="311"/>
      <c r="G11" s="312"/>
      <c r="H11" s="311"/>
      <c r="I11" s="312"/>
      <c r="J11" s="265"/>
      <c r="K11" s="258"/>
      <c r="L11" s="259"/>
      <c r="M11" s="306"/>
      <c r="N11" s="355"/>
      <c r="O11" s="346"/>
      <c r="P11" s="288"/>
      <c r="Q11" s="332"/>
      <c r="R11" s="341"/>
    </row>
    <row r="12" spans="1:19" ht="30" customHeight="1" x14ac:dyDescent="0.2">
      <c r="A12" s="275" t="s">
        <v>241</v>
      </c>
      <c r="B12" s="333"/>
      <c r="C12" s="336" t="s">
        <v>513</v>
      </c>
      <c r="D12" s="356" t="s">
        <v>161</v>
      </c>
      <c r="E12" s="308"/>
      <c r="F12" s="307" t="s">
        <v>513</v>
      </c>
      <c r="G12" s="308"/>
      <c r="H12" s="356" t="s">
        <v>161</v>
      </c>
      <c r="I12" s="308"/>
      <c r="J12" s="263"/>
      <c r="K12" s="254" t="s">
        <v>514</v>
      </c>
      <c r="L12" s="255"/>
      <c r="M12" s="304"/>
      <c r="N12" s="336" t="s">
        <v>512</v>
      </c>
      <c r="O12" s="378"/>
      <c r="P12" s="286" t="str">
        <f>IF(O12="",Berechnung1!$F$5,IF(O12=0,Berechnung1!H5,IF(OR(O12&lt;Berechnung1!E30,O12&gt;Berechnung1!F30),Berechnung1!$G$5,IF(OR(ROUND(O12,4)&lt;Berechnung1!J30,ROUND(O12,4)&gt;Berechnung1!K30),Berechnung1!$D$5,IF(OR(ROUND(O12,4)&lt;Berechnung1!G30,ROUND(O12,4)&gt;Berechnung1!H30),Berechnung1!$E$5,Berechnung1!$C$5)))))</f>
        <v>Incomplete</v>
      </c>
      <c r="Q12" s="330"/>
      <c r="R12" s="339"/>
    </row>
    <row r="13" spans="1:19" ht="30" customHeight="1" x14ac:dyDescent="0.2">
      <c r="A13" s="276"/>
      <c r="B13" s="334"/>
      <c r="C13" s="337"/>
      <c r="D13" s="309"/>
      <c r="E13" s="310"/>
      <c r="F13" s="309"/>
      <c r="G13" s="310"/>
      <c r="H13" s="309"/>
      <c r="I13" s="310"/>
      <c r="J13" s="264"/>
      <c r="K13" s="256"/>
      <c r="L13" s="257"/>
      <c r="M13" s="305"/>
      <c r="N13" s="353"/>
      <c r="O13" s="379"/>
      <c r="P13" s="287"/>
      <c r="Q13" s="331"/>
      <c r="R13" s="340"/>
    </row>
    <row r="14" spans="1:19" ht="30" customHeight="1" thickBot="1" x14ac:dyDescent="0.25">
      <c r="A14" s="277"/>
      <c r="B14" s="335"/>
      <c r="C14" s="338"/>
      <c r="D14" s="311"/>
      <c r="E14" s="312"/>
      <c r="F14" s="311"/>
      <c r="G14" s="312"/>
      <c r="H14" s="311"/>
      <c r="I14" s="312"/>
      <c r="J14" s="265"/>
      <c r="K14" s="258"/>
      <c r="L14" s="259"/>
      <c r="M14" s="306"/>
      <c r="N14" s="354"/>
      <c r="O14" s="380"/>
      <c r="P14" s="288"/>
      <c r="Q14" s="332"/>
      <c r="R14" s="341"/>
    </row>
    <row r="15" spans="1:19" ht="30" customHeight="1" thickBot="1" x14ac:dyDescent="0.25">
      <c r="A15" s="275">
        <v>2</v>
      </c>
      <c r="B15" s="251"/>
      <c r="C15" s="260" t="s">
        <v>516</v>
      </c>
      <c r="D15" s="266" t="s">
        <v>517</v>
      </c>
      <c r="E15" s="267"/>
      <c r="F15" s="266" t="s">
        <v>518</v>
      </c>
      <c r="G15" s="267"/>
      <c r="H15" s="300" t="s">
        <v>519</v>
      </c>
      <c r="I15" s="292"/>
      <c r="J15" s="263"/>
      <c r="K15" s="254" t="s">
        <v>168</v>
      </c>
      <c r="L15" s="255"/>
      <c r="M15" s="263"/>
      <c r="N15" s="26" t="s">
        <v>487</v>
      </c>
      <c r="O15" s="48"/>
      <c r="P15" s="286" t="str">
        <f>IF(O17=Berechnung1!D33,Berechnung1!$F$5,IF(OR(O17&lt; Berechnung1!E33,O17&gt; Berechnung1!F33),Berechnung1!$G$5,IF(OR(ROUND(O17,4)&lt;Berechnung1!J33,ROUND(O17,4)&gt;Berechnung1!K33),Berechnung1!$D$5,IF(OR(ROUND(O17,4)&lt;Berechnung1!G33,ROUND(O17,4)&gt;Berechnung1!H33),Berechnung1!$E$5,Berechnung1!$C$5))))</f>
        <v>Incomplete</v>
      </c>
      <c r="Q15" s="330"/>
      <c r="R15" s="339"/>
    </row>
    <row r="16" spans="1:19" ht="30" customHeight="1" thickBot="1" x14ac:dyDescent="0.25">
      <c r="A16" s="276"/>
      <c r="B16" s="252"/>
      <c r="C16" s="261"/>
      <c r="D16" s="268"/>
      <c r="E16" s="269"/>
      <c r="F16" s="268"/>
      <c r="G16" s="269"/>
      <c r="H16" s="301"/>
      <c r="I16" s="293"/>
      <c r="J16" s="264"/>
      <c r="K16" s="256"/>
      <c r="L16" s="257"/>
      <c r="M16" s="264"/>
      <c r="N16" s="26" t="s">
        <v>515</v>
      </c>
      <c r="O16" s="40">
        <f>$O$9</f>
        <v>0</v>
      </c>
      <c r="P16" s="287"/>
      <c r="Q16" s="331"/>
      <c r="R16" s="340"/>
    </row>
    <row r="17" spans="1:19" ht="30" customHeight="1" thickBot="1" x14ac:dyDescent="0.25">
      <c r="A17" s="277"/>
      <c r="B17" s="253"/>
      <c r="C17" s="262"/>
      <c r="D17" s="270"/>
      <c r="E17" s="271"/>
      <c r="F17" s="270"/>
      <c r="G17" s="271"/>
      <c r="H17" s="302"/>
      <c r="I17" s="294"/>
      <c r="J17" s="265"/>
      <c r="K17" s="258"/>
      <c r="L17" s="259"/>
      <c r="M17" s="265"/>
      <c r="N17" s="26" t="s">
        <v>170</v>
      </c>
      <c r="O17" s="50" t="str">
        <f>IF(O15="","n.d.",IF(O16="","n.d.",IF(O16=0,"",O15/O16)))</f>
        <v>n.d.</v>
      </c>
      <c r="P17" s="288"/>
      <c r="Q17" s="332"/>
      <c r="R17" s="341"/>
    </row>
    <row r="18" spans="1:19" ht="30" customHeight="1" thickBot="1" x14ac:dyDescent="0.25">
      <c r="A18" s="275">
        <v>3</v>
      </c>
      <c r="B18" s="251"/>
      <c r="C18" s="260" t="s">
        <v>520</v>
      </c>
      <c r="D18" s="266" t="s">
        <v>521</v>
      </c>
      <c r="E18" s="267"/>
      <c r="F18" s="266" t="s">
        <v>518</v>
      </c>
      <c r="G18" s="267"/>
      <c r="H18" s="303" t="s">
        <v>522</v>
      </c>
      <c r="I18" s="292"/>
      <c r="J18" s="263"/>
      <c r="K18" s="254" t="s">
        <v>168</v>
      </c>
      <c r="L18" s="255"/>
      <c r="M18" s="263"/>
      <c r="N18" s="26" t="s">
        <v>487</v>
      </c>
      <c r="O18" s="48"/>
      <c r="P18" s="286" t="str">
        <f>IF(AND(O18&lt;&gt;"",O19&lt;&gt;"",O18=0,O19=0),Berechnung1!$H$5,IF(O20="",Berechnung1!$D$5,IF(O20=Berechnung1!D36,Berechnung1!$F$5,IF(OR(O20&lt;Berechnung1!E36,O20&gt;Berechnung1!F36),Berechnung1!$G$5,IF(OR(ROUND(O20,4)&lt;Berechnung1!J36,ROUND(O20,4)&gt;Berechnung1!K36),Berechnung1!$D$5,IF(OR(ROUND(O20,4)&lt;Berechnung1!G36,ROUND(O20,4)&gt;Berechnung1!H36),Berechnung1!$E$5,Berechnung1!$C$5))))))</f>
        <v>Incomplete</v>
      </c>
      <c r="Q18" s="330"/>
      <c r="R18" s="339"/>
    </row>
    <row r="19" spans="1:19" ht="30" customHeight="1" thickBot="1" x14ac:dyDescent="0.25">
      <c r="A19" s="276"/>
      <c r="B19" s="252"/>
      <c r="C19" s="261"/>
      <c r="D19" s="268"/>
      <c r="E19" s="269"/>
      <c r="F19" s="268"/>
      <c r="G19" s="269"/>
      <c r="H19" s="301"/>
      <c r="I19" s="293"/>
      <c r="J19" s="264"/>
      <c r="K19" s="256"/>
      <c r="L19" s="257"/>
      <c r="M19" s="264"/>
      <c r="N19" s="26" t="s">
        <v>515</v>
      </c>
      <c r="O19" s="48"/>
      <c r="P19" s="287"/>
      <c r="Q19" s="331"/>
      <c r="R19" s="340"/>
    </row>
    <row r="20" spans="1:19" ht="30" customHeight="1" thickBot="1" x14ac:dyDescent="0.25">
      <c r="A20" s="277"/>
      <c r="B20" s="253"/>
      <c r="C20" s="262"/>
      <c r="D20" s="270"/>
      <c r="E20" s="271"/>
      <c r="F20" s="270"/>
      <c r="G20" s="271"/>
      <c r="H20" s="302"/>
      <c r="I20" s="294"/>
      <c r="J20" s="265"/>
      <c r="K20" s="258"/>
      <c r="L20" s="259"/>
      <c r="M20" s="265"/>
      <c r="N20" s="26" t="s">
        <v>170</v>
      </c>
      <c r="O20" s="51" t="str">
        <f>IF(O18="","n.d.",IF(O19="","n.d.",IF(O19=0,"",O18/O19)))</f>
        <v>n.d.</v>
      </c>
      <c r="P20" s="288"/>
      <c r="Q20" s="332"/>
      <c r="R20" s="341"/>
    </row>
    <row r="21" spans="1:19" ht="30" customHeight="1" thickBot="1" x14ac:dyDescent="0.25">
      <c r="A21" s="275">
        <v>4</v>
      </c>
      <c r="B21" s="251"/>
      <c r="C21" s="260" t="s">
        <v>523</v>
      </c>
      <c r="D21" s="266" t="s">
        <v>524</v>
      </c>
      <c r="E21" s="267"/>
      <c r="F21" s="266" t="s">
        <v>525</v>
      </c>
      <c r="G21" s="267"/>
      <c r="H21" s="266" t="s">
        <v>526</v>
      </c>
      <c r="I21" s="292"/>
      <c r="J21" s="263"/>
      <c r="K21" s="254" t="s">
        <v>168</v>
      </c>
      <c r="L21" s="255"/>
      <c r="M21" s="263"/>
      <c r="N21" s="26" t="s">
        <v>487</v>
      </c>
      <c r="O21" s="48"/>
      <c r="P21" s="286" t="str">
        <f>IF(O23=Berechnung1!D39,Berechnung1!$F$5,IF(OR(O23&lt; Berechnung1!E39,O23&gt; Berechnung1!F39),Berechnung1!$G$5,IF(OR(ROUND(O23,4)&lt;Berechnung1!J39,ROUND(O23,4)&gt;Berechnung1!K39),Berechnung1!$D$5,IF(OR(ROUND(O23,4)&lt;Berechnung1!G39,ROUND(O23,4)&gt;Berechnung1!H39),Berechnung1!$E$5,Berechnung1!$C$5))))</f>
        <v>Incomplete</v>
      </c>
      <c r="Q21" s="330"/>
      <c r="R21" s="339"/>
    </row>
    <row r="22" spans="1:19" ht="30" customHeight="1" thickBot="1" x14ac:dyDescent="0.25">
      <c r="A22" s="276"/>
      <c r="B22" s="252"/>
      <c r="C22" s="261"/>
      <c r="D22" s="268"/>
      <c r="E22" s="269"/>
      <c r="F22" s="268"/>
      <c r="G22" s="269"/>
      <c r="H22" s="268"/>
      <c r="I22" s="293"/>
      <c r="J22" s="264"/>
      <c r="K22" s="256"/>
      <c r="L22" s="257"/>
      <c r="M22" s="264"/>
      <c r="N22" s="26" t="s">
        <v>515</v>
      </c>
      <c r="O22" s="40">
        <f>IF(S22="",0,S22)</f>
        <v>0</v>
      </c>
      <c r="P22" s="287"/>
      <c r="Q22" s="331"/>
      <c r="R22" s="340"/>
      <c r="S22" s="144">
        <f>'Basic Data'!E31+'Basic Data'!E39</f>
        <v>0</v>
      </c>
    </row>
    <row r="23" spans="1:19" ht="30" customHeight="1" thickBot="1" x14ac:dyDescent="0.25">
      <c r="A23" s="277"/>
      <c r="B23" s="253"/>
      <c r="C23" s="262"/>
      <c r="D23" s="270"/>
      <c r="E23" s="271"/>
      <c r="F23" s="270"/>
      <c r="G23" s="271"/>
      <c r="H23" s="270"/>
      <c r="I23" s="294"/>
      <c r="J23" s="265"/>
      <c r="K23" s="258"/>
      <c r="L23" s="259"/>
      <c r="M23" s="265"/>
      <c r="N23" s="26" t="s">
        <v>170</v>
      </c>
      <c r="O23" s="50" t="str">
        <f>IF(O21="","n.d.",IF(O22="","n.d.",IF(O22=0,"",O21/O22)))</f>
        <v>n.d.</v>
      </c>
      <c r="P23" s="288"/>
      <c r="Q23" s="332"/>
      <c r="R23" s="341"/>
    </row>
    <row r="24" spans="1:19" ht="30" customHeight="1" thickBot="1" x14ac:dyDescent="0.25">
      <c r="A24" s="289" t="s">
        <v>649</v>
      </c>
      <c r="B24" s="251"/>
      <c r="C24" s="260" t="s">
        <v>527</v>
      </c>
      <c r="D24" s="266" t="s">
        <v>528</v>
      </c>
      <c r="E24" s="267"/>
      <c r="F24" s="266" t="s">
        <v>529</v>
      </c>
      <c r="G24" s="267"/>
      <c r="H24" s="266" t="s">
        <v>530</v>
      </c>
      <c r="I24" s="292"/>
      <c r="J24" s="314"/>
      <c r="K24" s="317" t="s">
        <v>251</v>
      </c>
      <c r="L24" s="318"/>
      <c r="M24" s="314"/>
      <c r="N24" s="117" t="s">
        <v>487</v>
      </c>
      <c r="O24" s="118"/>
      <c r="P24" s="286" t="str">
        <f>IF(O26=Berechnung1!D42,Berechnung1!$F$5,IF(OR(O26&lt; Berechnung1!E42,O26&gt; Berechnung1!F42),Berechnung1!$G$5,IF(OR(ROUND(O26,4)&lt;Berechnung1!J42,ROUND(O26,4)&gt;Berechnung1!K42),Berechnung1!$D$5,IF(OR(ROUND(O26,4)&lt;Berechnung1!G42,ROUND(O26,4)&gt;Berechnung1!H42),Berechnung1!$E$5,Berechnung1!$C$5))))</f>
        <v>Incomplete</v>
      </c>
      <c r="Q24" s="347"/>
      <c r="R24" s="350"/>
    </row>
    <row r="25" spans="1:19" ht="30" customHeight="1" thickBot="1" x14ac:dyDescent="0.25">
      <c r="A25" s="290"/>
      <c r="B25" s="252"/>
      <c r="C25" s="261"/>
      <c r="D25" s="268"/>
      <c r="E25" s="269"/>
      <c r="F25" s="268"/>
      <c r="G25" s="269"/>
      <c r="H25" s="268"/>
      <c r="I25" s="293"/>
      <c r="J25" s="315"/>
      <c r="K25" s="319"/>
      <c r="L25" s="320"/>
      <c r="M25" s="315"/>
      <c r="N25" s="117" t="s">
        <v>515</v>
      </c>
      <c r="O25" s="119">
        <f>$O$9+$O$12</f>
        <v>0</v>
      </c>
      <c r="P25" s="287"/>
      <c r="Q25" s="348"/>
      <c r="R25" s="351"/>
    </row>
    <row r="26" spans="1:19" ht="30" customHeight="1" thickBot="1" x14ac:dyDescent="0.25">
      <c r="A26" s="291"/>
      <c r="B26" s="253"/>
      <c r="C26" s="262"/>
      <c r="D26" s="270"/>
      <c r="E26" s="271"/>
      <c r="F26" s="270"/>
      <c r="G26" s="271"/>
      <c r="H26" s="270"/>
      <c r="I26" s="294"/>
      <c r="J26" s="316"/>
      <c r="K26" s="321"/>
      <c r="L26" s="322"/>
      <c r="M26" s="316"/>
      <c r="N26" s="117" t="s">
        <v>170</v>
      </c>
      <c r="O26" s="120" t="str">
        <f>IF(O24="","n.d.",IF(O25="","n.d.",IF(O25=0,"",O24/O25)))</f>
        <v>n.d.</v>
      </c>
      <c r="P26" s="288"/>
      <c r="Q26" s="349"/>
      <c r="R26" s="352"/>
    </row>
    <row r="27" spans="1:19" ht="30" customHeight="1" thickBot="1" x14ac:dyDescent="0.25">
      <c r="A27" s="275">
        <v>6</v>
      </c>
      <c r="B27" s="251"/>
      <c r="C27" s="260" t="s">
        <v>531</v>
      </c>
      <c r="D27" s="266" t="s">
        <v>532</v>
      </c>
      <c r="E27" s="297"/>
      <c r="F27" s="266" t="s">
        <v>533</v>
      </c>
      <c r="G27" s="297"/>
      <c r="H27" s="266" t="s">
        <v>534</v>
      </c>
      <c r="I27" s="272"/>
      <c r="J27" s="263" t="s">
        <v>218</v>
      </c>
      <c r="K27" s="254" t="s">
        <v>514</v>
      </c>
      <c r="L27" s="255"/>
      <c r="M27" s="343"/>
      <c r="N27" s="26" t="s">
        <v>487</v>
      </c>
      <c r="O27" s="48"/>
      <c r="P27" s="286" t="str">
        <f>IF(O29=Berechnung1!D45,Berechnung1!$F$5,IF(OR(O29&lt; Berechnung1!E45,O29&gt; Berechnung1!F45),Berechnung1!$G$5,IF(OR(ROUND(O29,4)&lt;Berechnung1!J45,ROUND(O29,4)&gt;Berechnung1!K45),Berechnung1!$D$5,IF(OR(ROUND(O29,4)&lt;Berechnung1!G45,ROUND(O29,4)&gt;Berechnung1!H45),Berechnung1!$E$5,Berechnung1!$C$5))))</f>
        <v>Incomplete</v>
      </c>
      <c r="Q27" s="330"/>
      <c r="R27" s="339"/>
    </row>
    <row r="28" spans="1:19" ht="30" customHeight="1" thickBot="1" x14ac:dyDescent="0.25">
      <c r="A28" s="276"/>
      <c r="B28" s="252"/>
      <c r="C28" s="261"/>
      <c r="D28" s="268"/>
      <c r="E28" s="298"/>
      <c r="F28" s="268"/>
      <c r="G28" s="298"/>
      <c r="H28" s="268"/>
      <c r="I28" s="273"/>
      <c r="J28" s="264"/>
      <c r="K28" s="256"/>
      <c r="L28" s="257"/>
      <c r="M28" s="264"/>
      <c r="N28" s="26" t="s">
        <v>515</v>
      </c>
      <c r="O28" s="40">
        <f>$O$25</f>
        <v>0</v>
      </c>
      <c r="P28" s="287"/>
      <c r="Q28" s="331"/>
      <c r="R28" s="340"/>
    </row>
    <row r="29" spans="1:19" ht="30" customHeight="1" thickBot="1" x14ac:dyDescent="0.25">
      <c r="A29" s="277"/>
      <c r="B29" s="253"/>
      <c r="C29" s="262"/>
      <c r="D29" s="270"/>
      <c r="E29" s="299"/>
      <c r="F29" s="270"/>
      <c r="G29" s="299"/>
      <c r="H29" s="270"/>
      <c r="I29" s="274"/>
      <c r="J29" s="265"/>
      <c r="K29" s="258"/>
      <c r="L29" s="259"/>
      <c r="M29" s="265"/>
      <c r="N29" s="26" t="s">
        <v>170</v>
      </c>
      <c r="O29" s="50" t="str">
        <f>IF(O27="","n.d.",IF(O28="","n.d.",IF(O28=0,"",O27/O28)))</f>
        <v>n.d.</v>
      </c>
      <c r="P29" s="288"/>
      <c r="Q29" s="332"/>
      <c r="R29" s="341"/>
    </row>
    <row r="30" spans="1:19" ht="30" customHeight="1" thickBot="1" x14ac:dyDescent="0.25">
      <c r="A30" s="275">
        <v>7</v>
      </c>
      <c r="B30" s="251" t="s">
        <v>171</v>
      </c>
      <c r="C30" s="260" t="s">
        <v>535</v>
      </c>
      <c r="D30" s="266" t="s">
        <v>536</v>
      </c>
      <c r="E30" s="267"/>
      <c r="F30" s="266" t="s">
        <v>537</v>
      </c>
      <c r="G30" s="267"/>
      <c r="H30" s="300" t="s">
        <v>519</v>
      </c>
      <c r="I30" s="292"/>
      <c r="J30" s="263"/>
      <c r="K30" s="254" t="s">
        <v>172</v>
      </c>
      <c r="L30" s="255"/>
      <c r="M30" s="263"/>
      <c r="N30" s="26" t="s">
        <v>487</v>
      </c>
      <c r="O30" s="40">
        <f>IF(Studies!$E$5="",0,Studies!$E$5)</f>
        <v>0</v>
      </c>
      <c r="P30" s="286" t="str">
        <f>IF(O32=Berechnung1!D48,Berechnung1!$F$5,IF(OR(O32&lt; Berechnung1!E48,O32&gt; Berechnung1!F48),Berechnung1!$G$5,IF(OR(ROUND(O32,4)&lt;Berechnung1!J48,ROUND(O32,4)&gt;Berechnung1!K48),Berechnung1!$D$5,IF(OR(ROUND(O32,4)&lt;Berechnung1!G48,ROUND(O32,4)&gt;Berechnung1!H48),Berechnung1!$E$5,Berechnung1!$C$5))))</f>
        <v>Incomplete</v>
      </c>
      <c r="Q30" s="330"/>
      <c r="R30" s="339"/>
    </row>
    <row r="31" spans="1:19" ht="30" customHeight="1" thickBot="1" x14ac:dyDescent="0.25">
      <c r="A31" s="276"/>
      <c r="B31" s="252"/>
      <c r="C31" s="261"/>
      <c r="D31" s="268"/>
      <c r="E31" s="269"/>
      <c r="F31" s="268"/>
      <c r="G31" s="269"/>
      <c r="H31" s="301"/>
      <c r="I31" s="293"/>
      <c r="J31" s="264"/>
      <c r="K31" s="256"/>
      <c r="L31" s="257"/>
      <c r="M31" s="264"/>
      <c r="N31" s="26" t="s">
        <v>515</v>
      </c>
      <c r="O31" s="40">
        <f>$O$9</f>
        <v>0</v>
      </c>
      <c r="P31" s="287"/>
      <c r="Q31" s="331"/>
      <c r="R31" s="340"/>
    </row>
    <row r="32" spans="1:19" ht="30" customHeight="1" thickBot="1" x14ac:dyDescent="0.25">
      <c r="A32" s="277"/>
      <c r="B32" s="253"/>
      <c r="C32" s="262"/>
      <c r="D32" s="270"/>
      <c r="E32" s="271"/>
      <c r="F32" s="270"/>
      <c r="G32" s="271"/>
      <c r="H32" s="302"/>
      <c r="I32" s="294"/>
      <c r="J32" s="265"/>
      <c r="K32" s="258"/>
      <c r="L32" s="259"/>
      <c r="M32" s="265"/>
      <c r="N32" s="26" t="s">
        <v>170</v>
      </c>
      <c r="O32" s="50" t="str">
        <f>IF(O30="","n.d.",IF(O31="","n.d.",IF(O31=0,"n.d.",O30/O31)))</f>
        <v>n.d.</v>
      </c>
      <c r="P32" s="288"/>
      <c r="Q32" s="332"/>
      <c r="R32" s="341"/>
    </row>
    <row r="33" spans="1:19" ht="30" customHeight="1" thickBot="1" x14ac:dyDescent="0.25">
      <c r="A33" s="289">
        <v>8</v>
      </c>
      <c r="B33" s="251" t="s">
        <v>538</v>
      </c>
      <c r="C33" s="260" t="s">
        <v>539</v>
      </c>
      <c r="D33" s="266" t="s">
        <v>540</v>
      </c>
      <c r="E33" s="357"/>
      <c r="F33" s="266" t="s">
        <v>541</v>
      </c>
      <c r="G33" s="357"/>
      <c r="H33" s="300" t="s">
        <v>542</v>
      </c>
      <c r="I33" s="360"/>
      <c r="J33" s="314"/>
      <c r="K33" s="317" t="s">
        <v>252</v>
      </c>
      <c r="L33" s="318"/>
      <c r="M33" s="314"/>
      <c r="N33" s="117" t="s">
        <v>487</v>
      </c>
      <c r="O33" s="118"/>
      <c r="P33" s="286" t="str">
        <f>IF(AND(O33&lt;&gt;"",O34&lt;&gt;"",O33=0,O34=0),Berechnung1!$H$5,IF(O35=Berechnung1!D51,Berechnung1!$F$5,IF(OR(O35&lt;Berechnung1!E51,O35&gt;Berechnung1!F51),Berechnung1!$G$5,IF(OR(ROUND(O35,4)&lt;Berechnung1!J51,ROUND(O35,4)&gt;Berechnung1!K51),Berechnung1!$D$5,IF(OR(ROUND(O35,4)&lt;Berechnung1!G51,ROUND(O35,4)&gt;Berechnung1!H51),Berechnung1!$E$5,Berechnung1!$C$5)))))</f>
        <v>Incomplete</v>
      </c>
      <c r="Q33" s="330"/>
      <c r="R33" s="339"/>
    </row>
    <row r="34" spans="1:19" ht="30" customHeight="1" thickBot="1" x14ac:dyDescent="0.25">
      <c r="A34" s="290"/>
      <c r="B34" s="252"/>
      <c r="C34" s="261"/>
      <c r="D34" s="268"/>
      <c r="E34" s="358"/>
      <c r="F34" s="268"/>
      <c r="G34" s="358"/>
      <c r="H34" s="301"/>
      <c r="I34" s="361"/>
      <c r="J34" s="315"/>
      <c r="K34" s="319"/>
      <c r="L34" s="320"/>
      <c r="M34" s="315"/>
      <c r="N34" s="117" t="s">
        <v>515</v>
      </c>
      <c r="O34" s="119">
        <f>IF('Basic Data'!$G$31="",0,'Basic Data'!$G$31)</f>
        <v>0</v>
      </c>
      <c r="P34" s="287"/>
      <c r="Q34" s="331"/>
      <c r="R34" s="340"/>
    </row>
    <row r="35" spans="1:19" ht="30" customHeight="1" thickBot="1" x14ac:dyDescent="0.25">
      <c r="A35" s="291"/>
      <c r="B35" s="253"/>
      <c r="C35" s="262"/>
      <c r="D35" s="270"/>
      <c r="E35" s="359"/>
      <c r="F35" s="270"/>
      <c r="G35" s="359"/>
      <c r="H35" s="302"/>
      <c r="I35" s="362"/>
      <c r="J35" s="316"/>
      <c r="K35" s="321"/>
      <c r="L35" s="322"/>
      <c r="M35" s="316"/>
      <c r="N35" s="117" t="s">
        <v>170</v>
      </c>
      <c r="O35" s="120" t="str">
        <f>IF(O33="","n.d.",IF(O34="","n.d.",IF(O34=0,"",O33/O34)))</f>
        <v>n.d.</v>
      </c>
      <c r="P35" s="288"/>
      <c r="Q35" s="332"/>
      <c r="R35" s="341"/>
    </row>
    <row r="36" spans="1:19" ht="30" customHeight="1" thickBot="1" x14ac:dyDescent="0.25">
      <c r="A36" s="275">
        <v>9</v>
      </c>
      <c r="B36" s="251"/>
      <c r="C36" s="323" t="s">
        <v>543</v>
      </c>
      <c r="D36" s="266" t="s">
        <v>544</v>
      </c>
      <c r="E36" s="267"/>
      <c r="F36" s="266" t="s">
        <v>545</v>
      </c>
      <c r="G36" s="267"/>
      <c r="H36" s="300" t="s">
        <v>546</v>
      </c>
      <c r="I36" s="292"/>
      <c r="J36" s="263"/>
      <c r="K36" s="254" t="s">
        <v>174</v>
      </c>
      <c r="L36" s="255"/>
      <c r="M36" s="263"/>
      <c r="N36" s="26" t="s">
        <v>487</v>
      </c>
      <c r="O36" s="48"/>
      <c r="P36" s="286" t="str">
        <f>IF(AND(O36&lt;&gt;"",O37&lt;&gt;"",O36=0,O37=0),Berechnung1!$H$5,IF(O38="",Berechnung1!$G$5,IF(O38=Berechnung1!D54,Berechnung1!$F$5,IF(OR(O38&lt;Berechnung1!E54,O38&gt;Berechnung1!F54),Berechnung1!$G$5,IF(OR(ROUND(O38,4)&lt;Berechnung1!J54,ROUND(O38,4)&gt;Berechnung1!K54),Berechnung1!$D$5,IF(OR(ROUND(O38,4)&lt;Berechnung1!G54,ROUND(O38,4)&gt;Berechnung1!H54),Berechnung1!$E$5,Berechnung1!$C$5))))))</f>
        <v>Incomplete</v>
      </c>
      <c r="Q36" s="330"/>
      <c r="R36" s="339"/>
    </row>
    <row r="37" spans="1:19" ht="30" customHeight="1" thickBot="1" x14ac:dyDescent="0.25">
      <c r="A37" s="276"/>
      <c r="B37" s="252"/>
      <c r="C37" s="323"/>
      <c r="D37" s="268"/>
      <c r="E37" s="269"/>
      <c r="F37" s="268"/>
      <c r="G37" s="269"/>
      <c r="H37" s="301"/>
      <c r="I37" s="293"/>
      <c r="J37" s="264"/>
      <c r="K37" s="256"/>
      <c r="L37" s="257"/>
      <c r="M37" s="264"/>
      <c r="N37" s="26" t="s">
        <v>515</v>
      </c>
      <c r="O37" s="119">
        <f>$O$33</f>
        <v>0</v>
      </c>
      <c r="P37" s="287"/>
      <c r="Q37" s="331"/>
      <c r="R37" s="340"/>
      <c r="S37" s="108">
        <f>'Basic Data'!G31</f>
        <v>0</v>
      </c>
    </row>
    <row r="38" spans="1:19" ht="30" customHeight="1" thickBot="1" x14ac:dyDescent="0.25">
      <c r="A38" s="277"/>
      <c r="B38" s="253"/>
      <c r="C38" s="323"/>
      <c r="D38" s="270"/>
      <c r="E38" s="271"/>
      <c r="F38" s="270"/>
      <c r="G38" s="271"/>
      <c r="H38" s="302"/>
      <c r="I38" s="294"/>
      <c r="J38" s="265"/>
      <c r="K38" s="258"/>
      <c r="L38" s="259"/>
      <c r="M38" s="265"/>
      <c r="N38" s="26" t="s">
        <v>170</v>
      </c>
      <c r="O38" s="50" t="str">
        <f>IF(O36="","n.d.",IF(O37="","n.d.",IF(O37=0,"",O36/O37)))</f>
        <v>n.d.</v>
      </c>
      <c r="P38" s="288"/>
      <c r="Q38" s="332"/>
      <c r="R38" s="341"/>
    </row>
    <row r="39" spans="1:19" ht="30" customHeight="1" thickBot="1" x14ac:dyDescent="0.25">
      <c r="A39" s="289">
        <v>10</v>
      </c>
      <c r="B39" s="251" t="s">
        <v>538</v>
      </c>
      <c r="C39" s="260" t="s">
        <v>547</v>
      </c>
      <c r="D39" s="266" t="s">
        <v>548</v>
      </c>
      <c r="E39" s="357"/>
      <c r="F39" s="266" t="s">
        <v>549</v>
      </c>
      <c r="G39" s="357"/>
      <c r="H39" s="300" t="s">
        <v>542</v>
      </c>
      <c r="I39" s="360"/>
      <c r="J39" s="314"/>
      <c r="K39" s="317" t="s">
        <v>252</v>
      </c>
      <c r="L39" s="318"/>
      <c r="M39" s="314"/>
      <c r="N39" s="117" t="s">
        <v>487</v>
      </c>
      <c r="O39" s="118"/>
      <c r="P39" s="286" t="str">
        <f>IF(AND(O39&lt;&gt;"",O40&lt;&gt;"",O39=0,O40=0),Berechnung1!$H$5,IF(O41=Berechnung1!D57,Berechnung1!$F$5,IF(OR(O41&lt;Berechnung1!E57,O41&gt;Berechnung1!F57),Berechnung1!$G$5,IF(OR(ROUND(O41,4)&lt;Berechnung1!J57,ROUND(O41,4)&gt;Berechnung1!K57),Berechnung1!$D$5,IF(OR(ROUND(O41,4)&lt;Berechnung1!G57,ROUND(O41,4)&gt;Berechnung1!H57),Berechnung1!$E$5,Berechnung1!$C$5)))))</f>
        <v>Incomplete</v>
      </c>
      <c r="Q39" s="330"/>
      <c r="R39" s="339"/>
    </row>
    <row r="40" spans="1:19" ht="30" customHeight="1" thickBot="1" x14ac:dyDescent="0.25">
      <c r="A40" s="290"/>
      <c r="B40" s="252"/>
      <c r="C40" s="261"/>
      <c r="D40" s="268"/>
      <c r="E40" s="358"/>
      <c r="F40" s="268"/>
      <c r="G40" s="358"/>
      <c r="H40" s="301"/>
      <c r="I40" s="361"/>
      <c r="J40" s="315"/>
      <c r="K40" s="319"/>
      <c r="L40" s="320"/>
      <c r="M40" s="315"/>
      <c r="N40" s="117" t="s">
        <v>515</v>
      </c>
      <c r="O40" s="119">
        <f>IF('Basic Data'!$G$31="",0,'Basic Data'!$G$31)</f>
        <v>0</v>
      </c>
      <c r="P40" s="287"/>
      <c r="Q40" s="331"/>
      <c r="R40" s="340"/>
    </row>
    <row r="41" spans="1:19" ht="30" customHeight="1" thickBot="1" x14ac:dyDescent="0.25">
      <c r="A41" s="291"/>
      <c r="B41" s="253"/>
      <c r="C41" s="262"/>
      <c r="D41" s="270"/>
      <c r="E41" s="359"/>
      <c r="F41" s="270"/>
      <c r="G41" s="359"/>
      <c r="H41" s="302"/>
      <c r="I41" s="362"/>
      <c r="J41" s="316"/>
      <c r="K41" s="321"/>
      <c r="L41" s="322"/>
      <c r="M41" s="316"/>
      <c r="N41" s="117" t="s">
        <v>170</v>
      </c>
      <c r="O41" s="121" t="str">
        <f>IF(O39="","n.d.",IF(O40="","n.d.",IF(O40=0,"",O39/O40)))</f>
        <v>n.d.</v>
      </c>
      <c r="P41" s="288"/>
      <c r="Q41" s="332"/>
      <c r="R41" s="341"/>
    </row>
    <row r="42" spans="1:19" ht="30" customHeight="1" thickBot="1" x14ac:dyDescent="0.25">
      <c r="A42" s="275">
        <v>11</v>
      </c>
      <c r="B42" s="251" t="s">
        <v>173</v>
      </c>
      <c r="C42" s="260" t="s">
        <v>550</v>
      </c>
      <c r="D42" s="266" t="s">
        <v>498</v>
      </c>
      <c r="E42" s="267"/>
      <c r="F42" s="266" t="s">
        <v>551</v>
      </c>
      <c r="G42" s="267"/>
      <c r="H42" s="303" t="s">
        <v>161</v>
      </c>
      <c r="I42" s="292"/>
      <c r="J42" s="263"/>
      <c r="K42" s="254" t="s">
        <v>175</v>
      </c>
      <c r="L42" s="255"/>
      <c r="M42" s="263"/>
      <c r="N42" s="355" t="s">
        <v>512</v>
      </c>
      <c r="O42" s="344">
        <f>$S$43</f>
        <v>0</v>
      </c>
      <c r="P42" s="286" t="str">
        <f>IF(O42=0,Berechnung1!$F$5,IF(OR(O42&lt; Berechnung1!E60,O42&gt; Berechnung1!F60),Berechnung1!$G$5,IF(OR(ROUND(O42,4)&lt;Berechnung1!J60,ROUND(O42,4)&gt;Berechnung1!K60),Berechnung1!$D$5,IF(OR(ROUND(O42,4)&lt;Berechnung1!G60,ROUND(O42,4)&gt;Berechnung1!H60),Berechnung1!$E$5,Berechnung1!$C$5))))</f>
        <v>Incomplete</v>
      </c>
      <c r="Q42" s="330"/>
      <c r="R42" s="339"/>
    </row>
    <row r="43" spans="1:19" ht="30" customHeight="1" thickBot="1" x14ac:dyDescent="0.25">
      <c r="A43" s="276"/>
      <c r="B43" s="252"/>
      <c r="C43" s="261"/>
      <c r="D43" s="268"/>
      <c r="E43" s="269"/>
      <c r="F43" s="268"/>
      <c r="G43" s="269"/>
      <c r="H43" s="301"/>
      <c r="I43" s="293"/>
      <c r="J43" s="264"/>
      <c r="K43" s="256"/>
      <c r="L43" s="257"/>
      <c r="M43" s="264"/>
      <c r="N43" s="355"/>
      <c r="O43" s="345"/>
      <c r="P43" s="287"/>
      <c r="Q43" s="331"/>
      <c r="R43" s="340"/>
      <c r="S43" s="109">
        <f>'Basic Data'!G35+'Basic Data'!G43</f>
        <v>0</v>
      </c>
    </row>
    <row r="44" spans="1:19" ht="30" customHeight="1" thickBot="1" x14ac:dyDescent="0.25">
      <c r="A44" s="277"/>
      <c r="B44" s="253"/>
      <c r="C44" s="262"/>
      <c r="D44" s="270"/>
      <c r="E44" s="271"/>
      <c r="F44" s="270"/>
      <c r="G44" s="271"/>
      <c r="H44" s="302"/>
      <c r="I44" s="294"/>
      <c r="J44" s="265"/>
      <c r="K44" s="258"/>
      <c r="L44" s="259"/>
      <c r="M44" s="265"/>
      <c r="N44" s="355"/>
      <c r="O44" s="346"/>
      <c r="P44" s="288"/>
      <c r="Q44" s="332"/>
      <c r="R44" s="341"/>
    </row>
    <row r="45" spans="1:19" ht="30" customHeight="1" thickBot="1" x14ac:dyDescent="0.25">
      <c r="A45" s="289">
        <v>12</v>
      </c>
      <c r="B45" s="251" t="s">
        <v>538</v>
      </c>
      <c r="C45" s="260" t="s">
        <v>552</v>
      </c>
      <c r="D45" s="266" t="s">
        <v>553</v>
      </c>
      <c r="E45" s="357"/>
      <c r="F45" s="266" t="s">
        <v>554</v>
      </c>
      <c r="G45" s="357"/>
      <c r="H45" s="300" t="s">
        <v>555</v>
      </c>
      <c r="I45" s="360"/>
      <c r="J45" s="314"/>
      <c r="K45" s="317" t="s">
        <v>253</v>
      </c>
      <c r="L45" s="318"/>
      <c r="M45" s="314"/>
      <c r="N45" s="117" t="s">
        <v>487</v>
      </c>
      <c r="O45" s="118"/>
      <c r="P45" s="286" t="str">
        <f>IF(AND(O45&lt;&gt;"",O46&lt;&gt;"",O45=0,O46=0),Berechnung1!$H$5,IF(O47=Berechnung1!D63,Berechnung1!$F$5,IF(OR(O47&lt;Berechnung1!E63,O47&gt;Berechnung1!F63),Berechnung1!$G$5,IF(OR(ROUND(O47,4)&lt;Berechnung1!J63,ROUND(O47,4)&gt;Berechnung1!K63),Berechnung1!$D$5,IF(OR(ROUND(O47,4)&lt;Berechnung1!G63,ROUND(O47,4)&gt;Berechnung1!H63),Berechnung1!$E$5,Berechnung1!$C$5)))))</f>
        <v>Incomplete</v>
      </c>
      <c r="Q45" s="330"/>
      <c r="R45" s="339"/>
    </row>
    <row r="46" spans="1:19" ht="30" customHeight="1" thickBot="1" x14ac:dyDescent="0.25">
      <c r="A46" s="290"/>
      <c r="B46" s="252"/>
      <c r="C46" s="261"/>
      <c r="D46" s="268"/>
      <c r="E46" s="358"/>
      <c r="F46" s="268"/>
      <c r="G46" s="358"/>
      <c r="H46" s="301"/>
      <c r="I46" s="361"/>
      <c r="J46" s="315"/>
      <c r="K46" s="319"/>
      <c r="L46" s="320"/>
      <c r="M46" s="315"/>
      <c r="N46" s="117" t="s">
        <v>515</v>
      </c>
      <c r="O46" s="118"/>
      <c r="P46" s="287"/>
      <c r="Q46" s="331"/>
      <c r="R46" s="340"/>
      <c r="S46" s="109">
        <f>'Basic Data'!E31</f>
        <v>0</v>
      </c>
    </row>
    <row r="47" spans="1:19" ht="30" customHeight="1" thickBot="1" x14ac:dyDescent="0.25">
      <c r="A47" s="291"/>
      <c r="B47" s="253"/>
      <c r="C47" s="262"/>
      <c r="D47" s="270"/>
      <c r="E47" s="359"/>
      <c r="F47" s="270"/>
      <c r="G47" s="359"/>
      <c r="H47" s="302"/>
      <c r="I47" s="362"/>
      <c r="J47" s="316"/>
      <c r="K47" s="321"/>
      <c r="L47" s="322"/>
      <c r="M47" s="316"/>
      <c r="N47" s="117" t="s">
        <v>170</v>
      </c>
      <c r="O47" s="121" t="str">
        <f>IF(O45="","n.d.",IF(O46="","n.d.",IF(O46=0,"",O45/O46)))</f>
        <v>n.d.</v>
      </c>
      <c r="P47" s="288"/>
      <c r="Q47" s="332"/>
      <c r="R47" s="341"/>
    </row>
    <row r="48" spans="1:19" ht="30" customHeight="1" thickBot="1" x14ac:dyDescent="0.25">
      <c r="A48" s="275">
        <v>13</v>
      </c>
      <c r="B48" s="251"/>
      <c r="C48" s="260" t="s">
        <v>556</v>
      </c>
      <c r="D48" s="266" t="s">
        <v>557</v>
      </c>
      <c r="E48" s="297"/>
      <c r="F48" s="266" t="s">
        <v>558</v>
      </c>
      <c r="G48" s="297"/>
      <c r="H48" s="300" t="s">
        <v>559</v>
      </c>
      <c r="I48" s="272"/>
      <c r="J48" s="263"/>
      <c r="K48" s="254" t="s">
        <v>174</v>
      </c>
      <c r="L48" s="255"/>
      <c r="M48" s="263"/>
      <c r="N48" s="26" t="s">
        <v>487</v>
      </c>
      <c r="O48" s="48"/>
      <c r="P48" s="286" t="str">
        <f>IF(O50=Berechnung1!D57,Berechnung1!$F$5,IF(OR(O50&lt; Berechnung1!E66,O50&gt; Berechnung1!F66),Berechnung1!$G$5,IF(OR(ROUND(O50,4)&lt;Berechnung1!J66,ROUND(O50,4)&gt;Berechnung1!K66),Berechnung1!$D$5,IF(OR(ROUND(O50,4)&lt;Berechnung1!G66,ROUND(O50,4)&gt;Berechnung1!H66),Berechnung1!$E$5,Berechnung1!$C$5))))</f>
        <v>Incomplete</v>
      </c>
      <c r="Q48" s="330"/>
      <c r="R48" s="339"/>
    </row>
    <row r="49" spans="1:19" ht="30" customHeight="1" thickBot="1" x14ac:dyDescent="0.25">
      <c r="A49" s="276"/>
      <c r="B49" s="252"/>
      <c r="C49" s="261"/>
      <c r="D49" s="268"/>
      <c r="E49" s="298"/>
      <c r="F49" s="268"/>
      <c r="G49" s="298"/>
      <c r="H49" s="301"/>
      <c r="I49" s="273"/>
      <c r="J49" s="264"/>
      <c r="K49" s="256"/>
      <c r="L49" s="257"/>
      <c r="M49" s="264"/>
      <c r="N49" s="26" t="s">
        <v>515</v>
      </c>
      <c r="O49" s="40">
        <f>$S$49</f>
        <v>0</v>
      </c>
      <c r="P49" s="287"/>
      <c r="Q49" s="331"/>
      <c r="R49" s="340"/>
      <c r="S49" s="109">
        <f>'Basic Data'!E32+'Basic Data'!E40</f>
        <v>0</v>
      </c>
    </row>
    <row r="50" spans="1:19" ht="30" customHeight="1" thickBot="1" x14ac:dyDescent="0.25">
      <c r="A50" s="277"/>
      <c r="B50" s="253"/>
      <c r="C50" s="262"/>
      <c r="D50" s="270"/>
      <c r="E50" s="299"/>
      <c r="F50" s="270"/>
      <c r="G50" s="299"/>
      <c r="H50" s="302"/>
      <c r="I50" s="274"/>
      <c r="J50" s="265"/>
      <c r="K50" s="258"/>
      <c r="L50" s="259"/>
      <c r="M50" s="265"/>
      <c r="N50" s="26" t="s">
        <v>170</v>
      </c>
      <c r="O50" s="50" t="str">
        <f>IF(O48="","n.d.",IF(O49="","n.d.",IF(O49=0,"",O48/O49)))</f>
        <v>n.d.</v>
      </c>
      <c r="P50" s="288"/>
      <c r="Q50" s="332"/>
      <c r="R50" s="341"/>
    </row>
    <row r="51" spans="1:19" ht="30" customHeight="1" thickBot="1" x14ac:dyDescent="0.25">
      <c r="A51" s="275">
        <v>14</v>
      </c>
      <c r="B51" s="251"/>
      <c r="C51" s="260" t="s">
        <v>560</v>
      </c>
      <c r="D51" s="266" t="s">
        <v>561</v>
      </c>
      <c r="E51" s="267"/>
      <c r="F51" s="266" t="s">
        <v>562</v>
      </c>
      <c r="G51" s="267"/>
      <c r="H51" s="300" t="s">
        <v>559</v>
      </c>
      <c r="I51" s="292"/>
      <c r="J51" s="263"/>
      <c r="K51" s="254" t="s">
        <v>174</v>
      </c>
      <c r="L51" s="255"/>
      <c r="M51" s="263"/>
      <c r="N51" s="26" t="s">
        <v>487</v>
      </c>
      <c r="O51" s="48"/>
      <c r="P51" s="286" t="str">
        <f>IF(O53=Berechnung1!D69,Berechnung1!$F$5,IF(OR(O53&lt; Berechnung1!E69,O53&gt; Berechnung1!F69),Berechnung1!$G$5,IF(OR(ROUND(O53,4)&lt;Berechnung1!J69,ROUND(O53,4)&gt;Berechnung1!K69),Berechnung1!$D$5,IF(OR(ROUND(O53,4)&lt;Berechnung1!G69,ROUND(O53,4)&gt;Berechnung1!H69),Berechnung1!$E$5,Berechnung1!$C$5))))</f>
        <v>Incomplete</v>
      </c>
      <c r="Q51" s="330"/>
      <c r="R51" s="339"/>
    </row>
    <row r="52" spans="1:19" ht="30" customHeight="1" thickBot="1" x14ac:dyDescent="0.25">
      <c r="A52" s="276"/>
      <c r="B52" s="252"/>
      <c r="C52" s="261"/>
      <c r="D52" s="268"/>
      <c r="E52" s="269"/>
      <c r="F52" s="268"/>
      <c r="G52" s="269"/>
      <c r="H52" s="301"/>
      <c r="I52" s="293"/>
      <c r="J52" s="264"/>
      <c r="K52" s="256"/>
      <c r="L52" s="257"/>
      <c r="M52" s="264"/>
      <c r="N52" s="26" t="s">
        <v>515</v>
      </c>
      <c r="O52" s="40">
        <f>$S$52</f>
        <v>0</v>
      </c>
      <c r="P52" s="287"/>
      <c r="Q52" s="331"/>
      <c r="R52" s="340"/>
      <c r="S52" s="109">
        <f>'Basic Data'!E32+'Basic Data'!E40</f>
        <v>0</v>
      </c>
    </row>
    <row r="53" spans="1:19" ht="30" customHeight="1" thickBot="1" x14ac:dyDescent="0.25">
      <c r="A53" s="277"/>
      <c r="B53" s="253"/>
      <c r="C53" s="262"/>
      <c r="D53" s="270"/>
      <c r="E53" s="271"/>
      <c r="F53" s="270"/>
      <c r="G53" s="271"/>
      <c r="H53" s="302"/>
      <c r="I53" s="294"/>
      <c r="J53" s="265"/>
      <c r="K53" s="258"/>
      <c r="L53" s="259"/>
      <c r="M53" s="265"/>
      <c r="N53" s="26" t="s">
        <v>170</v>
      </c>
      <c r="O53" s="50" t="str">
        <f>IF(O51="","n.d.",IF(O52="","n.d.",IF(O52=0,"",O51/O52)))</f>
        <v>n.d.</v>
      </c>
      <c r="P53" s="288"/>
      <c r="Q53" s="332"/>
      <c r="R53" s="341"/>
    </row>
    <row r="54" spans="1:19" ht="30" customHeight="1" thickBot="1" x14ac:dyDescent="0.25">
      <c r="A54" s="275">
        <v>15</v>
      </c>
      <c r="B54" s="251"/>
      <c r="C54" s="260" t="s">
        <v>563</v>
      </c>
      <c r="D54" s="266" t="s">
        <v>564</v>
      </c>
      <c r="E54" s="297"/>
      <c r="F54" s="266" t="s">
        <v>565</v>
      </c>
      <c r="G54" s="297"/>
      <c r="H54" s="300" t="s">
        <v>559</v>
      </c>
      <c r="I54" s="272"/>
      <c r="J54" s="314"/>
      <c r="K54" s="317" t="s">
        <v>174</v>
      </c>
      <c r="L54" s="318"/>
      <c r="M54" s="314"/>
      <c r="N54" s="26" t="s">
        <v>487</v>
      </c>
      <c r="O54" s="48"/>
      <c r="P54" s="286" t="str">
        <f>IF(O56=Berechnung1!D72,Berechnung1!$F$5,IF(OR(O56&lt; Berechnung1!E72,O56&gt; Berechnung1!F72),Berechnung1!$G$5,IF(OR(ROUND(O56,4)&lt;Berechnung1!J72,ROUND(O56,4)&gt;Berechnung1!K72),Berechnung1!$D$5,IF(OR(ROUND(O56,4)&lt;Berechnung1!G72,ROUND(O56,4)&gt;Berechnung1!H72),Berechnung1!$E$5,Berechnung1!$C$5))))</f>
        <v>Incomplete</v>
      </c>
      <c r="Q54" s="330"/>
      <c r="R54" s="339"/>
    </row>
    <row r="55" spans="1:19" ht="30" customHeight="1" thickBot="1" x14ac:dyDescent="0.25">
      <c r="A55" s="276"/>
      <c r="B55" s="252"/>
      <c r="C55" s="261"/>
      <c r="D55" s="268"/>
      <c r="E55" s="298"/>
      <c r="F55" s="268"/>
      <c r="G55" s="298"/>
      <c r="H55" s="301"/>
      <c r="I55" s="273"/>
      <c r="J55" s="315"/>
      <c r="K55" s="319"/>
      <c r="L55" s="320"/>
      <c r="M55" s="315"/>
      <c r="N55" s="26" t="s">
        <v>515</v>
      </c>
      <c r="O55" s="40">
        <f>$S$55</f>
        <v>0</v>
      </c>
      <c r="P55" s="287"/>
      <c r="Q55" s="331"/>
      <c r="R55" s="340"/>
      <c r="S55" s="109">
        <f>'Basic Data'!E32+'Basic Data'!E40</f>
        <v>0</v>
      </c>
    </row>
    <row r="56" spans="1:19" ht="30" customHeight="1" thickBot="1" x14ac:dyDescent="0.25">
      <c r="A56" s="277"/>
      <c r="B56" s="253"/>
      <c r="C56" s="262"/>
      <c r="D56" s="270"/>
      <c r="E56" s="299"/>
      <c r="F56" s="270"/>
      <c r="G56" s="299"/>
      <c r="H56" s="302"/>
      <c r="I56" s="274"/>
      <c r="J56" s="316"/>
      <c r="K56" s="321"/>
      <c r="L56" s="322"/>
      <c r="M56" s="316"/>
      <c r="N56" s="26" t="s">
        <v>170</v>
      </c>
      <c r="O56" s="50" t="str">
        <f>IF(O54="","n.d.",IF(O55="","n.d.",IF(O55=0,"",O54/O55)))</f>
        <v>n.d.</v>
      </c>
      <c r="P56" s="288"/>
      <c r="Q56" s="332"/>
      <c r="R56" s="341"/>
    </row>
    <row r="57" spans="1:19" ht="69" customHeight="1" thickBot="1" x14ac:dyDescent="0.25">
      <c r="A57" s="289">
        <v>16</v>
      </c>
      <c r="B57" s="251" t="s">
        <v>538</v>
      </c>
      <c r="C57" s="260" t="s">
        <v>566</v>
      </c>
      <c r="D57" s="266" t="s">
        <v>567</v>
      </c>
      <c r="E57" s="297"/>
      <c r="F57" s="266" t="s">
        <v>568</v>
      </c>
      <c r="G57" s="297"/>
      <c r="H57" s="300" t="s">
        <v>569</v>
      </c>
      <c r="I57" s="272"/>
      <c r="J57" s="314"/>
      <c r="K57" s="317" t="s">
        <v>254</v>
      </c>
      <c r="L57" s="318"/>
      <c r="M57" s="314"/>
      <c r="N57" s="117" t="s">
        <v>487</v>
      </c>
      <c r="O57" s="118"/>
      <c r="P57" s="381" t="str">
        <f>IF(O59=Berechnung1!D75,Berechnung1!$F$5,IF(OR(O59&lt; Berechnung1!E75,O59&gt; Berechnung1!F75),Berechnung1!$G$5,IF(OR(ROUND(O59,4)&lt;Berechnung1!J75,ROUND(O59,4)&gt;Berechnung1!K75),Berechnung1!$D$5,IF(OR(ROUND(O59,4)&lt;Berechnung1!G75,ROUND(O59,4)&gt;Berechnung1!H75),Berechnung1!$E$5,Berechnung1!$C$5))))</f>
        <v>Incomplete</v>
      </c>
      <c r="Q57" s="330"/>
      <c r="R57" s="339"/>
    </row>
    <row r="58" spans="1:19" ht="69" customHeight="1" thickBot="1" x14ac:dyDescent="0.25">
      <c r="A58" s="290"/>
      <c r="B58" s="252"/>
      <c r="C58" s="261"/>
      <c r="D58" s="268"/>
      <c r="E58" s="298"/>
      <c r="F58" s="268"/>
      <c r="G58" s="298"/>
      <c r="H58" s="301"/>
      <c r="I58" s="273"/>
      <c r="J58" s="315"/>
      <c r="K58" s="319"/>
      <c r="L58" s="320"/>
      <c r="M58" s="315"/>
      <c r="N58" s="117" t="s">
        <v>515</v>
      </c>
      <c r="O58" s="119">
        <f>IF('Basic Data'!E31="",0,'Basic Data'!E31)</f>
        <v>0</v>
      </c>
      <c r="P58" s="382"/>
      <c r="Q58" s="331"/>
      <c r="R58" s="340"/>
    </row>
    <row r="59" spans="1:19" ht="69" customHeight="1" thickBot="1" x14ac:dyDescent="0.25">
      <c r="A59" s="291"/>
      <c r="B59" s="253"/>
      <c r="C59" s="262"/>
      <c r="D59" s="270"/>
      <c r="E59" s="299"/>
      <c r="F59" s="270"/>
      <c r="G59" s="299"/>
      <c r="H59" s="302"/>
      <c r="I59" s="274"/>
      <c r="J59" s="316"/>
      <c r="K59" s="321"/>
      <c r="L59" s="322"/>
      <c r="M59" s="316"/>
      <c r="N59" s="117" t="s">
        <v>170</v>
      </c>
      <c r="O59" s="120" t="str">
        <f>IF(O57="","n.d.",IF(O58="","n.d.",IF(O58=0,"",O57/O58)))</f>
        <v>n.d.</v>
      </c>
      <c r="P59" s="383"/>
      <c r="Q59" s="332"/>
      <c r="R59" s="341"/>
    </row>
    <row r="60" spans="1:19" ht="30" customHeight="1" thickBot="1" x14ac:dyDescent="0.25">
      <c r="A60" s="289">
        <v>17</v>
      </c>
      <c r="B60" s="251" t="s">
        <v>538</v>
      </c>
      <c r="C60" s="260" t="s">
        <v>570</v>
      </c>
      <c r="D60" s="266" t="s">
        <v>571</v>
      </c>
      <c r="E60" s="297"/>
      <c r="F60" s="266" t="s">
        <v>572</v>
      </c>
      <c r="G60" s="297"/>
      <c r="H60" s="300" t="s">
        <v>497</v>
      </c>
      <c r="I60" s="272"/>
      <c r="J60" s="314"/>
      <c r="K60" s="317" t="s">
        <v>255</v>
      </c>
      <c r="L60" s="318"/>
      <c r="M60" s="314"/>
      <c r="N60" s="117" t="s">
        <v>487</v>
      </c>
      <c r="O60" s="118"/>
      <c r="P60" s="286" t="str">
        <f>IF(O62=Berechnung1!D78,Berechnung1!$F$5,IF(OR(O62&lt; Berechnung1!E78,O62&gt; Berechnung1!F78),Berechnung1!$G$5,IF(OR(ROUND(O62,4)&lt;Berechnung1!J78,ROUND(O62,4)&gt;Berechnung1!K78),Berechnung1!$D$5,IF(OR(ROUND(O62,4)&lt;Berechnung1!G78,ROUND(O62,4)&gt;Berechnung1!H78),Berechnung1!$E$5,Berechnung1!$C$5))))</f>
        <v>Incomplete</v>
      </c>
      <c r="Q60" s="330"/>
      <c r="R60" s="339"/>
    </row>
    <row r="61" spans="1:19" ht="30" customHeight="1" thickBot="1" x14ac:dyDescent="0.25">
      <c r="A61" s="290"/>
      <c r="B61" s="252"/>
      <c r="C61" s="261"/>
      <c r="D61" s="268"/>
      <c r="E61" s="298"/>
      <c r="F61" s="268"/>
      <c r="G61" s="298"/>
      <c r="H61" s="301"/>
      <c r="I61" s="273"/>
      <c r="J61" s="315"/>
      <c r="K61" s="319"/>
      <c r="L61" s="320"/>
      <c r="M61" s="315"/>
      <c r="N61" s="117" t="s">
        <v>515</v>
      </c>
      <c r="O61" s="119">
        <f>IF('Basic Data'!A31="",0,'Basic Data'!A31)</f>
        <v>0</v>
      </c>
      <c r="P61" s="287"/>
      <c r="Q61" s="331"/>
      <c r="R61" s="340"/>
    </row>
    <row r="62" spans="1:19" ht="30" customHeight="1" thickBot="1" x14ac:dyDescent="0.25">
      <c r="A62" s="291"/>
      <c r="B62" s="253"/>
      <c r="C62" s="262"/>
      <c r="D62" s="270"/>
      <c r="E62" s="299"/>
      <c r="F62" s="270"/>
      <c r="G62" s="299"/>
      <c r="H62" s="302"/>
      <c r="I62" s="274"/>
      <c r="J62" s="316"/>
      <c r="K62" s="321"/>
      <c r="L62" s="322"/>
      <c r="M62" s="316"/>
      <c r="N62" s="117" t="s">
        <v>170</v>
      </c>
      <c r="O62" s="120" t="str">
        <f>IF(O60="","n.d.",IF(O61="","n.d.",IF(O61=0,"",O60/O61)))</f>
        <v>n.d.</v>
      </c>
      <c r="P62" s="288"/>
      <c r="Q62" s="332"/>
      <c r="R62" s="341"/>
    </row>
    <row r="63" spans="1:19" ht="30" customHeight="1" thickBot="1" x14ac:dyDescent="0.25">
      <c r="A63" s="289">
        <v>18</v>
      </c>
      <c r="B63" s="251" t="s">
        <v>538</v>
      </c>
      <c r="C63" s="260" t="s">
        <v>573</v>
      </c>
      <c r="D63" s="266" t="s">
        <v>574</v>
      </c>
      <c r="E63" s="297"/>
      <c r="F63" s="266" t="s">
        <v>575</v>
      </c>
      <c r="G63" s="297"/>
      <c r="H63" s="300" t="s">
        <v>576</v>
      </c>
      <c r="I63" s="272"/>
      <c r="J63" s="314"/>
      <c r="K63" s="317" t="s">
        <v>256</v>
      </c>
      <c r="L63" s="318"/>
      <c r="M63" s="314"/>
      <c r="N63" s="117" t="s">
        <v>487</v>
      </c>
      <c r="O63" s="118"/>
      <c r="P63" s="286" t="str">
        <f>IF(AND(O63&lt;&gt;"",O64&lt;&gt;"",O63=0,O64=0),Berechnung1!$H$5,IF(O65=Berechnung1!D81,Berechnung1!$F$5,IF(OR(O65&lt;Berechnung1!E81,O65&gt;Berechnung1!F81),Berechnung1!$G$5,IF(OR(ROUND(O65,4)&lt;Berechnung1!J81,ROUND(O65,4)&gt;Berechnung1!K81),Berechnung1!$D$5,IF(OR(ROUND(O65,4)&lt;Berechnung1!G81,ROUND(O65,4)&gt;Berechnung1!H81),Berechnung1!$E$5,Berechnung1!$C$5)))))</f>
        <v>Incomplete</v>
      </c>
      <c r="Q63" s="330"/>
      <c r="R63" s="339"/>
    </row>
    <row r="64" spans="1:19" ht="30" customHeight="1" thickBot="1" x14ac:dyDescent="0.25">
      <c r="A64" s="290"/>
      <c r="B64" s="252"/>
      <c r="C64" s="261"/>
      <c r="D64" s="268"/>
      <c r="E64" s="298"/>
      <c r="F64" s="268"/>
      <c r="G64" s="298"/>
      <c r="H64" s="301"/>
      <c r="I64" s="273"/>
      <c r="J64" s="315"/>
      <c r="K64" s="319"/>
      <c r="L64" s="320"/>
      <c r="M64" s="315"/>
      <c r="N64" s="117" t="s">
        <v>515</v>
      </c>
      <c r="O64" s="118"/>
      <c r="P64" s="287"/>
      <c r="Q64" s="331"/>
      <c r="R64" s="340"/>
      <c r="S64" s="109">
        <f>'Basic Data'!E31</f>
        <v>0</v>
      </c>
    </row>
    <row r="65" spans="1:19" ht="30" customHeight="1" thickBot="1" x14ac:dyDescent="0.25">
      <c r="A65" s="291"/>
      <c r="B65" s="253"/>
      <c r="C65" s="262"/>
      <c r="D65" s="270"/>
      <c r="E65" s="299"/>
      <c r="F65" s="270"/>
      <c r="G65" s="299"/>
      <c r="H65" s="302"/>
      <c r="I65" s="274"/>
      <c r="J65" s="316"/>
      <c r="K65" s="321"/>
      <c r="L65" s="322"/>
      <c r="M65" s="316"/>
      <c r="N65" s="117" t="s">
        <v>170</v>
      </c>
      <c r="O65" s="120" t="str">
        <f>IF(O63="","n.d.",IF(O64="","n.d.",IF(O64=0,"",O63/O64)))</f>
        <v>n.d.</v>
      </c>
      <c r="P65" s="288"/>
      <c r="Q65" s="332"/>
      <c r="R65" s="341"/>
    </row>
    <row r="66" spans="1:19" ht="30" customHeight="1" thickBot="1" x14ac:dyDescent="0.25">
      <c r="A66" s="289">
        <v>19</v>
      </c>
      <c r="B66" s="251" t="s">
        <v>538</v>
      </c>
      <c r="C66" s="260" t="s">
        <v>577</v>
      </c>
      <c r="D66" s="266" t="s">
        <v>578</v>
      </c>
      <c r="E66" s="297"/>
      <c r="F66" s="266" t="s">
        <v>579</v>
      </c>
      <c r="G66" s="297"/>
      <c r="H66" s="300" t="s">
        <v>580</v>
      </c>
      <c r="I66" s="272"/>
      <c r="J66" s="314" t="s">
        <v>242</v>
      </c>
      <c r="K66" s="317" t="s">
        <v>514</v>
      </c>
      <c r="L66" s="318"/>
      <c r="M66" s="314"/>
      <c r="N66" s="117" t="s">
        <v>487</v>
      </c>
      <c r="O66" s="118"/>
      <c r="P66" s="286" t="str">
        <f>IF(AND(O66&lt;&gt;"",O67&lt;&gt;"",O66=0,O67=0),Berechnung1!$H$5,IF(O68=Berechnung1!D84,Berechnung1!$F$5,IF(OR(O68&lt;Berechnung1!E84,O68&gt;Berechnung1!F84),Berechnung1!$G$5,IF(OR(ROUND(O68,4)&lt;Berechnung1!J84,ROUND(O68,4)&gt;Berechnung1!K84),Berechnung1!$D$5,IF(OR(ROUND(O68,4)&lt;Berechnung1!G84,ROUND(O68,4)&gt;Berechnung1!H84),Berechnung1!$E$5,Berechnung1!$C$5)))))</f>
        <v>Incomplete</v>
      </c>
      <c r="Q66" s="330"/>
      <c r="R66" s="339"/>
    </row>
    <row r="67" spans="1:19" ht="30" customHeight="1" thickBot="1" x14ac:dyDescent="0.25">
      <c r="A67" s="290"/>
      <c r="B67" s="252"/>
      <c r="C67" s="261"/>
      <c r="D67" s="268"/>
      <c r="E67" s="298"/>
      <c r="F67" s="268"/>
      <c r="G67" s="298"/>
      <c r="H67" s="301"/>
      <c r="I67" s="273"/>
      <c r="J67" s="315"/>
      <c r="K67" s="319"/>
      <c r="L67" s="320"/>
      <c r="M67" s="315"/>
      <c r="N67" s="117" t="s">
        <v>515</v>
      </c>
      <c r="O67" s="118"/>
      <c r="P67" s="287"/>
      <c r="Q67" s="331"/>
      <c r="R67" s="340"/>
      <c r="S67" s="109">
        <f>'Basic Data'!E31</f>
        <v>0</v>
      </c>
    </row>
    <row r="68" spans="1:19" ht="30" customHeight="1" thickBot="1" x14ac:dyDescent="0.25">
      <c r="A68" s="291"/>
      <c r="B68" s="253"/>
      <c r="C68" s="262"/>
      <c r="D68" s="270"/>
      <c r="E68" s="299"/>
      <c r="F68" s="270"/>
      <c r="G68" s="299"/>
      <c r="H68" s="302"/>
      <c r="I68" s="274"/>
      <c r="J68" s="316"/>
      <c r="K68" s="321"/>
      <c r="L68" s="322"/>
      <c r="M68" s="316"/>
      <c r="N68" s="117" t="s">
        <v>170</v>
      </c>
      <c r="O68" s="120" t="str">
        <f>IF(O66="","n.d.",IF(O67="","n.d.",IF(O67=0,"",O66/O67)))</f>
        <v>n.d.</v>
      </c>
      <c r="P68" s="288"/>
      <c r="Q68" s="332"/>
      <c r="R68" s="341"/>
      <c r="S68" s="109"/>
    </row>
    <row r="69" spans="1:19" ht="30" customHeight="1" thickBot="1" x14ac:dyDescent="0.25">
      <c r="A69" s="289">
        <v>20</v>
      </c>
      <c r="B69" s="251" t="s">
        <v>538</v>
      </c>
      <c r="C69" s="260" t="s">
        <v>581</v>
      </c>
      <c r="D69" s="266" t="s">
        <v>582</v>
      </c>
      <c r="E69" s="297"/>
      <c r="F69" s="266" t="s">
        <v>583</v>
      </c>
      <c r="G69" s="297"/>
      <c r="H69" s="300" t="s">
        <v>584</v>
      </c>
      <c r="I69" s="272"/>
      <c r="J69" s="314" t="s">
        <v>242</v>
      </c>
      <c r="K69" s="317" t="s">
        <v>514</v>
      </c>
      <c r="L69" s="318"/>
      <c r="M69" s="314"/>
      <c r="N69" s="117" t="s">
        <v>487</v>
      </c>
      <c r="O69" s="118"/>
      <c r="P69" s="286" t="str">
        <f>IF(AND(O69&lt;&gt;"",O70&lt;&gt;"",O69=0,O70=0),Berechnung1!$H$5,IF(O71=Berechnung1!D87,Berechnung1!$F$5,IF(OR(O71&lt;Berechnung1!E87,O71&gt;Berechnung1!F87),Berechnung1!$G$5,IF(OR(ROUND(O71,4)&lt;Berechnung1!J87,ROUND(O71,4)&gt;Berechnung1!K87),Berechnung1!$D$5,IF(OR(ROUND(O71,4)&lt;Berechnung1!G87,ROUND(O71,4)&gt;Berechnung1!H87),Berechnung1!$E$5,Berechnung1!$C$5)))))</f>
        <v>Incomplete</v>
      </c>
      <c r="Q69" s="330"/>
      <c r="R69" s="339"/>
      <c r="S69" s="109"/>
    </row>
    <row r="70" spans="1:19" ht="30" customHeight="1" thickBot="1" x14ac:dyDescent="0.25">
      <c r="A70" s="290"/>
      <c r="B70" s="252"/>
      <c r="C70" s="261"/>
      <c r="D70" s="268"/>
      <c r="E70" s="298"/>
      <c r="F70" s="268"/>
      <c r="G70" s="298"/>
      <c r="H70" s="301"/>
      <c r="I70" s="273"/>
      <c r="J70" s="315"/>
      <c r="K70" s="319"/>
      <c r="L70" s="320"/>
      <c r="M70" s="315"/>
      <c r="N70" s="117" t="s">
        <v>515</v>
      </c>
      <c r="O70" s="118"/>
      <c r="P70" s="287"/>
      <c r="Q70" s="331"/>
      <c r="R70" s="340"/>
      <c r="S70" s="109">
        <f>'Basic Data'!E31</f>
        <v>0</v>
      </c>
    </row>
    <row r="71" spans="1:19" ht="30" customHeight="1" thickBot="1" x14ac:dyDescent="0.25">
      <c r="A71" s="291"/>
      <c r="B71" s="253"/>
      <c r="C71" s="262"/>
      <c r="D71" s="270"/>
      <c r="E71" s="299"/>
      <c r="F71" s="270"/>
      <c r="G71" s="299"/>
      <c r="H71" s="302"/>
      <c r="I71" s="274"/>
      <c r="J71" s="316"/>
      <c r="K71" s="321"/>
      <c r="L71" s="322"/>
      <c r="M71" s="316"/>
      <c r="N71" s="117" t="s">
        <v>170</v>
      </c>
      <c r="O71" s="120" t="str">
        <f>IF(O69="","n.d.",IF(O70="","n.d.",IF(O70=0,"",O69/O70)))</f>
        <v>n.d.</v>
      </c>
      <c r="P71" s="288"/>
      <c r="Q71" s="332"/>
      <c r="R71" s="341"/>
    </row>
    <row r="72" spans="1:19" ht="30" customHeight="1" thickBot="1" x14ac:dyDescent="0.25">
      <c r="A72" s="289">
        <v>21</v>
      </c>
      <c r="B72" s="251" t="s">
        <v>538</v>
      </c>
      <c r="C72" s="260" t="s">
        <v>585</v>
      </c>
      <c r="D72" s="266" t="s">
        <v>586</v>
      </c>
      <c r="E72" s="297"/>
      <c r="F72" s="266" t="s">
        <v>587</v>
      </c>
      <c r="G72" s="297"/>
      <c r="H72" s="300" t="s">
        <v>588</v>
      </c>
      <c r="I72" s="272"/>
      <c r="J72" s="314"/>
      <c r="K72" s="317" t="s">
        <v>256</v>
      </c>
      <c r="L72" s="318"/>
      <c r="M72" s="314"/>
      <c r="N72" s="117" t="s">
        <v>487</v>
      </c>
      <c r="O72" s="118"/>
      <c r="P72" s="286" t="str">
        <f>IF(AND(O72&lt;&gt;"",O73&lt;&gt;"",O72=0,O73=0),Berechnung1!$H$5,IF(O74=Berechnung1!D90,Berechnung1!$F$5,IF(OR(O74&lt;Berechnung1!E90,O74&gt;Berechnung1!F90),Berechnung1!$G$5,IF(OR(ROUND(O74,4)&lt;Berechnung1!J90,ROUND(O74,4)&gt;Berechnung1!K90),Berechnung1!$D$5,IF(OR(ROUND(O74,4)&lt;Berechnung1!G90,ROUND(O74,4)&gt;Berechnung1!H90),Berechnung1!$E$5,Berechnung1!$C$5)))))</f>
        <v>Incomplete</v>
      </c>
      <c r="Q72" s="330"/>
      <c r="R72" s="339"/>
    </row>
    <row r="73" spans="1:19" ht="30" customHeight="1" thickBot="1" x14ac:dyDescent="0.25">
      <c r="A73" s="290"/>
      <c r="B73" s="252"/>
      <c r="C73" s="261"/>
      <c r="D73" s="268"/>
      <c r="E73" s="298"/>
      <c r="F73" s="268"/>
      <c r="G73" s="298"/>
      <c r="H73" s="301"/>
      <c r="I73" s="273"/>
      <c r="J73" s="315"/>
      <c r="K73" s="319"/>
      <c r="L73" s="320"/>
      <c r="M73" s="315"/>
      <c r="N73" s="117" t="s">
        <v>515</v>
      </c>
      <c r="O73" s="118"/>
      <c r="P73" s="287"/>
      <c r="Q73" s="331"/>
      <c r="R73" s="340"/>
    </row>
    <row r="74" spans="1:19" ht="30" customHeight="1" thickBot="1" x14ac:dyDescent="0.25">
      <c r="A74" s="291"/>
      <c r="B74" s="253"/>
      <c r="C74" s="262"/>
      <c r="D74" s="270"/>
      <c r="E74" s="299"/>
      <c r="F74" s="270"/>
      <c r="G74" s="299"/>
      <c r="H74" s="302"/>
      <c r="I74" s="274"/>
      <c r="J74" s="316"/>
      <c r="K74" s="321"/>
      <c r="L74" s="322"/>
      <c r="M74" s="316"/>
      <c r="N74" s="117" t="s">
        <v>170</v>
      </c>
      <c r="O74" s="120" t="str">
        <f>IF(O72="","n.d.",IF(O73="","n.d.",IF(O73=0,"",O72/O73)))</f>
        <v>n.d.</v>
      </c>
      <c r="P74" s="288"/>
      <c r="Q74" s="332"/>
      <c r="R74" s="341"/>
    </row>
    <row r="75" spans="1:19" ht="18.75" customHeight="1" x14ac:dyDescent="0.2">
      <c r="A75" s="116" t="s">
        <v>589</v>
      </c>
      <c r="Q75" s="94"/>
    </row>
    <row r="76" spans="1:19" ht="18" customHeight="1" thickBot="1" x14ac:dyDescent="0.25">
      <c r="A76" s="124" t="s">
        <v>590</v>
      </c>
      <c r="B76" s="94"/>
      <c r="C76" s="94"/>
      <c r="D76" s="94"/>
      <c r="E76" s="94"/>
      <c r="F76" s="94"/>
      <c r="G76" s="94"/>
      <c r="Q76" s="94"/>
    </row>
    <row r="77" spans="1:19" ht="18" customHeight="1" thickBot="1" x14ac:dyDescent="0.25">
      <c r="A77" s="116"/>
      <c r="B77" s="364" t="s">
        <v>594</v>
      </c>
      <c r="C77" s="365"/>
      <c r="D77" s="125" t="s">
        <v>591</v>
      </c>
      <c r="E77" s="126" t="str">
        <f>CONCATENATE(TEXT(Berechnung1!C9,"0,00%")," (",Berechnung1!C6,")")</f>
        <v>0,00% (0)</v>
      </c>
      <c r="F77" s="368" t="str">
        <f>CONCATENATE(TEXT(Berechnung1!D10,"0,00%")," (",Berechnung1!D7,")")</f>
        <v>0,00% (0)</v>
      </c>
      <c r="G77" s="376" t="s">
        <v>596</v>
      </c>
    </row>
    <row r="78" spans="1:19" ht="18" customHeight="1" thickBot="1" x14ac:dyDescent="0.25">
      <c r="A78" s="116"/>
      <c r="B78" s="366"/>
      <c r="C78" s="367"/>
      <c r="D78" s="127" t="s">
        <v>592</v>
      </c>
      <c r="E78" s="128" t="str">
        <f>CONCATENATE(TEXT(Berechnung1!K9,"0,00%")," (",Berechnung1!K6,")")</f>
        <v>0,00% (0)</v>
      </c>
      <c r="F78" s="368"/>
      <c r="G78" s="377"/>
    </row>
    <row r="79" spans="1:19" ht="18" customHeight="1" thickBot="1" x14ac:dyDescent="0.25">
      <c r="A79" s="116"/>
      <c r="B79" s="369" t="s">
        <v>593</v>
      </c>
      <c r="C79" s="370"/>
      <c r="D79" s="370"/>
      <c r="E79" s="371"/>
      <c r="F79" s="129" t="str">
        <f>CONCATENATE(TEXT(Berechnung1!E10,"0,00%")," (",Berechnung1!E7,")")</f>
        <v>0,00% (0)</v>
      </c>
      <c r="G79" s="134" t="str">
        <f>CONCATENATE(TEXT(Berechnung1!E11,"0,00%")," (",Berechnung1!E8,")")</f>
        <v>0,00% (0)</v>
      </c>
    </row>
    <row r="80" spans="1:19" ht="18" customHeight="1" thickBot="1" x14ac:dyDescent="0.25">
      <c r="A80" s="116"/>
      <c r="B80" s="372" t="s">
        <v>595</v>
      </c>
      <c r="C80" s="373"/>
      <c r="D80" s="130" t="s">
        <v>503</v>
      </c>
      <c r="E80" s="131" t="str">
        <f>CONCATENATE(TEXT(Berechnung1!G9,"0,00%")," (",Berechnung1!G6,")")</f>
        <v>0,00% (0)</v>
      </c>
      <c r="F80" s="368" t="str">
        <f>CONCATENATE(TEXT(Berechnung1!G10,"0,00%")," (",Berechnung1!G8,")")</f>
        <v>100,00% (22)</v>
      </c>
      <c r="G80" s="368"/>
    </row>
    <row r="81" spans="1:16" ht="18" customHeight="1" thickBot="1" x14ac:dyDescent="0.25">
      <c r="A81" s="116"/>
      <c r="B81" s="374"/>
      <c r="C81" s="375"/>
      <c r="D81" s="132" t="s">
        <v>502</v>
      </c>
      <c r="E81" s="133" t="str">
        <f>CONCATENATE(TEXT(Berechnung1!F9,"0,00%")," (",Berechnung1!F6,")")</f>
        <v>100,00% (22)</v>
      </c>
      <c r="F81" s="368"/>
      <c r="G81" s="368"/>
    </row>
    <row r="82" spans="1:16" ht="7.5" customHeight="1" x14ac:dyDescent="0.2">
      <c r="A82" s="116"/>
    </row>
    <row r="83" spans="1:16" ht="13.5" customHeight="1" x14ac:dyDescent="0.2">
      <c r="A83" s="147" t="s">
        <v>597</v>
      </c>
    </row>
    <row r="84" spans="1:16" ht="26.25" customHeight="1" x14ac:dyDescent="0.2">
      <c r="A84" s="278" t="s">
        <v>655</v>
      </c>
      <c r="B84" s="278"/>
      <c r="C84" s="278"/>
      <c r="D84" s="278"/>
      <c r="E84" s="278"/>
      <c r="F84" s="278"/>
      <c r="G84" s="278"/>
      <c r="H84" s="278"/>
      <c r="I84" s="278"/>
      <c r="J84" s="278"/>
      <c r="K84" s="278"/>
      <c r="L84" s="278"/>
      <c r="M84" s="278"/>
      <c r="N84" s="278"/>
      <c r="O84" s="278"/>
      <c r="P84" s="278"/>
    </row>
    <row r="85" spans="1:16" ht="107.25" customHeight="1" x14ac:dyDescent="0.2">
      <c r="A85" s="213" t="s">
        <v>598</v>
      </c>
      <c r="B85" s="213"/>
      <c r="C85" s="213"/>
      <c r="D85" s="213"/>
      <c r="E85" s="213"/>
      <c r="F85" s="213"/>
      <c r="G85" s="213"/>
      <c r="H85" s="213"/>
      <c r="I85" s="213"/>
      <c r="J85" s="213"/>
      <c r="K85" s="213"/>
      <c r="L85" s="213"/>
      <c r="M85" s="213"/>
      <c r="N85" s="213"/>
      <c r="O85" s="213"/>
      <c r="P85" s="213"/>
    </row>
    <row r="86" spans="1:16" x14ac:dyDescent="0.2">
      <c r="A86" s="27"/>
    </row>
    <row r="87" spans="1:16" ht="60" customHeight="1" x14ac:dyDescent="0.2">
      <c r="A87" s="363"/>
      <c r="B87" s="363"/>
      <c r="C87" s="363"/>
      <c r="D87" s="363"/>
      <c r="E87" s="363"/>
      <c r="F87" s="363"/>
      <c r="G87" s="363"/>
      <c r="H87" s="363"/>
      <c r="I87" s="363"/>
      <c r="J87" s="363"/>
      <c r="K87" s="363"/>
      <c r="L87" s="363"/>
      <c r="M87" s="363"/>
      <c r="N87" s="363"/>
      <c r="O87" s="363"/>
      <c r="P87" s="363"/>
    </row>
  </sheetData>
  <sheetProtection algorithmName="SHA-512" hashValue="3Ds9yijlxjqBKX39fS8WKUZKmRZllfDEvLC5xsrwR0kU7A2ImTRLcC/4s53Lfr5YTDhZHI2+O2CQkAWmXysMOA==" saltValue="lRXl2z24mdjWbjRx0gVPqA==" spinCount="100000" sheet="1" objects="1" scenarios="1" selectLockedCells="1"/>
  <dataConsolidate/>
  <mergeCells count="293">
    <mergeCell ref="A87:P87"/>
    <mergeCell ref="B77:C78"/>
    <mergeCell ref="F77:F78"/>
    <mergeCell ref="B79:E79"/>
    <mergeCell ref="B80:C81"/>
    <mergeCell ref="F80:G81"/>
    <mergeCell ref="G77:G78"/>
    <mergeCell ref="O12:O14"/>
    <mergeCell ref="P12:P14"/>
    <mergeCell ref="P69:P71"/>
    <mergeCell ref="P63:P65"/>
    <mergeCell ref="P57:P59"/>
    <mergeCell ref="P39:P41"/>
    <mergeCell ref="A33:A35"/>
    <mergeCell ref="B33:B35"/>
    <mergeCell ref="C33:C35"/>
    <mergeCell ref="D33:E35"/>
    <mergeCell ref="F33:G35"/>
    <mergeCell ref="H33:I35"/>
    <mergeCell ref="J33:J35"/>
    <mergeCell ref="K33:L35"/>
    <mergeCell ref="M33:M35"/>
    <mergeCell ref="P48:P50"/>
    <mergeCell ref="H24:I26"/>
    <mergeCell ref="R12:R14"/>
    <mergeCell ref="A12:A14"/>
    <mergeCell ref="B12:B14"/>
    <mergeCell ref="C12:C14"/>
    <mergeCell ref="D12:E14"/>
    <mergeCell ref="F12:G14"/>
    <mergeCell ref="H12:I14"/>
    <mergeCell ref="J12:J14"/>
    <mergeCell ref="K12:L14"/>
    <mergeCell ref="M12:M14"/>
    <mergeCell ref="Q69:Q71"/>
    <mergeCell ref="R69:R71"/>
    <mergeCell ref="A72:A74"/>
    <mergeCell ref="B72:B74"/>
    <mergeCell ref="C72:C74"/>
    <mergeCell ref="D72:E74"/>
    <mergeCell ref="F72:G74"/>
    <mergeCell ref="H72:I74"/>
    <mergeCell ref="J72:J74"/>
    <mergeCell ref="K72:L74"/>
    <mergeCell ref="M72:M74"/>
    <mergeCell ref="P72:P74"/>
    <mergeCell ref="Q72:Q74"/>
    <mergeCell ref="R72:R74"/>
    <mergeCell ref="A69:A71"/>
    <mergeCell ref="B69:B71"/>
    <mergeCell ref="C69:C71"/>
    <mergeCell ref="D69:E71"/>
    <mergeCell ref="F69:G71"/>
    <mergeCell ref="H69:I71"/>
    <mergeCell ref="J69:J71"/>
    <mergeCell ref="K69:L71"/>
    <mergeCell ref="M69:M71"/>
    <mergeCell ref="Q63:Q65"/>
    <mergeCell ref="R63:R65"/>
    <mergeCell ref="A66:A68"/>
    <mergeCell ref="B66:B68"/>
    <mergeCell ref="C66:C68"/>
    <mergeCell ref="D66:E68"/>
    <mergeCell ref="F66:G68"/>
    <mergeCell ref="H66:I68"/>
    <mergeCell ref="J66:J68"/>
    <mergeCell ref="K66:L68"/>
    <mergeCell ref="M66:M68"/>
    <mergeCell ref="P66:P68"/>
    <mergeCell ref="Q66:Q68"/>
    <mergeCell ref="R66:R68"/>
    <mergeCell ref="A63:A65"/>
    <mergeCell ref="B63:B65"/>
    <mergeCell ref="C63:C65"/>
    <mergeCell ref="D63:E65"/>
    <mergeCell ref="F63:G65"/>
    <mergeCell ref="H63:I65"/>
    <mergeCell ref="J63:J65"/>
    <mergeCell ref="K63:L65"/>
    <mergeCell ref="M63:M65"/>
    <mergeCell ref="Q57:Q59"/>
    <mergeCell ref="R57:R59"/>
    <mergeCell ref="A60:A62"/>
    <mergeCell ref="B60:B62"/>
    <mergeCell ref="C60:C62"/>
    <mergeCell ref="D60:E62"/>
    <mergeCell ref="F60:G62"/>
    <mergeCell ref="H60:I62"/>
    <mergeCell ref="J60:J62"/>
    <mergeCell ref="K60:L62"/>
    <mergeCell ref="M60:M62"/>
    <mergeCell ref="P60:P62"/>
    <mergeCell ref="Q60:Q62"/>
    <mergeCell ref="R60:R62"/>
    <mergeCell ref="A57:A59"/>
    <mergeCell ref="B57:B59"/>
    <mergeCell ref="C57:C59"/>
    <mergeCell ref="D57:E59"/>
    <mergeCell ref="F57:G59"/>
    <mergeCell ref="H57:I59"/>
    <mergeCell ref="J57:J59"/>
    <mergeCell ref="K57:L59"/>
    <mergeCell ref="M57:M59"/>
    <mergeCell ref="R39:R41"/>
    <mergeCell ref="A45:A47"/>
    <mergeCell ref="B45:B47"/>
    <mergeCell ref="C45:C47"/>
    <mergeCell ref="D45:E47"/>
    <mergeCell ref="F45:G47"/>
    <mergeCell ref="H45:I47"/>
    <mergeCell ref="J45:J47"/>
    <mergeCell ref="K45:L47"/>
    <mergeCell ref="M45:M47"/>
    <mergeCell ref="P45:P47"/>
    <mergeCell ref="Q45:Q47"/>
    <mergeCell ref="R45:R47"/>
    <mergeCell ref="A39:A41"/>
    <mergeCell ref="B39:B41"/>
    <mergeCell ref="C39:C41"/>
    <mergeCell ref="D39:E41"/>
    <mergeCell ref="F39:G41"/>
    <mergeCell ref="H39:I41"/>
    <mergeCell ref="J39:J41"/>
    <mergeCell ref="K39:L41"/>
    <mergeCell ref="M39:M41"/>
    <mergeCell ref="P42:P44"/>
    <mergeCell ref="C42:C44"/>
    <mergeCell ref="Q54:Q56"/>
    <mergeCell ref="K30:L32"/>
    <mergeCell ref="M30:M32"/>
    <mergeCell ref="N42:N44"/>
    <mergeCell ref="K36:L38"/>
    <mergeCell ref="R54:R56"/>
    <mergeCell ref="N9:N11"/>
    <mergeCell ref="H9:I11"/>
    <mergeCell ref="J9:J11"/>
    <mergeCell ref="K9:L11"/>
    <mergeCell ref="H18:I20"/>
    <mergeCell ref="P54:P56"/>
    <mergeCell ref="P51:P53"/>
    <mergeCell ref="K27:L29"/>
    <mergeCell ref="J30:J32"/>
    <mergeCell ref="M36:M38"/>
    <mergeCell ref="Q48:Q50"/>
    <mergeCell ref="R48:R50"/>
    <mergeCell ref="Q51:Q53"/>
    <mergeCell ref="R51:R53"/>
    <mergeCell ref="Q42:Q44"/>
    <mergeCell ref="O42:O44"/>
    <mergeCell ref="R42:R44"/>
    <mergeCell ref="P36:P38"/>
    <mergeCell ref="R36:R38"/>
    <mergeCell ref="K24:L26"/>
    <mergeCell ref="M24:M26"/>
    <mergeCell ref="Q7:R7"/>
    <mergeCell ref="Q9:Q11"/>
    <mergeCell ref="M27:M29"/>
    <mergeCell ref="R9:R11"/>
    <mergeCell ref="Q15:Q17"/>
    <mergeCell ref="R15:R17"/>
    <mergeCell ref="R18:R20"/>
    <mergeCell ref="O9:O11"/>
    <mergeCell ref="Q18:Q20"/>
    <mergeCell ref="P9:P11"/>
    <mergeCell ref="R30:R32"/>
    <mergeCell ref="R21:R23"/>
    <mergeCell ref="Q24:Q26"/>
    <mergeCell ref="R24:R26"/>
    <mergeCell ref="Q27:Q29"/>
    <mergeCell ref="R27:R29"/>
    <mergeCell ref="Q30:Q32"/>
    <mergeCell ref="P33:P35"/>
    <mergeCell ref="Q33:Q35"/>
    <mergeCell ref="R33:R35"/>
    <mergeCell ref="N12:N14"/>
    <mergeCell ref="B30:B32"/>
    <mergeCell ref="B36:B38"/>
    <mergeCell ref="C30:C32"/>
    <mergeCell ref="C36:C38"/>
    <mergeCell ref="B42:B44"/>
    <mergeCell ref="F27:G29"/>
    <mergeCell ref="P7:P8"/>
    <mergeCell ref="K7:L8"/>
    <mergeCell ref="Q21:Q23"/>
    <mergeCell ref="Q36:Q38"/>
    <mergeCell ref="P27:P29"/>
    <mergeCell ref="P24:P26"/>
    <mergeCell ref="F21:G23"/>
    <mergeCell ref="J42:J44"/>
    <mergeCell ref="K42:L44"/>
    <mergeCell ref="M42:M44"/>
    <mergeCell ref="J27:J29"/>
    <mergeCell ref="J24:J26"/>
    <mergeCell ref="P30:P32"/>
    <mergeCell ref="J36:J38"/>
    <mergeCell ref="Q39:Q41"/>
    <mergeCell ref="Q12:Q14"/>
    <mergeCell ref="B9:B11"/>
    <mergeCell ref="C9:C11"/>
    <mergeCell ref="A54:A56"/>
    <mergeCell ref="A51:A53"/>
    <mergeCell ref="A48:A50"/>
    <mergeCell ref="M51:M53"/>
    <mergeCell ref="C51:C53"/>
    <mergeCell ref="D51:E53"/>
    <mergeCell ref="F51:G53"/>
    <mergeCell ref="H51:I53"/>
    <mergeCell ref="F48:G50"/>
    <mergeCell ref="M48:M50"/>
    <mergeCell ref="J54:J56"/>
    <mergeCell ref="K54:L56"/>
    <mergeCell ref="M54:M56"/>
    <mergeCell ref="J51:J53"/>
    <mergeCell ref="J48:J50"/>
    <mergeCell ref="K48:L50"/>
    <mergeCell ref="B51:B53"/>
    <mergeCell ref="B48:B50"/>
    <mergeCell ref="H48:I50"/>
    <mergeCell ref="B54:B56"/>
    <mergeCell ref="C54:C56"/>
    <mergeCell ref="D54:E56"/>
    <mergeCell ref="C48:C50"/>
    <mergeCell ref="D48:E50"/>
    <mergeCell ref="P15:P17"/>
    <mergeCell ref="C5:D5"/>
    <mergeCell ref="F54:G56"/>
    <mergeCell ref="H54:I56"/>
    <mergeCell ref="D30:E32"/>
    <mergeCell ref="H36:I38"/>
    <mergeCell ref="F30:G32"/>
    <mergeCell ref="H30:I32"/>
    <mergeCell ref="F42:G44"/>
    <mergeCell ref="H42:I44"/>
    <mergeCell ref="D36:E38"/>
    <mergeCell ref="J15:J17"/>
    <mergeCell ref="M15:M17"/>
    <mergeCell ref="D18:E20"/>
    <mergeCell ref="D42:E44"/>
    <mergeCell ref="D27:E29"/>
    <mergeCell ref="F36:G38"/>
    <mergeCell ref="M9:M11"/>
    <mergeCell ref="D9:E11"/>
    <mergeCell ref="F9:G11"/>
    <mergeCell ref="F15:G17"/>
    <mergeCell ref="H15:I17"/>
    <mergeCell ref="D15:E17"/>
    <mergeCell ref="F5:M5"/>
    <mergeCell ref="A36:A38"/>
    <mergeCell ref="K51:L53"/>
    <mergeCell ref="A42:A44"/>
    <mergeCell ref="A18:A20"/>
    <mergeCell ref="A84:P84"/>
    <mergeCell ref="A85:P85"/>
    <mergeCell ref="A9:A11"/>
    <mergeCell ref="J7:J8"/>
    <mergeCell ref="M7:M8"/>
    <mergeCell ref="N7:O8"/>
    <mergeCell ref="A7:A8"/>
    <mergeCell ref="B7:B8"/>
    <mergeCell ref="C7:C8"/>
    <mergeCell ref="D7:E8"/>
    <mergeCell ref="F7:G8"/>
    <mergeCell ref="H7:I8"/>
    <mergeCell ref="P21:P23"/>
    <mergeCell ref="P18:P20"/>
    <mergeCell ref="A30:A32"/>
    <mergeCell ref="A27:A29"/>
    <mergeCell ref="A24:A26"/>
    <mergeCell ref="A21:A23"/>
    <mergeCell ref="H21:I23"/>
    <mergeCell ref="A15:A17"/>
    <mergeCell ref="H27:I29"/>
    <mergeCell ref="B27:B29"/>
    <mergeCell ref="B24:B26"/>
    <mergeCell ref="C24:C26"/>
    <mergeCell ref="D24:E26"/>
    <mergeCell ref="F24:G26"/>
    <mergeCell ref="B21:B23"/>
    <mergeCell ref="C21:C23"/>
    <mergeCell ref="D21:E23"/>
    <mergeCell ref="C27:C29"/>
    <mergeCell ref="B15:B17"/>
    <mergeCell ref="K15:L17"/>
    <mergeCell ref="C15:C17"/>
    <mergeCell ref="J18:J20"/>
    <mergeCell ref="K18:L20"/>
    <mergeCell ref="M18:M20"/>
    <mergeCell ref="J21:J23"/>
    <mergeCell ref="K21:L23"/>
    <mergeCell ref="M21:M23"/>
    <mergeCell ref="B18:B20"/>
    <mergeCell ref="F18:G20"/>
    <mergeCell ref="C18:C20"/>
  </mergeCells>
  <phoneticPr fontId="81" type="noConversion"/>
  <conditionalFormatting sqref="O12">
    <cfRule type="expression" dxfId="43" priority="168" stopIfTrue="1">
      <formula>LEN(TRIM(O12))=0</formula>
    </cfRule>
  </conditionalFormatting>
  <conditionalFormatting sqref="O15">
    <cfRule type="expression" dxfId="42" priority="257" stopIfTrue="1">
      <formula>LEN(TRIM(O15))=0</formula>
    </cfRule>
  </conditionalFormatting>
  <conditionalFormatting sqref="O18:O19">
    <cfRule type="expression" dxfId="41" priority="255" stopIfTrue="1">
      <formula>LEN(TRIM(O18))=0</formula>
    </cfRule>
  </conditionalFormatting>
  <conditionalFormatting sqref="O21">
    <cfRule type="expression" dxfId="40" priority="254" stopIfTrue="1">
      <formula>LEN(TRIM(O21))=0</formula>
    </cfRule>
  </conditionalFormatting>
  <conditionalFormatting sqref="O24">
    <cfRule type="expression" dxfId="39" priority="253" stopIfTrue="1">
      <formula>LEN(TRIM(O24))=0</formula>
    </cfRule>
  </conditionalFormatting>
  <conditionalFormatting sqref="O27">
    <cfRule type="expression" dxfId="38" priority="251" stopIfTrue="1">
      <formula>LEN(TRIM(O27))=0</formula>
    </cfRule>
  </conditionalFormatting>
  <conditionalFormatting sqref="O33">
    <cfRule type="expression" dxfId="37" priority="221" stopIfTrue="1">
      <formula>LEN(TRIM(O33))=0</formula>
    </cfRule>
  </conditionalFormatting>
  <conditionalFormatting sqref="O36">
    <cfRule type="expression" dxfId="36" priority="249" stopIfTrue="1">
      <formula>LEN(TRIM(O36))=0</formula>
    </cfRule>
  </conditionalFormatting>
  <conditionalFormatting sqref="O39">
    <cfRule type="expression" dxfId="35" priority="220" stopIfTrue="1">
      <formula>LEN(TRIM(O39))=0</formula>
    </cfRule>
  </conditionalFormatting>
  <conditionalFormatting sqref="O45:O46">
    <cfRule type="expression" dxfId="34" priority="218" stopIfTrue="1">
      <formula>LEN(TRIM(O45))=0</formula>
    </cfRule>
  </conditionalFormatting>
  <conditionalFormatting sqref="O48">
    <cfRule type="expression" dxfId="33" priority="247" stopIfTrue="1">
      <formula>LEN(TRIM(O48))=0</formula>
    </cfRule>
  </conditionalFormatting>
  <conditionalFormatting sqref="O51">
    <cfRule type="expression" dxfId="32" priority="246" stopIfTrue="1">
      <formula>LEN(TRIM(O51))=0</formula>
    </cfRule>
  </conditionalFormatting>
  <conditionalFormatting sqref="O54 O57 O60">
    <cfRule type="expression" dxfId="31" priority="245" stopIfTrue="1">
      <formula>LEN(TRIM(O54))=0</formula>
    </cfRule>
  </conditionalFormatting>
  <conditionalFormatting sqref="O63:O64">
    <cfRule type="expression" dxfId="30" priority="217" stopIfTrue="1">
      <formula>LEN(TRIM(O63))=0</formula>
    </cfRule>
  </conditionalFormatting>
  <conditionalFormatting sqref="O66:O67">
    <cfRule type="expression" dxfId="29" priority="216" stopIfTrue="1">
      <formula>LEN(TRIM(O66))=0</formula>
    </cfRule>
  </conditionalFormatting>
  <conditionalFormatting sqref="O69:O70">
    <cfRule type="expression" dxfId="28" priority="215" stopIfTrue="1">
      <formula>LEN(TRIM(O69))=0</formula>
    </cfRule>
  </conditionalFormatting>
  <conditionalFormatting sqref="O72:O73">
    <cfRule type="expression" dxfId="27" priority="214" stopIfTrue="1">
      <formula>LEN(TRIM(O72))=0</formula>
    </cfRule>
  </conditionalFormatting>
  <conditionalFormatting sqref="P9">
    <cfRule type="expression" dxfId="26" priority="177">
      <formula>OR(P9=$D$81,P9=$D$80)</formula>
    </cfRule>
    <cfRule type="cellIs" dxfId="25" priority="223" stopIfTrue="1" operator="equal">
      <formula>"Incomplete"</formula>
    </cfRule>
    <cfRule type="cellIs" dxfId="24" priority="242" stopIfTrue="1" operator="equal">
      <formula>"OK (Plausibility unclear)"</formula>
    </cfRule>
    <cfRule type="cellIs" dxfId="23" priority="243" stopIfTrue="1" operator="equal">
      <formula>"Target value not met"</formula>
    </cfRule>
    <cfRule type="cellIs" dxfId="22" priority="244" stopIfTrue="1" operator="equal">
      <formula>"OK"</formula>
    </cfRule>
  </conditionalFormatting>
  <conditionalFormatting sqref="P12:P56">
    <cfRule type="cellIs" dxfId="21" priority="67" stopIfTrue="1" operator="equal">
      <formula>"Exception (Plausibility unclear)"</formula>
    </cfRule>
  </conditionalFormatting>
  <conditionalFormatting sqref="P12:P74">
    <cfRule type="cellIs" dxfId="20" priority="69" stopIfTrue="1" operator="equal">
      <formula>"OK"</formula>
    </cfRule>
    <cfRule type="cellIs" dxfId="19" priority="68" stopIfTrue="1" operator="equal">
      <formula>"Target value not met"</formula>
    </cfRule>
    <cfRule type="cellIs" dxfId="18" priority="41" stopIfTrue="1" operator="equal">
      <formula>"Incomplete"</formula>
    </cfRule>
    <cfRule type="expression" dxfId="17" priority="40">
      <formula>OR(P12=$D$81,P12=$D$80)</formula>
    </cfRule>
  </conditionalFormatting>
  <conditionalFormatting sqref="P27:P56">
    <cfRule type="cellIs" dxfId="16" priority="3" stopIfTrue="1" operator="equal">
      <formula>"OK (Plausibility unclear)"</formula>
    </cfRule>
  </conditionalFormatting>
  <conditionalFormatting sqref="P33:P35">
    <cfRule type="cellIs" dxfId="15" priority="37" stopIfTrue="1" operator="equal">
      <formula>"I.O. (Plausibilität unklar)"</formula>
    </cfRule>
  </conditionalFormatting>
  <conditionalFormatting sqref="P39:P44">
    <cfRule type="cellIs" dxfId="14" priority="36" stopIfTrue="1" operator="equal">
      <formula>"I.O. (Plausibilität unklar)"</formula>
    </cfRule>
  </conditionalFormatting>
  <conditionalFormatting sqref="P57:P65 P72:P74">
    <cfRule type="cellIs" dxfId="13" priority="42" stopIfTrue="1" operator="equal">
      <formula>"I.O. (Plausibilität unklar)"</formula>
    </cfRule>
  </conditionalFormatting>
  <conditionalFormatting sqref="P60:P65 P72:P74">
    <cfRule type="cellIs" dxfId="12" priority="44" stopIfTrue="1" operator="equal">
      <formula>"I.O."</formula>
    </cfRule>
    <cfRule type="cellIs" dxfId="11" priority="43" stopIfTrue="1" operator="equal">
      <formula>"Sollvorgabe nicht erfüllt"</formula>
    </cfRule>
  </conditionalFormatting>
  <conditionalFormatting sqref="P60:P74">
    <cfRule type="cellIs" dxfId="10" priority="2" stopIfTrue="1" operator="equal">
      <formula>"Exception (Plausibility unclear)"</formula>
    </cfRule>
  </conditionalFormatting>
  <conditionalFormatting sqref="P63:P65 P72:P74">
    <cfRule type="cellIs" dxfId="9" priority="31" stopIfTrue="1" operator="equal">
      <formula>"Ausnahme (Plausibilität unklar)"</formula>
    </cfRule>
  </conditionalFormatting>
  <conditionalFormatting sqref="P66:P71">
    <cfRule type="cellIs" dxfId="8" priority="1" stopIfTrue="1" operator="equal">
      <formula>"OK (Plausibility unclear)"</formula>
    </cfRule>
  </conditionalFormatting>
  <conditionalFormatting sqref="Q9:Q74">
    <cfRule type="notContainsBlanks" dxfId="7" priority="26" stopIfTrue="1">
      <formula>LEN(TRIM(Q9))&gt;0</formula>
    </cfRule>
    <cfRule type="expression" dxfId="6" priority="27">
      <formula>OR($P9="Incomplete",$P9="Target value not met",$P9="OK (Plausibility unclear)",$P9="Exception (Plausibility unclear)",$P9="optional - incomplete",$P9="optional - Target value not met",$P9="optional - OK (Plausibility unclear)", $P9="optional - OK (Plausibility unclear)",$P9="optional - Exception (Plausibility unclear)")</formula>
    </cfRule>
  </conditionalFormatting>
  <dataValidations xWindow="1372" yWindow="576" count="17">
    <dataValidation type="textLength" allowBlank="1" showInputMessage="1" showErrorMessage="1" errorTitle="Characters" error="Minimum 30 characters and maximum 500 characters." sqref="R9:R74 Q15:Q74" xr:uid="{00000000-0002-0000-0400-000000000000}">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_x000a_" sqref="O69 O21 O24 O36 O63 O66" xr:uid="{00000000-0002-0000-0400-000001000000}">
      <formula1>0</formula1>
      <formula2>IF(O22="",5000,O22)</formula2>
    </dataValidation>
    <dataValidation type="whole" showInputMessage="1" showErrorMessage="1" errorTitle="Input data error" error="1. Sheet „Basic data“ has to be filled out completely._x000a_2. Numerator has to be a positive whole number._x000a_3. Numerator cannot be greater than denominator._x000a_" sqref="O60 O27 O48 O51 O54 O57" xr:uid="{00000000-0002-0000-0400-000002000000}">
      <formula1>0</formula1>
      <formula2>IF(O28="",0,O28)</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37" xr:uid="{00000000-0002-0000-0400-000003000000}">
      <formula1>IF(O37&gt;=0,IF(O33&lt;&gt;"",IF(O37=O33,O37,FALSE),IF(AND(O37&gt;=O36,O37&lt;=S37),TRUE,FALSE)))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5" xr:uid="{00000000-0002-0000-0400-000004000000}"/>
    <dataValidation type="textLength" allowBlank="1" showInputMessage="1" showErrorMessage="1" errorTitle="Characters" error="Minimum 30 characters and maximum 500 characters." promptTitle="Hinweis" prompt="If the data quality is not &quot;OK&quot;, the indicator value must be justified." sqref="Q9:Q11" xr:uid="{00000000-0002-0000-0400-000005000000}">
      <formula1>30</formula1>
      <formula2>500</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_x000a_" sqref="O39 O33" xr:uid="{00000000-0002-0000-0400-000006000000}">
      <formula1>0</formula1>
      <formula2>IF(O34="",5000,O34)</formula2>
    </dataValidation>
    <dataValidation type="whole" showInputMessage="1" showErrorMessage="1" errorTitle="Input data error" error="1. Numerator has to be a positive whole number._x000a_2. Numerator cannot be greater than denominator._x000a_" sqref="O72 O18" xr:uid="{00000000-0002-0000-0400-000007000000}">
      <formula1>0</formula1>
      <formula2>IF(O19="",5000,O19)</formula2>
    </dataValidation>
    <dataValidation type="whole" allowBlank="1" showInputMessage="1" showErrorMessage="1" errorTitle="Input data error" error="1. Numerator has to be a positive whole number._x000a_2. Numerator cannot be greater than denominator._x000a_" sqref="O45" xr:uid="{00000000-0002-0000-0400-000008000000}">
      <formula1>0</formula1>
      <formula2>IF(O46="",5000,O46)</formula2>
    </dataValidation>
    <dataValidation type="whole" showInputMessage="1" showErrorMessage="1" errorTitle="Input data error" error="1. Denominator has to be a positive whole number._x000a_2. Denominator cannot be smaller than numerator._x000a_3. Denominator cannot be greater than the number of Op. PC (basic data E31)_x000a_" sqref="O70 O64 O46" xr:uid="{00000000-0002-0000-0400-000009000000}">
      <formula1>O45</formula1>
      <formula2>S46</formula2>
    </dataValidation>
    <dataValidation type="whole" showInputMessage="1" showErrorMessage="1" errorTitle="Input data error" error="1. Denominator has to be a positive whole number._x000a_2. Denominator cannot be smaller than numerator._x000a_" sqref="O73" xr:uid="{00000000-0002-0000-0400-00000A000000}">
      <formula1>O72</formula1>
      <formula2>5000</formula2>
    </dataValidation>
    <dataValidation type="whole" showInputMessage="1" showErrorMessage="1" errorTitle="Input data error" error="1. Denominator has to be a positive whole number._x000a_2. Denominator cannot be smaller than numerator._x000a_3. Denominator cannot be greater than indicator 1b._x000a_" sqref="O19" xr:uid="{00000000-0002-0000-0400-00000B000000}">
      <formula1>O18</formula1>
      <formula2>O12</formula2>
    </dataValidation>
    <dataValidation type="whole" showInputMessage="1" showErrorMessage="1" errorTitle="Input data error" error="1. Sheet „Basic data“ has to be filled out completely._x000a_2. Numerator has to be a positive whole number._x000a_" sqref="O30" xr:uid="{00000000-0002-0000-0400-00000C000000}">
      <formula1>0</formula1>
      <formula2>5000</formula2>
    </dataValidation>
    <dataValidation type="whole" allowBlank="1" showInputMessage="1" showErrorMessage="1" errorTitle="Input data error" error="Whole number between 0 and 5000." sqref="O12:O14" xr:uid="{00000000-0002-0000-0400-00000D000000}">
      <formula1>0</formula1>
      <formula2>5000</formula2>
    </dataValidation>
    <dataValidation type="textLength" allowBlank="1" showErrorMessage="1" errorTitle="Characters" error="Minimum 30 characters and maximum 500 characters." sqref="Q12:Q14" xr:uid="{AA9DC4E5-B0CB-4699-B011-B1455D7383BA}">
      <formula1>30</formula1>
      <formula2>500</formula2>
    </dataValidation>
    <dataValidation type="whole" showInputMessage="1" showErrorMessage="1" errorTitle="Input data error" error="1. Sheet „Basic data“ has to be filled out completely._x000a_2. Numerator has to be a positive whole number._x000a_3. Numerator cannot be greater than denominator." sqref="O15" xr:uid="{4BCB6EB5-8857-4972-B433-9A3D88B2317C}">
      <formula1>0</formula1>
      <formula2>IF(O16="",0,O16)</formula2>
    </dataValidation>
    <dataValidation type="whole" showInputMessage="1" showErrorMessage="1" errorTitle="Input data error" error="1. Denominator has to be a positive whole number._x000a_2. Denominator cannot be smaller than numerator._x000a_3. Denominator cannot be greater than the number of primary surgical cases (basic data E31)._x000a_" sqref="O67" xr:uid="{52756DA3-4B4F-40E0-959A-7E8141E3E458}">
      <formula1>O66</formula1>
      <formula2>S67</formula2>
    </dataValidation>
  </dataValidations>
  <pageMargins left="0.43307086614173229" right="7.874015748031496E-2" top="0.59055118110236227" bottom="0.39370078740157483" header="0.11811023622047245" footer="0.11811023622047245"/>
  <pageSetup paperSize="9" scale="77" orientation="landscape" r:id="rId1"/>
  <headerFooter>
    <oddFooter>&amp;L
&amp;"Arial,Regular"&amp;7&amp;F&amp;C&amp;"Arial,Regular"&amp;7© DKG  All rights reserved&amp;R&amp;"Arial,Regular"&amp;7&amp;P</oddFooter>
  </headerFooter>
  <rowBreaks count="4" manualBreakCount="4">
    <brk id="23" max="15" man="1"/>
    <brk id="41" max="15" man="1"/>
    <brk id="56" max="15" man="1"/>
    <brk id="71" max="15" man="1"/>
  </rowBreaks>
  <ignoredErrors>
    <ignoredError sqref="B9:B11 B42:B44 B30:B32" twoDigitTextYear="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92"/>
  <sheetViews>
    <sheetView topLeftCell="B1" workbookViewId="0">
      <selection activeCell="B9" sqref="B9"/>
    </sheetView>
  </sheetViews>
  <sheetFormatPr defaultColWidth="9.140625" defaultRowHeight="11.25" x14ac:dyDescent="0.2"/>
  <cols>
    <col min="1" max="5" width="9.140625" style="7" customWidth="1"/>
    <col min="6" max="6" width="15.5703125" style="7" customWidth="1"/>
    <col min="7" max="7" width="20.7109375" style="7" customWidth="1"/>
    <col min="8" max="8" width="22.42578125" style="7" bestFit="1" customWidth="1"/>
    <col min="9" max="9" width="9.140625" style="7" customWidth="1"/>
    <col min="10" max="10" width="11.5703125" style="7" customWidth="1"/>
    <col min="11" max="11" width="18.7109375" style="7" bestFit="1" customWidth="1"/>
    <col min="12" max="16384" width="9.140625" style="7"/>
  </cols>
  <sheetData>
    <row r="3" spans="2:11" x14ac:dyDescent="0.2">
      <c r="C3" s="27" t="s">
        <v>193</v>
      </c>
    </row>
    <row r="4" spans="2:11" ht="22.5" x14ac:dyDescent="0.2">
      <c r="D4" s="32" t="s">
        <v>162</v>
      </c>
    </row>
    <row r="5" spans="2:11" ht="33.75" x14ac:dyDescent="0.2">
      <c r="C5" s="33" t="s">
        <v>499</v>
      </c>
      <c r="D5" s="33" t="s">
        <v>500</v>
      </c>
      <c r="E5" s="33" t="s">
        <v>501</v>
      </c>
      <c r="F5" s="33" t="s">
        <v>502</v>
      </c>
      <c r="G5" s="33" t="s">
        <v>503</v>
      </c>
      <c r="H5" s="7" t="s">
        <v>504</v>
      </c>
      <c r="I5" s="33" t="s">
        <v>505</v>
      </c>
      <c r="K5" s="7" t="s">
        <v>221</v>
      </c>
    </row>
    <row r="6" spans="2:11" x14ac:dyDescent="0.2">
      <c r="C6" s="7">
        <f>COUNTIF('Indicator sheet_(IS)'!$P$9:$P$74,C5)</f>
        <v>0</v>
      </c>
      <c r="D6" s="7">
        <f>COUNTIF('Indicator sheet_(IS)'!$P$9:$P$74,D5)</f>
        <v>0</v>
      </c>
      <c r="E6" s="7">
        <f>COUNTIF('Indicator sheet_(IS)'!$P$9:$P$74,E5)</f>
        <v>0</v>
      </c>
      <c r="F6" s="7">
        <f>COUNTIF('Indicator sheet_(IS)'!$P$9:$P$74,F5)</f>
        <v>22</v>
      </c>
      <c r="G6" s="7">
        <f>COUNTIF('Indicator sheet_(IS)'!$P$9:$P$74,G5)</f>
        <v>0</v>
      </c>
      <c r="H6" s="7">
        <f>COUNTIF('Indicator sheet_(IS)'!$P$9:$P$74,H5)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90">
        <v>22</v>
      </c>
      <c r="C9" s="37">
        <f>ROUND(C6/$B$9,4)</f>
        <v>0</v>
      </c>
      <c r="D9" s="37">
        <f>ROUND(D6/$B$9,4)</f>
        <v>0</v>
      </c>
      <c r="E9" s="37">
        <f>ROUND(E6/$B$9,4)</f>
        <v>0</v>
      </c>
      <c r="F9" s="37">
        <f t="shared" ref="F9:G9" si="1">ROUND(F6/$B$9,4)</f>
        <v>1</v>
      </c>
      <c r="G9" s="37">
        <f t="shared" si="1"/>
        <v>0</v>
      </c>
      <c r="H9" s="37">
        <f>ROUND(H6/$B$9,4)</f>
        <v>0</v>
      </c>
      <c r="I9" s="37">
        <f t="shared" si="0"/>
        <v>1</v>
      </c>
      <c r="K9" s="37">
        <f>D9+H9</f>
        <v>0</v>
      </c>
    </row>
    <row r="10" spans="2:11" x14ac:dyDescent="0.2">
      <c r="D10" s="37">
        <f>ROUND((C6+D6+H6)/$B$9,4)</f>
        <v>0</v>
      </c>
      <c r="E10" s="37">
        <f>ROUND(E6/$B$9,4)</f>
        <v>0</v>
      </c>
      <c r="G10" s="37">
        <f>ROUND((F6+G6)/$B$9,4)</f>
        <v>1</v>
      </c>
      <c r="H10" s="37">
        <f>ROUND((H6+D6+C6)/$B$9,4)</f>
        <v>0</v>
      </c>
      <c r="I10" s="37">
        <f>SUM(C10:G10)</f>
        <v>1</v>
      </c>
      <c r="K10" s="37"/>
    </row>
    <row r="11" spans="2:11" x14ac:dyDescent="0.2">
      <c r="E11" s="37">
        <f>ROUND((C6+D6+E6+H6)/$B$9,4)</f>
        <v>0</v>
      </c>
      <c r="G11" s="37">
        <f>G10</f>
        <v>1</v>
      </c>
      <c r="I11" s="37">
        <f>SUM(C11:H11)</f>
        <v>1</v>
      </c>
    </row>
    <row r="16" spans="2:11" x14ac:dyDescent="0.2">
      <c r="C16" s="27" t="s">
        <v>194</v>
      </c>
    </row>
    <row r="17" spans="2:15" ht="45" x14ac:dyDescent="0.2">
      <c r="C17" s="23" t="s">
        <v>506</v>
      </c>
      <c r="D17" s="23" t="s">
        <v>507</v>
      </c>
      <c r="E17" s="23" t="s">
        <v>508</v>
      </c>
      <c r="F17" s="23" t="s">
        <v>509</v>
      </c>
      <c r="G17" s="23" t="s">
        <v>510</v>
      </c>
      <c r="H17" s="7" t="s">
        <v>511</v>
      </c>
    </row>
    <row r="22" spans="2:15" ht="15" x14ac:dyDescent="0.25">
      <c r="C22" s="4" t="s">
        <v>195</v>
      </c>
    </row>
    <row r="24" spans="2:15" x14ac:dyDescent="0.2">
      <c r="C24" s="35" t="s">
        <v>196</v>
      </c>
      <c r="D24" s="35" t="s">
        <v>197</v>
      </c>
      <c r="E24" s="35" t="s">
        <v>198</v>
      </c>
      <c r="F24" s="35" t="s">
        <v>199</v>
      </c>
      <c r="G24" s="35" t="s">
        <v>200</v>
      </c>
      <c r="H24" s="35" t="s">
        <v>201</v>
      </c>
      <c r="I24" s="35"/>
      <c r="J24" s="35" t="s">
        <v>202</v>
      </c>
      <c r="K24" s="35" t="s">
        <v>203</v>
      </c>
      <c r="L24" s="35" t="s">
        <v>204</v>
      </c>
      <c r="M24" s="35" t="s">
        <v>205</v>
      </c>
      <c r="N24" s="35" t="s">
        <v>206</v>
      </c>
      <c r="O24" s="35" t="s">
        <v>207</v>
      </c>
    </row>
    <row r="25" spans="2:15" x14ac:dyDescent="0.2">
      <c r="C25" s="34"/>
      <c r="D25" s="34"/>
      <c r="E25" s="34"/>
      <c r="F25" s="34"/>
      <c r="G25" s="34"/>
      <c r="H25" s="34"/>
      <c r="I25" s="34"/>
      <c r="J25" s="34"/>
      <c r="K25" s="34"/>
      <c r="L25" s="34"/>
      <c r="M25" s="41"/>
      <c r="N25" s="41"/>
      <c r="O25" s="41"/>
    </row>
    <row r="26" spans="2:15" x14ac:dyDescent="0.2">
      <c r="C26" s="34"/>
      <c r="D26" s="34"/>
      <c r="E26" s="34"/>
      <c r="F26" s="34"/>
      <c r="G26" s="34"/>
      <c r="H26" s="34"/>
      <c r="I26" s="34"/>
      <c r="J26" s="34"/>
      <c r="K26" s="34"/>
      <c r="L26" s="34"/>
      <c r="M26" s="41"/>
      <c r="N26" s="41"/>
      <c r="O26" s="41"/>
    </row>
    <row r="27" spans="2:15" x14ac:dyDescent="0.2">
      <c r="C27" s="74" t="s">
        <v>240</v>
      </c>
      <c r="D27" s="75">
        <v>0</v>
      </c>
      <c r="E27" s="76">
        <v>0</v>
      </c>
      <c r="F27" s="76">
        <v>1000000000000</v>
      </c>
      <c r="G27" s="77">
        <v>30</v>
      </c>
      <c r="H27" s="76">
        <v>1000000000000</v>
      </c>
      <c r="I27" s="76"/>
      <c r="J27" s="76">
        <v>-10000</v>
      </c>
      <c r="K27" s="76">
        <v>10000</v>
      </c>
      <c r="L27" s="79">
        <f>'Indicator sheet_(IS)'!O9</f>
        <v>0</v>
      </c>
      <c r="M27" s="79">
        <f>IF('Indicator sheet_(IS)'!P9=Berechnung1!$G$5,1,IF('Indicator sheet_(IS)'!P9=Berechnung1!$F$5,1,IF('Indicator sheet_(IS)'!P9=Berechnung1!$E$5,2,IF('Indicator sheet_(IS)'!P9=Berechnung1!$D$5,3,IF('Indicator sheet_(IS)'!P9=Berechnung1!$C$5,4,"")))))</f>
        <v>1</v>
      </c>
      <c r="N27" s="79">
        <f>IF(M27&gt;1,M27+3,M27)</f>
        <v>1</v>
      </c>
      <c r="O27" s="79">
        <f>IF('Indicator sheet_(IS)'!R9="",0,1)</f>
        <v>0</v>
      </c>
    </row>
    <row r="28" spans="2:15" x14ac:dyDescent="0.2">
      <c r="C28" s="34"/>
      <c r="D28" s="34"/>
      <c r="E28" s="34"/>
      <c r="F28" s="34"/>
      <c r="G28" s="34"/>
      <c r="H28" s="34"/>
      <c r="I28" s="34"/>
      <c r="J28" s="34"/>
      <c r="K28" s="34"/>
      <c r="L28" s="42"/>
      <c r="M28" s="41" t="str">
        <f>IF('Indicator sheet_(IS)'!P10=Berechnung1!$G$5,1,IF('Indicator sheet_(IS)'!P10=Berechnung1!$F$5,1,IF('Indicator sheet_(IS)'!P10=Berechnung1!$E$5,2,IF('Indicator sheet_(IS)'!P10=Berechnung1!$D$5,3,IF('Indicator sheet_(IS)'!P10=Berechnung1!$C$5,4,"")))))</f>
        <v/>
      </c>
      <c r="N28" s="41"/>
      <c r="O28" s="41"/>
    </row>
    <row r="29" spans="2:15" x14ac:dyDescent="0.2">
      <c r="C29" s="34"/>
      <c r="D29" s="34"/>
      <c r="E29" s="34"/>
      <c r="F29" s="34"/>
      <c r="G29" s="34"/>
      <c r="H29" s="34"/>
      <c r="I29" s="34"/>
      <c r="J29" s="34"/>
      <c r="K29" s="34"/>
      <c r="L29" s="42"/>
      <c r="M29" s="41" t="str">
        <f>IF('Indicator sheet_(IS)'!P11=Berechnung1!$G$5,1,IF('Indicator sheet_(IS)'!P11=Berechnung1!$F$5,1,IF('Indicator sheet_(IS)'!P11=Berechnung1!$E$5,2,IF('Indicator sheet_(IS)'!P11=Berechnung1!$D$5,3,IF('Indicator sheet_(IS)'!P11=Berechnung1!$C$5,4,"")))))</f>
        <v/>
      </c>
      <c r="N29" s="41"/>
      <c r="O29" s="41"/>
    </row>
    <row r="30" spans="2:15" x14ac:dyDescent="0.2">
      <c r="B30" s="7" t="s">
        <v>233</v>
      </c>
      <c r="C30" s="80" t="s">
        <v>241</v>
      </c>
      <c r="D30" s="81">
        <v>0</v>
      </c>
      <c r="E30" s="82">
        <v>0</v>
      </c>
      <c r="F30" s="82">
        <v>1000000000000</v>
      </c>
      <c r="G30" s="122">
        <v>-10000</v>
      </c>
      <c r="H30" s="82">
        <v>1000000000000</v>
      </c>
      <c r="I30" s="82"/>
      <c r="J30" s="82">
        <v>-10000</v>
      </c>
      <c r="K30" s="82">
        <v>10000</v>
      </c>
      <c r="L30" s="84">
        <f>'Indicator sheet_(IS)'!O12</f>
        <v>0</v>
      </c>
      <c r="M30" s="84">
        <f>IF('Indicator sheet_(IS)'!P12=Berechnung1!$H$5,5,IF('Indicator sheet_(IS)'!P12=Berechnung1!$G$5,1,IF('Indicator sheet_(IS)'!P12=Berechnung1!$F$5,1,IF('Indicator sheet_(IS)'!P12=Berechnung1!$E$5,2,IF('Indicator sheet_(IS)'!P12=Berechnung1!$D$5,3,IF('Indicator sheet_(IS)'!P12=Berechnung1!$C$5,4,""))))))</f>
        <v>1</v>
      </c>
      <c r="N30" s="84">
        <f>IF(M30&gt;1,M30+3,M30)</f>
        <v>1</v>
      </c>
      <c r="O30" s="84">
        <f>IF('Indicator sheet_(IS)'!R12="",0,1)</f>
        <v>0</v>
      </c>
    </row>
    <row r="31" spans="2:15" x14ac:dyDescent="0.2">
      <c r="C31" s="34"/>
      <c r="D31" s="34"/>
      <c r="E31" s="34"/>
      <c r="F31" s="34"/>
      <c r="G31" s="34"/>
      <c r="H31" s="34"/>
      <c r="I31" s="34"/>
      <c r="J31" s="34"/>
      <c r="K31" s="34"/>
      <c r="L31" s="42"/>
      <c r="M31" s="41"/>
      <c r="N31" s="41"/>
      <c r="O31" s="41"/>
    </row>
    <row r="32" spans="2:15" x14ac:dyDescent="0.2">
      <c r="C32" s="34"/>
      <c r="D32" s="34"/>
      <c r="E32" s="34"/>
      <c r="F32" s="34"/>
      <c r="G32" s="34"/>
      <c r="H32" s="34"/>
      <c r="I32" s="34"/>
      <c r="J32" s="34"/>
      <c r="K32" s="34"/>
      <c r="L32" s="42"/>
      <c r="M32" s="41"/>
      <c r="N32" s="41"/>
      <c r="O32" s="41"/>
    </row>
    <row r="33" spans="2:15" x14ac:dyDescent="0.2">
      <c r="C33" s="74">
        <v>2</v>
      </c>
      <c r="D33" s="75" t="s">
        <v>208</v>
      </c>
      <c r="E33" s="76">
        <v>0</v>
      </c>
      <c r="F33" s="76">
        <v>1</v>
      </c>
      <c r="G33" s="76">
        <v>0.95</v>
      </c>
      <c r="H33" s="76">
        <v>10000</v>
      </c>
      <c r="I33" s="76"/>
      <c r="J33" s="76">
        <v>-10000</v>
      </c>
      <c r="K33" s="76">
        <v>10000</v>
      </c>
      <c r="L33" s="78" t="str">
        <f>'Indicator sheet_(IS)'!O17</f>
        <v>n.d.</v>
      </c>
      <c r="M33" s="79">
        <f>IF('Indicator sheet_(IS)'!P15=Berechnung1!$G$5,1,IF('Indicator sheet_(IS)'!P15=Berechnung1!$F$5,1,IF('Indicator sheet_(IS)'!P15=Berechnung1!$E$5,2,IF('Indicator sheet_(IS)'!P15=Berechnung1!$D$5,3,IF('Indicator sheet_(IS)'!P15=Berechnung1!$C$5,4,"")))))</f>
        <v>1</v>
      </c>
      <c r="N33" s="79">
        <f>IF(M33&gt;1,M33+3,M33)</f>
        <v>1</v>
      </c>
      <c r="O33" s="79">
        <f>IF('Indicator sheet_(IS)'!R15="",0,1)</f>
        <v>0</v>
      </c>
    </row>
    <row r="34" spans="2:15" x14ac:dyDescent="0.2">
      <c r="C34" s="34"/>
      <c r="D34" s="34"/>
      <c r="E34" s="34"/>
      <c r="F34" s="34"/>
      <c r="G34" s="34"/>
      <c r="H34" s="34"/>
      <c r="I34" s="34"/>
      <c r="J34" s="34"/>
      <c r="K34" s="34"/>
      <c r="L34" s="42"/>
      <c r="M34" s="41"/>
      <c r="N34" s="41"/>
      <c r="O34" s="41"/>
    </row>
    <row r="35" spans="2:15" x14ac:dyDescent="0.2">
      <c r="C35" s="34"/>
      <c r="D35" s="34"/>
      <c r="E35" s="34"/>
      <c r="F35" s="34"/>
      <c r="G35" s="34"/>
      <c r="H35" s="34"/>
      <c r="I35" s="34"/>
      <c r="J35" s="34"/>
      <c r="K35" s="34"/>
      <c r="L35" s="42"/>
      <c r="M35" s="41"/>
      <c r="N35" s="41"/>
      <c r="O35" s="41"/>
    </row>
    <row r="36" spans="2:15" x14ac:dyDescent="0.2">
      <c r="B36" s="7" t="s">
        <v>233</v>
      </c>
      <c r="C36" s="80">
        <v>3</v>
      </c>
      <c r="D36" s="81" t="s">
        <v>208</v>
      </c>
      <c r="E36" s="82">
        <v>0</v>
      </c>
      <c r="F36" s="82">
        <v>1</v>
      </c>
      <c r="G36" s="82">
        <v>0.95</v>
      </c>
      <c r="H36" s="82">
        <v>10000</v>
      </c>
      <c r="I36" s="82"/>
      <c r="J36" s="82">
        <v>-10000</v>
      </c>
      <c r="K36" s="82">
        <v>1000000</v>
      </c>
      <c r="L36" s="83" t="str">
        <f>'Indicator sheet_(IS)'!O20</f>
        <v>n.d.</v>
      </c>
      <c r="M36" s="84">
        <f>IF('Indicator sheet_(IS)'!P18=Berechnung1!$H$5,5,IF('Indicator sheet_(IS)'!P18=Berechnung1!$G$5,1,IF('Indicator sheet_(IS)'!P18=Berechnung1!$F$5,1,IF('Indicator sheet_(IS)'!P18=Berechnung1!$E$5,2,IF(AND('Indicator sheet_(IS)'!P18=Berechnung1!$D$5,'Indicator sheet_(IS)'!O18=0,'Indicator sheet_(IS)'!O19=0),5,IF('Indicator sheet_(IS)'!P18=Berechnung1!$D$5,3,IF('Indicator sheet_(IS)'!P18=Berechnung1!$C$5,4,"")))))))</f>
        <v>1</v>
      </c>
      <c r="N36" s="84">
        <f>IF(M36&gt;1,M36+3,M36)</f>
        <v>1</v>
      </c>
      <c r="O36" s="84">
        <f>IF('Indicator sheet_(IS)'!R18="",0,1)</f>
        <v>0</v>
      </c>
    </row>
    <row r="37" spans="2:15" x14ac:dyDescent="0.2">
      <c r="C37" s="34"/>
      <c r="D37" s="34"/>
      <c r="E37" s="34"/>
      <c r="F37" s="34"/>
      <c r="G37" s="34"/>
      <c r="H37" s="34"/>
      <c r="I37" s="34"/>
      <c r="J37" s="34"/>
      <c r="K37" s="34"/>
      <c r="L37" s="42"/>
      <c r="M37" s="41"/>
      <c r="N37" s="41"/>
      <c r="O37" s="41"/>
    </row>
    <row r="38" spans="2:15" x14ac:dyDescent="0.2">
      <c r="C38" s="34"/>
      <c r="D38" s="34"/>
      <c r="E38" s="34"/>
      <c r="F38" s="34"/>
      <c r="G38" s="34"/>
      <c r="H38" s="34"/>
      <c r="I38" s="34"/>
      <c r="J38" s="34"/>
      <c r="K38" s="34"/>
      <c r="L38" s="42"/>
      <c r="M38" s="41"/>
      <c r="N38" s="41"/>
      <c r="O38" s="41"/>
    </row>
    <row r="39" spans="2:15" x14ac:dyDescent="0.2">
      <c r="C39" s="75">
        <v>4</v>
      </c>
      <c r="D39" s="75" t="s">
        <v>208</v>
      </c>
      <c r="E39" s="76">
        <v>0</v>
      </c>
      <c r="F39" s="76">
        <v>1</v>
      </c>
      <c r="G39" s="76">
        <v>0.95</v>
      </c>
      <c r="H39" s="76">
        <v>10000</v>
      </c>
      <c r="I39" s="76"/>
      <c r="J39" s="76">
        <v>-10000</v>
      </c>
      <c r="K39" s="76">
        <v>1000000</v>
      </c>
      <c r="L39" s="78" t="str">
        <f>'Indicator sheet_(IS)'!O23</f>
        <v>n.d.</v>
      </c>
      <c r="M39" s="79">
        <f>IF('Indicator sheet_(IS)'!P21=Berechnung1!$G$5,1,IF('Indicator sheet_(IS)'!P21=Berechnung1!$F$5,1,IF('Indicator sheet_(IS)'!P21=Berechnung1!$E$5,2,IF('Indicator sheet_(IS)'!P21=Berechnung1!$D$5,3,IF('Indicator sheet_(IS)'!P21=Berechnung1!$C$5,4,"")))))</f>
        <v>1</v>
      </c>
      <c r="N39" s="79">
        <f>IF(M39&gt;1,M39+3,M39)</f>
        <v>1</v>
      </c>
      <c r="O39" s="79">
        <f>IF('Indicator sheet_(IS)'!R21="",0,1)</f>
        <v>0</v>
      </c>
    </row>
    <row r="40" spans="2:15" x14ac:dyDescent="0.2">
      <c r="C40" s="34"/>
      <c r="D40" s="34"/>
      <c r="E40" s="34"/>
      <c r="F40" s="34"/>
      <c r="G40" s="34"/>
      <c r="H40" s="34"/>
      <c r="I40" s="34"/>
      <c r="J40" s="34"/>
      <c r="K40" s="34"/>
      <c r="L40" s="42"/>
      <c r="M40" s="41"/>
      <c r="N40" s="41"/>
      <c r="O40" s="41"/>
    </row>
    <row r="41" spans="2:15" x14ac:dyDescent="0.2">
      <c r="C41" s="34"/>
      <c r="D41" s="34"/>
      <c r="E41" s="34"/>
      <c r="F41" s="34"/>
      <c r="G41" s="34"/>
      <c r="H41" s="34"/>
      <c r="I41" s="34"/>
      <c r="J41" s="34"/>
      <c r="K41" s="34"/>
      <c r="L41" s="42"/>
      <c r="M41" s="41"/>
      <c r="N41" s="41"/>
      <c r="O41" s="41"/>
    </row>
    <row r="42" spans="2:15" x14ac:dyDescent="0.2">
      <c r="C42" s="75">
        <v>5</v>
      </c>
      <c r="D42" s="75" t="s">
        <v>208</v>
      </c>
      <c r="E42" s="76">
        <v>0</v>
      </c>
      <c r="F42" s="76">
        <v>1</v>
      </c>
      <c r="G42" s="76">
        <v>0.65</v>
      </c>
      <c r="H42" s="76">
        <v>10000</v>
      </c>
      <c r="I42" s="76"/>
      <c r="J42" s="76">
        <v>-10000</v>
      </c>
      <c r="K42" s="76">
        <v>1000000</v>
      </c>
      <c r="L42" s="78" t="str">
        <f>'Indicator sheet_(IS)'!O26</f>
        <v>n.d.</v>
      </c>
      <c r="M42" s="79">
        <f>IF('Indicator sheet_(IS)'!P24=Berechnung1!$G$5,1,IF('Indicator sheet_(IS)'!P24=Berechnung1!$F$5,1,IF('Indicator sheet_(IS)'!P24=Berechnung1!$E$5,2,IF('Indicator sheet_(IS)'!P24=Berechnung1!$D$5,3,IF('Indicator sheet_(IS)'!P24=Berechnung1!$C$5,4,"")))))</f>
        <v>1</v>
      </c>
      <c r="N42" s="79">
        <f>IF(M42&gt;1,M42+3,M42)</f>
        <v>1</v>
      </c>
      <c r="O42" s="79">
        <f>IF('Indicator sheet_(IS)'!R24="",0,1)</f>
        <v>0</v>
      </c>
    </row>
    <row r="43" spans="2:15" x14ac:dyDescent="0.2">
      <c r="C43" s="34"/>
      <c r="D43" s="34"/>
      <c r="E43" s="34"/>
      <c r="F43" s="34"/>
      <c r="G43" s="34"/>
      <c r="H43" s="34"/>
      <c r="I43" s="34"/>
      <c r="J43" s="34"/>
      <c r="K43" s="34"/>
      <c r="L43" s="42"/>
      <c r="M43" s="41" t="str">
        <f>IF('Indicator sheet_(IS)'!P25=Berechnung1!$G$5,1,IF('Indicator sheet_(IS)'!P25=Berechnung1!$F$5,1,IF('Indicator sheet_(IS)'!P25=Berechnung1!$E$5,2,IF('Indicator sheet_(IS)'!P25=Berechnung1!$D$5,3,IF('Indicator sheet_(IS)'!P25=Berechnung1!$C$5,4,"")))))</f>
        <v/>
      </c>
      <c r="N43" s="41"/>
      <c r="O43" s="41"/>
    </row>
    <row r="44" spans="2:15" x14ac:dyDescent="0.2">
      <c r="C44" s="34"/>
      <c r="D44" s="34"/>
      <c r="E44" s="34"/>
      <c r="F44" s="34"/>
      <c r="G44" s="34"/>
      <c r="H44" s="34"/>
      <c r="I44" s="34"/>
      <c r="J44" s="34"/>
      <c r="K44" s="34"/>
      <c r="L44" s="42"/>
      <c r="M44" s="41" t="str">
        <f>IF('Indicator sheet_(IS)'!P26=Berechnung1!$G$5,1,IF('Indicator sheet_(IS)'!P26=Berechnung1!$F$5,1,IF('Indicator sheet_(IS)'!P26=Berechnung1!$E$5,2,IF('Indicator sheet_(IS)'!P26=Berechnung1!$D$5,3,IF('Indicator sheet_(IS)'!P26=Berechnung1!$C$5,4,"")))))</f>
        <v/>
      </c>
      <c r="N44" s="41"/>
      <c r="O44" s="41"/>
    </row>
    <row r="45" spans="2:15" x14ac:dyDescent="0.2">
      <c r="C45" s="75">
        <v>6</v>
      </c>
      <c r="D45" s="75" t="s">
        <v>208</v>
      </c>
      <c r="E45" s="76">
        <v>0</v>
      </c>
      <c r="F45" s="76">
        <v>1</v>
      </c>
      <c r="G45" s="76">
        <v>-10000</v>
      </c>
      <c r="H45" s="76">
        <v>10000</v>
      </c>
      <c r="I45" s="76"/>
      <c r="J45" s="76">
        <v>0.3</v>
      </c>
      <c r="K45" s="76">
        <v>1000000</v>
      </c>
      <c r="L45" s="78" t="str">
        <f>'Indicator sheet_(IS)'!O29</f>
        <v>n.d.</v>
      </c>
      <c r="M45" s="79">
        <f>IF('Indicator sheet_(IS)'!P27=Berechnung1!$G$5,1,IF('Indicator sheet_(IS)'!P27=Berechnung1!$F$5,1,IF('Indicator sheet_(IS)'!P27=Berechnung1!$E$5,2,IF('Indicator sheet_(IS)'!P27=Berechnung1!$D$5,3,IF('Indicator sheet_(IS)'!P27=Berechnung1!$C$5,4,"")))))</f>
        <v>1</v>
      </c>
      <c r="N45" s="79">
        <f>IF(M45&gt;1,M45+3,M45)</f>
        <v>1</v>
      </c>
      <c r="O45" s="79">
        <f>IF('Indicator sheet_(IS)'!R27="",0,1)</f>
        <v>0</v>
      </c>
    </row>
    <row r="46" spans="2:15" x14ac:dyDescent="0.2">
      <c r="C46" s="110"/>
      <c r="D46" s="110"/>
      <c r="E46" s="111"/>
      <c r="F46" s="111"/>
      <c r="G46" s="111"/>
      <c r="H46" s="111"/>
      <c r="I46" s="111"/>
      <c r="J46" s="111"/>
      <c r="K46" s="111"/>
      <c r="L46" s="42"/>
      <c r="M46" s="41"/>
      <c r="N46" s="41"/>
      <c r="O46" s="41"/>
    </row>
    <row r="47" spans="2:15" x14ac:dyDescent="0.2">
      <c r="C47" s="110"/>
      <c r="D47" s="110"/>
      <c r="E47" s="111"/>
      <c r="F47" s="111"/>
      <c r="G47" s="111"/>
      <c r="H47" s="111"/>
      <c r="I47" s="111"/>
      <c r="J47" s="111"/>
      <c r="K47" s="111"/>
      <c r="L47" s="42"/>
      <c r="M47" s="41"/>
      <c r="N47" s="41"/>
      <c r="O47" s="41"/>
    </row>
    <row r="48" spans="2:15" x14ac:dyDescent="0.2">
      <c r="C48" s="75">
        <v>7</v>
      </c>
      <c r="D48" s="75" t="s">
        <v>208</v>
      </c>
      <c r="E48" s="76">
        <v>0</v>
      </c>
      <c r="F48" s="76">
        <v>100000000</v>
      </c>
      <c r="G48" s="76">
        <v>0.05</v>
      </c>
      <c r="H48" s="76">
        <v>10000</v>
      </c>
      <c r="I48" s="76"/>
      <c r="J48" s="76">
        <v>-10000</v>
      </c>
      <c r="K48" s="76">
        <v>1000000</v>
      </c>
      <c r="L48" s="78" t="str">
        <f>'Indicator sheet_(IS)'!O32</f>
        <v>n.d.</v>
      </c>
      <c r="M48" s="79">
        <f>IF('Indicator sheet_(IS)'!P30=Berechnung1!$G$5,1,IF('Indicator sheet_(IS)'!P30=Berechnung1!$F$5,1,IF('Indicator sheet_(IS)'!P30=Berechnung1!$E$5,2,IF('Indicator sheet_(IS)'!P30=Berechnung1!$D$5,3,IF('Indicator sheet_(IS)'!P30=Berechnung1!$C$5,4,"")))))</f>
        <v>1</v>
      </c>
      <c r="N48" s="79">
        <f t="shared" ref="N48:N90" si="2">IF(M48&gt;1,M48+3,M48)</f>
        <v>1</v>
      </c>
      <c r="O48" s="79">
        <f>IF('Indicator sheet_(IS)'!R30="",0,1)</f>
        <v>0</v>
      </c>
    </row>
    <row r="49" spans="2:15" x14ac:dyDescent="0.2">
      <c r="C49" s="110"/>
      <c r="D49" s="110"/>
      <c r="E49" s="111"/>
      <c r="F49" s="111"/>
      <c r="G49" s="111"/>
      <c r="H49" s="111"/>
      <c r="I49" s="111"/>
      <c r="J49" s="111"/>
      <c r="K49" s="111"/>
      <c r="L49" s="42"/>
      <c r="M49" s="41"/>
      <c r="N49" s="41"/>
      <c r="O49" s="41"/>
    </row>
    <row r="50" spans="2:15" x14ac:dyDescent="0.2">
      <c r="C50" s="110"/>
      <c r="D50" s="110"/>
      <c r="E50" s="111"/>
      <c r="F50" s="111"/>
      <c r="G50" s="111"/>
      <c r="H50" s="111"/>
      <c r="I50" s="111"/>
      <c r="J50" s="111"/>
      <c r="K50" s="111"/>
      <c r="L50" s="42"/>
      <c r="M50" s="41"/>
      <c r="N50" s="41"/>
      <c r="O50" s="41"/>
    </row>
    <row r="51" spans="2:15" x14ac:dyDescent="0.2">
      <c r="B51" s="7" t="s">
        <v>233</v>
      </c>
      <c r="C51" s="81">
        <v>8</v>
      </c>
      <c r="D51" s="81" t="s">
        <v>208</v>
      </c>
      <c r="E51" s="82">
        <v>0</v>
      </c>
      <c r="F51" s="82">
        <v>1</v>
      </c>
      <c r="G51" s="82">
        <v>0.6</v>
      </c>
      <c r="H51" s="82">
        <v>10000</v>
      </c>
      <c r="I51" s="82"/>
      <c r="J51" s="82">
        <v>-10000</v>
      </c>
      <c r="K51" s="82">
        <v>1000000</v>
      </c>
      <c r="L51" s="83" t="str">
        <f>'Indicator sheet_(IS)'!O35</f>
        <v>n.d.</v>
      </c>
      <c r="M51" s="84">
        <f>IF('Indicator sheet_(IS)'!P33=Berechnung1!$H$5,5,IF('Indicator sheet_(IS)'!P33=Berechnung1!$G$5,1,IF('Indicator sheet_(IS)'!P33=Berechnung1!$F$5,1,IF('Indicator sheet_(IS)'!P33=Berechnung1!$E$5,2,IF('Indicator sheet_(IS)'!P33=Berechnung1!$D$5,3,IF('Indicator sheet_(IS)'!P33=Berechnung1!$C$5,4,""))))))</f>
        <v>1</v>
      </c>
      <c r="N51" s="84">
        <f t="shared" si="2"/>
        <v>1</v>
      </c>
      <c r="O51" s="84">
        <f>IF('Indicator sheet_(IS)'!R33="",0,1)</f>
        <v>0</v>
      </c>
    </row>
    <row r="52" spans="2:15" x14ac:dyDescent="0.2">
      <c r="C52" s="110"/>
      <c r="D52" s="110"/>
      <c r="E52" s="111"/>
      <c r="F52" s="111"/>
      <c r="G52" s="111"/>
      <c r="H52" s="111"/>
      <c r="I52" s="111"/>
      <c r="J52" s="111"/>
      <c r="K52" s="111"/>
      <c r="L52" s="42"/>
      <c r="M52" s="41"/>
      <c r="N52" s="41"/>
      <c r="O52" s="41"/>
    </row>
    <row r="53" spans="2:15" x14ac:dyDescent="0.2">
      <c r="C53" s="110"/>
      <c r="D53" s="110"/>
      <c r="E53" s="111"/>
      <c r="F53" s="111"/>
      <c r="G53" s="111"/>
      <c r="H53" s="111"/>
      <c r="I53" s="111"/>
      <c r="J53" s="111"/>
      <c r="K53" s="111"/>
      <c r="L53" s="42"/>
      <c r="M53" s="41"/>
      <c r="N53" s="41"/>
      <c r="O53" s="41"/>
    </row>
    <row r="54" spans="2:15" x14ac:dyDescent="0.2">
      <c r="B54" s="7" t="s">
        <v>233</v>
      </c>
      <c r="C54" s="81">
        <v>9</v>
      </c>
      <c r="D54" s="81" t="s">
        <v>208</v>
      </c>
      <c r="E54" s="82">
        <v>0</v>
      </c>
      <c r="F54" s="82">
        <v>1</v>
      </c>
      <c r="G54" s="82">
        <v>-10000</v>
      </c>
      <c r="H54" s="82">
        <v>0.1</v>
      </c>
      <c r="I54" s="82"/>
      <c r="J54" s="82">
        <v>-10000</v>
      </c>
      <c r="K54" s="82">
        <v>1000000</v>
      </c>
      <c r="L54" s="83" t="str">
        <f>'Indicator sheet_(IS)'!O38</f>
        <v>n.d.</v>
      </c>
      <c r="M54" s="84">
        <f>IF('Indicator sheet_(IS)'!P36=Berechnung1!$H$5,5,IF('Indicator sheet_(IS)'!P36=Berechnung1!$G$5,1,IF('Indicator sheet_(IS)'!P36=Berechnung1!$F$5,1,IF('Indicator sheet_(IS)'!P36=Berechnung1!$E$5,2,IF('Indicator sheet_(IS)'!P36=Berechnung1!$D$5,3,IF('Indicator sheet_(IS)'!P36=Berechnung1!$C$5,4,""))))))</f>
        <v>1</v>
      </c>
      <c r="N54" s="84">
        <f t="shared" si="2"/>
        <v>1</v>
      </c>
      <c r="O54" s="84">
        <f>IF('Indicator sheet_(IS)'!R36="",0,1)</f>
        <v>0</v>
      </c>
    </row>
    <row r="55" spans="2:15" x14ac:dyDescent="0.2">
      <c r="C55" s="110"/>
      <c r="D55" s="110"/>
      <c r="E55" s="111"/>
      <c r="F55" s="111"/>
      <c r="G55" s="111"/>
      <c r="H55" s="111"/>
      <c r="I55" s="111"/>
      <c r="J55" s="111"/>
      <c r="K55" s="111"/>
      <c r="L55" s="42"/>
      <c r="M55" s="41"/>
      <c r="N55" s="41"/>
      <c r="O55" s="41"/>
    </row>
    <row r="56" spans="2:15" x14ac:dyDescent="0.2">
      <c r="C56" s="110"/>
      <c r="D56" s="110"/>
      <c r="E56" s="111"/>
      <c r="F56" s="111"/>
      <c r="G56" s="111"/>
      <c r="H56" s="111"/>
      <c r="I56" s="111"/>
      <c r="J56" s="111"/>
      <c r="K56" s="111"/>
      <c r="L56" s="42"/>
      <c r="M56" s="41"/>
      <c r="N56" s="41"/>
      <c r="O56" s="41"/>
    </row>
    <row r="57" spans="2:15" x14ac:dyDescent="0.2">
      <c r="B57" s="7" t="s">
        <v>233</v>
      </c>
      <c r="C57" s="81">
        <v>10</v>
      </c>
      <c r="D57" s="81" t="s">
        <v>208</v>
      </c>
      <c r="E57" s="82">
        <v>0</v>
      </c>
      <c r="F57" s="82">
        <v>1</v>
      </c>
      <c r="G57" s="82">
        <v>0.6</v>
      </c>
      <c r="H57" s="82">
        <v>10000</v>
      </c>
      <c r="I57" s="82"/>
      <c r="J57" s="82">
        <v>-10000</v>
      </c>
      <c r="K57" s="82">
        <v>1000000</v>
      </c>
      <c r="L57" s="83" t="str">
        <f>'Indicator sheet_(IS)'!O41</f>
        <v>n.d.</v>
      </c>
      <c r="M57" s="84">
        <f>IF('Indicator sheet_(IS)'!P33=Berechnung1!$H$5,5,IF('Indicator sheet_(IS)'!P39=Berechnung1!$G$5,1,IF('Indicator sheet_(IS)'!P39=Berechnung1!$F$5,1,IF('Indicator sheet_(IS)'!P39=Berechnung1!$E$5,2,IF('Indicator sheet_(IS)'!P39=Berechnung1!$D$5,3,IF('Indicator sheet_(IS)'!P39=Berechnung1!$C$5,4,""))))))</f>
        <v>1</v>
      </c>
      <c r="N57" s="84">
        <f t="shared" si="2"/>
        <v>1</v>
      </c>
      <c r="O57" s="84">
        <f>IF('Indicator sheet_(IS)'!R39="",0,1)</f>
        <v>0</v>
      </c>
    </row>
    <row r="58" spans="2:15" x14ac:dyDescent="0.2">
      <c r="C58" s="110"/>
      <c r="D58" s="110"/>
      <c r="E58" s="111"/>
      <c r="F58" s="111"/>
      <c r="G58" s="111"/>
      <c r="H58" s="111"/>
      <c r="I58" s="111"/>
      <c r="J58" s="111"/>
      <c r="K58" s="111"/>
      <c r="L58" s="42"/>
      <c r="M58" s="41"/>
      <c r="N58" s="41"/>
      <c r="O58" s="41"/>
    </row>
    <row r="59" spans="2:15" x14ac:dyDescent="0.2">
      <c r="C59" s="110"/>
      <c r="D59" s="110"/>
      <c r="E59" s="111"/>
      <c r="F59" s="111"/>
      <c r="G59" s="111"/>
      <c r="H59" s="111"/>
      <c r="I59" s="111"/>
      <c r="J59" s="111"/>
      <c r="K59" s="111"/>
      <c r="L59" s="42"/>
      <c r="M59" s="41"/>
      <c r="N59" s="41"/>
      <c r="O59" s="41"/>
    </row>
    <row r="60" spans="2:15" x14ac:dyDescent="0.2">
      <c r="C60" s="75">
        <v>11</v>
      </c>
      <c r="D60" s="75" t="s">
        <v>208</v>
      </c>
      <c r="E60" s="76">
        <v>0</v>
      </c>
      <c r="F60" s="76">
        <v>1000000000000</v>
      </c>
      <c r="G60" s="113">
        <v>20</v>
      </c>
      <c r="H60" s="76">
        <v>10000</v>
      </c>
      <c r="I60" s="76"/>
      <c r="J60" s="76">
        <v>-10000</v>
      </c>
      <c r="K60" s="76">
        <v>1000000</v>
      </c>
      <c r="L60" s="79">
        <f>'Indicator sheet_(IS)'!O42</f>
        <v>0</v>
      </c>
      <c r="M60" s="79">
        <f>IF('Indicator sheet_(IS)'!P42=Berechnung1!$G$5,1,IF('Indicator sheet_(IS)'!P42=Berechnung1!$F$5,1,IF('Indicator sheet_(IS)'!P42=Berechnung1!$E$5,2,IF('Indicator sheet_(IS)'!P42=Berechnung1!$D$5,3,IF('Indicator sheet_(IS)'!P42=Berechnung1!$C$5,4,"")))))</f>
        <v>1</v>
      </c>
      <c r="N60" s="79">
        <f t="shared" si="2"/>
        <v>1</v>
      </c>
      <c r="O60" s="79">
        <f>IF('Indicator sheet_(IS)'!R42="",0,1)</f>
        <v>0</v>
      </c>
    </row>
    <row r="61" spans="2:15" x14ac:dyDescent="0.2">
      <c r="C61" s="110"/>
      <c r="D61" s="110"/>
      <c r="E61" s="111"/>
      <c r="F61" s="111"/>
      <c r="G61" s="111"/>
      <c r="H61" s="111"/>
      <c r="I61" s="111"/>
      <c r="J61" s="111"/>
      <c r="K61" s="111"/>
      <c r="L61" s="42"/>
      <c r="M61" s="41"/>
      <c r="N61" s="41"/>
      <c r="O61" s="41"/>
    </row>
    <row r="62" spans="2:15" x14ac:dyDescent="0.2">
      <c r="C62" s="110"/>
      <c r="D62" s="110"/>
      <c r="E62" s="111"/>
      <c r="F62" s="111"/>
      <c r="G62" s="111"/>
      <c r="H62" s="111"/>
      <c r="I62" s="111"/>
      <c r="J62" s="111"/>
      <c r="K62" s="111"/>
      <c r="L62" s="42"/>
      <c r="M62" s="41"/>
      <c r="N62" s="41"/>
      <c r="O62" s="41"/>
    </row>
    <row r="63" spans="2:15" x14ac:dyDescent="0.2">
      <c r="B63" s="7" t="s">
        <v>233</v>
      </c>
      <c r="C63" s="81">
        <v>12</v>
      </c>
      <c r="D63" s="81" t="s">
        <v>208</v>
      </c>
      <c r="E63" s="82">
        <v>0</v>
      </c>
      <c r="F63" s="82">
        <v>1</v>
      </c>
      <c r="G63" s="82">
        <v>-10000</v>
      </c>
      <c r="H63" s="82">
        <v>0.15</v>
      </c>
      <c r="I63" s="82"/>
      <c r="J63" s="82">
        <v>-10000</v>
      </c>
      <c r="K63" s="82">
        <v>1000000</v>
      </c>
      <c r="L63" s="83" t="str">
        <f>'Indicator sheet_(IS)'!O47</f>
        <v>n.d.</v>
      </c>
      <c r="M63" s="84">
        <f>IF('Indicator sheet_(IS)'!P45=Berechnung1!$H$5,5,IF('Indicator sheet_(IS)'!P45=Berechnung1!$G$5,1,IF('Indicator sheet_(IS)'!P45=Berechnung1!$F$5,1,IF('Indicator sheet_(IS)'!P45=Berechnung1!$E$5,2,IF('Indicator sheet_(IS)'!P45=Berechnung1!$D$5,3,IF('Indicator sheet_(IS)'!P45=Berechnung1!$C$5,4,""))))))</f>
        <v>1</v>
      </c>
      <c r="N63" s="84">
        <f t="shared" si="2"/>
        <v>1</v>
      </c>
      <c r="O63" s="84">
        <f>IF('Indicator sheet_(IS)'!R45="",0,1)</f>
        <v>0</v>
      </c>
    </row>
    <row r="64" spans="2:15" x14ac:dyDescent="0.2">
      <c r="C64" s="110"/>
      <c r="D64" s="110"/>
      <c r="E64" s="111"/>
      <c r="F64" s="111"/>
      <c r="G64" s="111"/>
      <c r="H64" s="111"/>
      <c r="I64" s="111"/>
      <c r="J64" s="111"/>
      <c r="K64" s="111"/>
      <c r="L64" s="42"/>
      <c r="M64" s="41"/>
      <c r="N64" s="41"/>
      <c r="O64" s="41"/>
    </row>
    <row r="65" spans="3:15" x14ac:dyDescent="0.2">
      <c r="C65" s="110"/>
      <c r="D65" s="110"/>
      <c r="E65" s="111"/>
      <c r="F65" s="111"/>
      <c r="G65" s="111"/>
      <c r="H65" s="111"/>
      <c r="I65" s="111"/>
      <c r="J65" s="111"/>
      <c r="K65" s="111"/>
      <c r="L65" s="42"/>
      <c r="M65" s="41"/>
      <c r="N65" s="41"/>
      <c r="O65" s="41"/>
    </row>
    <row r="66" spans="3:15" x14ac:dyDescent="0.2">
      <c r="C66" s="75">
        <v>13</v>
      </c>
      <c r="D66" s="75" t="s">
        <v>208</v>
      </c>
      <c r="E66" s="76">
        <v>0</v>
      </c>
      <c r="F66" s="76">
        <v>1</v>
      </c>
      <c r="G66" s="76">
        <v>-10000</v>
      </c>
      <c r="H66" s="76">
        <v>0.1</v>
      </c>
      <c r="I66" s="76"/>
      <c r="J66" s="76">
        <v>-10000</v>
      </c>
      <c r="K66" s="76">
        <v>1000000</v>
      </c>
      <c r="L66" s="78" t="str">
        <f>'Indicator sheet_(IS)'!O50</f>
        <v>n.d.</v>
      </c>
      <c r="M66" s="79">
        <f>IF('Indicator sheet_(IS)'!P48=Berechnung1!$G$5,1,IF('Indicator sheet_(IS)'!P48=Berechnung1!$F$5,1,IF('Indicator sheet_(IS)'!P48=Berechnung1!$E$5,2,IF('Indicator sheet_(IS)'!P48=Berechnung1!$D$5,3,IF('Indicator sheet_(IS)'!P48=Berechnung1!$C$5,4,"")))))</f>
        <v>1</v>
      </c>
      <c r="N66" s="79">
        <f t="shared" si="2"/>
        <v>1</v>
      </c>
      <c r="O66" s="79">
        <f>IF('Indicator sheet_(IS)'!R48="",0,1)</f>
        <v>0</v>
      </c>
    </row>
    <row r="67" spans="3:15" x14ac:dyDescent="0.2">
      <c r="C67" s="110"/>
      <c r="D67" s="110"/>
      <c r="E67" s="111"/>
      <c r="F67" s="111"/>
      <c r="G67" s="111"/>
      <c r="H67" s="111"/>
      <c r="I67" s="111"/>
      <c r="J67" s="111"/>
      <c r="K67" s="111"/>
      <c r="L67" s="42"/>
      <c r="M67" s="41"/>
      <c r="N67" s="41"/>
      <c r="O67" s="41"/>
    </row>
    <row r="68" spans="3:15" x14ac:dyDescent="0.2">
      <c r="C68" s="110"/>
      <c r="D68" s="110"/>
      <c r="E68" s="111"/>
      <c r="F68" s="111"/>
      <c r="G68" s="111"/>
      <c r="H68" s="111"/>
      <c r="I68" s="111"/>
      <c r="J68" s="111"/>
      <c r="K68" s="111"/>
      <c r="L68" s="42"/>
      <c r="M68" s="41"/>
      <c r="N68" s="41"/>
      <c r="O68" s="41"/>
    </row>
    <row r="69" spans="3:15" x14ac:dyDescent="0.2">
      <c r="C69" s="75">
        <v>14</v>
      </c>
      <c r="D69" s="75" t="s">
        <v>208</v>
      </c>
      <c r="E69" s="76">
        <v>0</v>
      </c>
      <c r="F69" s="76">
        <v>1</v>
      </c>
      <c r="G69" s="76">
        <v>-10000</v>
      </c>
      <c r="H69" s="76">
        <v>0.1</v>
      </c>
      <c r="I69" s="76"/>
      <c r="J69" s="112">
        <v>-10000</v>
      </c>
      <c r="K69" s="76">
        <v>1000000</v>
      </c>
      <c r="L69" s="78" t="str">
        <f>'Indicator sheet_(IS)'!O53</f>
        <v>n.d.</v>
      </c>
      <c r="M69" s="79">
        <f>IF('Indicator sheet_(IS)'!P51=Berechnung1!$G$5,1,IF('Indicator sheet_(IS)'!P51=Berechnung1!$F$5,1,IF('Indicator sheet_(IS)'!P51=Berechnung1!$E$5,2,IF('Indicator sheet_(IS)'!P51=Berechnung1!$D$5,3,IF('Indicator sheet_(IS)'!P51=Berechnung1!$C$5,4,"")))))</f>
        <v>1</v>
      </c>
      <c r="N69" s="79">
        <f t="shared" si="2"/>
        <v>1</v>
      </c>
      <c r="O69" s="79">
        <f>IF('Indicator sheet_(IS)'!R51="",0,1)</f>
        <v>0</v>
      </c>
    </row>
    <row r="70" spans="3:15" x14ac:dyDescent="0.2">
      <c r="C70" s="110"/>
      <c r="D70" s="110"/>
      <c r="E70" s="111"/>
      <c r="F70" s="111"/>
      <c r="G70" s="111"/>
      <c r="H70" s="111"/>
      <c r="I70" s="111"/>
      <c r="J70" s="111"/>
      <c r="K70" s="111"/>
      <c r="L70" s="42"/>
      <c r="M70" s="41"/>
      <c r="N70" s="41"/>
      <c r="O70" s="41"/>
    </row>
    <row r="71" spans="3:15" x14ac:dyDescent="0.2">
      <c r="C71" s="110"/>
      <c r="D71" s="110"/>
      <c r="E71" s="111"/>
      <c r="F71" s="111"/>
      <c r="G71" s="111"/>
      <c r="H71" s="111"/>
      <c r="I71" s="111"/>
      <c r="J71" s="111"/>
      <c r="K71" s="111"/>
      <c r="L71" s="42"/>
      <c r="M71" s="41"/>
      <c r="N71" s="41"/>
      <c r="O71" s="41"/>
    </row>
    <row r="72" spans="3:15" x14ac:dyDescent="0.2">
      <c r="C72" s="75">
        <v>15</v>
      </c>
      <c r="D72" s="75" t="s">
        <v>208</v>
      </c>
      <c r="E72" s="76">
        <v>0</v>
      </c>
      <c r="F72" s="76">
        <v>1</v>
      </c>
      <c r="G72" s="76">
        <v>-10000</v>
      </c>
      <c r="H72" s="76">
        <v>0.1</v>
      </c>
      <c r="I72" s="76"/>
      <c r="J72" s="76">
        <v>-10000</v>
      </c>
      <c r="K72" s="76">
        <v>1000000</v>
      </c>
      <c r="L72" s="78" t="str">
        <f>'Indicator sheet_(IS)'!O56</f>
        <v>n.d.</v>
      </c>
      <c r="M72" s="79">
        <f>IF('Indicator sheet_(IS)'!P54=Berechnung1!$G$5,1,IF('Indicator sheet_(IS)'!P54=Berechnung1!$F$5,1,IF('Indicator sheet_(IS)'!P54=Berechnung1!$E$5,2,IF('Indicator sheet_(IS)'!P54=Berechnung1!$D$5,3,IF('Indicator sheet_(IS)'!P54=Berechnung1!$C$5,4,"")))))</f>
        <v>1</v>
      </c>
      <c r="N72" s="79">
        <f t="shared" si="2"/>
        <v>1</v>
      </c>
      <c r="O72" s="79">
        <f>IF('Indicator sheet_(IS)'!R54="",0,1)</f>
        <v>0</v>
      </c>
    </row>
    <row r="73" spans="3:15" x14ac:dyDescent="0.2">
      <c r="C73" s="110"/>
      <c r="D73" s="110"/>
      <c r="E73" s="111"/>
      <c r="F73" s="111"/>
      <c r="G73" s="111"/>
      <c r="H73" s="111"/>
      <c r="I73" s="111"/>
      <c r="J73" s="111"/>
      <c r="K73" s="111"/>
      <c r="L73" s="42"/>
      <c r="M73" s="41"/>
      <c r="N73" s="41"/>
      <c r="O73" s="41"/>
    </row>
    <row r="74" spans="3:15" x14ac:dyDescent="0.2">
      <c r="C74" s="110"/>
      <c r="D74" s="110"/>
      <c r="E74" s="111"/>
      <c r="F74" s="111"/>
      <c r="G74" s="111"/>
      <c r="H74" s="111"/>
      <c r="I74" s="111"/>
      <c r="J74" s="111"/>
      <c r="K74" s="111"/>
      <c r="L74" s="42"/>
      <c r="M74" s="41"/>
      <c r="N74" s="41"/>
      <c r="O74" s="41"/>
    </row>
    <row r="75" spans="3:15" x14ac:dyDescent="0.2">
      <c r="C75" s="75">
        <v>16</v>
      </c>
      <c r="D75" s="75" t="s">
        <v>208</v>
      </c>
      <c r="E75" s="76">
        <v>0</v>
      </c>
      <c r="F75" s="76">
        <v>1</v>
      </c>
      <c r="G75" s="76">
        <v>0.7</v>
      </c>
      <c r="H75" s="76">
        <v>10000</v>
      </c>
      <c r="I75" s="76"/>
      <c r="J75" s="76">
        <v>-10000</v>
      </c>
      <c r="K75" s="76">
        <v>1000000</v>
      </c>
      <c r="L75" s="78" t="str">
        <f>'Indicator sheet_(IS)'!O59</f>
        <v>n.d.</v>
      </c>
      <c r="M75" s="79">
        <f>IF('Indicator sheet_(IS)'!P57=Berechnung1!$G$5,1,IF('Indicator sheet_(IS)'!P57=Berechnung1!$F$5,1,IF('Indicator sheet_(IS)'!P57=Berechnung1!$E$5,2,IF('Indicator sheet_(IS)'!P57=Berechnung1!$D$5,3,IF('Indicator sheet_(IS)'!P57=Berechnung1!$C$5,4,"")))))</f>
        <v>1</v>
      </c>
      <c r="N75" s="79">
        <f t="shared" si="2"/>
        <v>1</v>
      </c>
      <c r="O75" s="79">
        <f>IF('Indicator sheet_(IS)'!R57="",0,1)</f>
        <v>0</v>
      </c>
    </row>
    <row r="76" spans="3:15" x14ac:dyDescent="0.2">
      <c r="C76" s="110"/>
      <c r="D76" s="110"/>
      <c r="E76" s="111"/>
      <c r="F76" s="111"/>
      <c r="G76" s="111"/>
      <c r="H76" s="111"/>
      <c r="I76" s="111"/>
      <c r="J76" s="111"/>
      <c r="K76" s="111"/>
      <c r="L76" s="42"/>
      <c r="M76" s="41"/>
      <c r="N76" s="41"/>
      <c r="O76" s="41"/>
    </row>
    <row r="77" spans="3:15" x14ac:dyDescent="0.2">
      <c r="C77" s="110"/>
      <c r="D77" s="110"/>
      <c r="E77" s="111"/>
      <c r="F77" s="111"/>
      <c r="G77" s="111"/>
      <c r="H77" s="111"/>
      <c r="I77" s="111"/>
      <c r="J77" s="111"/>
      <c r="K77" s="111"/>
      <c r="L77" s="42"/>
      <c r="M77" s="41"/>
      <c r="N77" s="41"/>
      <c r="O77" s="41"/>
    </row>
    <row r="78" spans="3:15" x14ac:dyDescent="0.2">
      <c r="C78" s="75">
        <v>17</v>
      </c>
      <c r="D78" s="75" t="s">
        <v>208</v>
      </c>
      <c r="E78" s="76">
        <v>0</v>
      </c>
      <c r="F78" s="76">
        <v>1</v>
      </c>
      <c r="G78" s="76">
        <v>0.5</v>
      </c>
      <c r="H78" s="76">
        <v>10000</v>
      </c>
      <c r="I78" s="76"/>
      <c r="J78" s="76">
        <v>-10000</v>
      </c>
      <c r="K78" s="76">
        <v>1000000</v>
      </c>
      <c r="L78" s="78" t="str">
        <f>'Indicator sheet_(IS)'!O62</f>
        <v>n.d.</v>
      </c>
      <c r="M78" s="79">
        <f>IF('Indicator sheet_(IS)'!P60=Berechnung1!$G$5,1,IF('Indicator sheet_(IS)'!P60=Berechnung1!$F$5,1,IF('Indicator sheet_(IS)'!P60=Berechnung1!$E$5,2,IF('Indicator sheet_(IS)'!P60=Berechnung1!$D$5,3,IF('Indicator sheet_(IS)'!P60=Berechnung1!$C$5,4,"")))))</f>
        <v>1</v>
      </c>
      <c r="N78" s="79">
        <f t="shared" si="2"/>
        <v>1</v>
      </c>
      <c r="O78" s="79">
        <f>IF('Indicator sheet_(IS)'!R60="",0,1)</f>
        <v>0</v>
      </c>
    </row>
    <row r="79" spans="3:15" x14ac:dyDescent="0.2">
      <c r="C79" s="110"/>
      <c r="D79" s="110"/>
      <c r="E79" s="111"/>
      <c r="F79" s="111"/>
      <c r="G79" s="111"/>
      <c r="H79" s="111"/>
      <c r="I79" s="111"/>
      <c r="J79" s="111"/>
      <c r="K79" s="111"/>
      <c r="L79" s="42"/>
      <c r="M79" s="41"/>
      <c r="N79" s="41"/>
      <c r="O79" s="41"/>
    </row>
    <row r="80" spans="3:15" x14ac:dyDescent="0.2">
      <c r="C80" s="110"/>
      <c r="D80" s="110"/>
      <c r="E80" s="111"/>
      <c r="F80" s="111"/>
      <c r="G80" s="111"/>
      <c r="H80" s="111"/>
      <c r="I80" s="111"/>
      <c r="J80" s="111"/>
      <c r="K80" s="111"/>
      <c r="L80" s="42"/>
      <c r="M80" s="41"/>
      <c r="N80" s="41"/>
      <c r="O80" s="41"/>
    </row>
    <row r="81" spans="2:15" x14ac:dyDescent="0.2">
      <c r="B81" s="7" t="s">
        <v>233</v>
      </c>
      <c r="C81" s="81">
        <v>18</v>
      </c>
      <c r="D81" s="81" t="s">
        <v>208</v>
      </c>
      <c r="E81" s="82">
        <v>0</v>
      </c>
      <c r="F81" s="82">
        <v>1</v>
      </c>
      <c r="G81" s="82">
        <v>0.8</v>
      </c>
      <c r="H81" s="82">
        <v>10000</v>
      </c>
      <c r="I81" s="82"/>
      <c r="J81" s="82">
        <v>-10000</v>
      </c>
      <c r="K81" s="82">
        <v>1000000</v>
      </c>
      <c r="L81" s="83" t="str">
        <f>'Indicator sheet_(IS)'!O65</f>
        <v>n.d.</v>
      </c>
      <c r="M81" s="84">
        <f>IF('Indicator sheet_(IS)'!P63=Berechnung1!$H$5,5,IF('Indicator sheet_(IS)'!P63=Berechnung1!$G$5,1,IF('Indicator sheet_(IS)'!P63=Berechnung1!$F$5,1,IF('Indicator sheet_(IS)'!P63=Berechnung1!$E$5,2,IF('Indicator sheet_(IS)'!P63=Berechnung1!$D$5,3,IF('Indicator sheet_(IS)'!P63=Berechnung1!$C$5,4,""))))))</f>
        <v>1</v>
      </c>
      <c r="N81" s="84">
        <f t="shared" si="2"/>
        <v>1</v>
      </c>
      <c r="O81" s="84">
        <f>IF('Indicator sheet_(IS)'!R63="",0,1)</f>
        <v>0</v>
      </c>
    </row>
    <row r="82" spans="2:15" x14ac:dyDescent="0.2">
      <c r="C82" s="110"/>
      <c r="D82" s="110"/>
      <c r="E82" s="111"/>
      <c r="F82" s="111"/>
      <c r="G82" s="111"/>
      <c r="H82" s="111"/>
      <c r="I82" s="111"/>
      <c r="J82" s="111"/>
      <c r="K82" s="111"/>
      <c r="L82" s="42"/>
      <c r="M82" s="41"/>
      <c r="N82" s="41"/>
      <c r="O82" s="41"/>
    </row>
    <row r="83" spans="2:15" x14ac:dyDescent="0.2">
      <c r="C83" s="110"/>
      <c r="D83" s="110"/>
      <c r="E83" s="111"/>
      <c r="F83" s="111"/>
      <c r="G83" s="111"/>
      <c r="H83" s="111"/>
      <c r="I83" s="111"/>
      <c r="J83" s="111"/>
      <c r="K83" s="111"/>
      <c r="L83" s="42"/>
      <c r="M83" s="41"/>
      <c r="N83" s="41"/>
      <c r="O83" s="41"/>
    </row>
    <row r="84" spans="2:15" x14ac:dyDescent="0.2">
      <c r="B84" s="7" t="s">
        <v>233</v>
      </c>
      <c r="C84" s="81">
        <v>19</v>
      </c>
      <c r="D84" s="81" t="s">
        <v>208</v>
      </c>
      <c r="E84" s="82">
        <v>0</v>
      </c>
      <c r="F84" s="82">
        <v>1</v>
      </c>
      <c r="G84" s="82">
        <v>-10000</v>
      </c>
      <c r="H84" s="82">
        <v>10000</v>
      </c>
      <c r="I84" s="82"/>
      <c r="J84" s="82">
        <v>0.8</v>
      </c>
      <c r="K84" s="82">
        <v>1000000</v>
      </c>
      <c r="L84" s="83" t="str">
        <f>'Indicator sheet_(IS)'!O68</f>
        <v>n.d.</v>
      </c>
      <c r="M84" s="84">
        <f>IF('Indicator sheet_(IS)'!P66=Berechnung1!$H$5,5,IF('Indicator sheet_(IS)'!P66=Berechnung1!$G$5,1,IF('Indicator sheet_(IS)'!P66=Berechnung1!$F$5,1,IF('Indicator sheet_(IS)'!P66=Berechnung1!$E$5,2,IF('Indicator sheet_(IS)'!P66=Berechnung1!$D$5,3,IF('Indicator sheet_(IS)'!P66=Berechnung1!$C$5,4,""))))))</f>
        <v>1</v>
      </c>
      <c r="N84" s="84">
        <f t="shared" si="2"/>
        <v>1</v>
      </c>
      <c r="O84" s="84">
        <f>IF('Indicator sheet_(IS)'!R66="",0,1)</f>
        <v>0</v>
      </c>
    </row>
    <row r="85" spans="2:15" x14ac:dyDescent="0.2">
      <c r="C85" s="110"/>
      <c r="D85" s="110"/>
      <c r="E85" s="111"/>
      <c r="F85" s="111"/>
      <c r="G85" s="111"/>
      <c r="H85" s="111"/>
      <c r="I85" s="111"/>
      <c r="J85" s="111"/>
      <c r="K85" s="111"/>
      <c r="L85" s="42"/>
      <c r="M85" s="41"/>
      <c r="N85" s="41"/>
      <c r="O85" s="41"/>
    </row>
    <row r="86" spans="2:15" x14ac:dyDescent="0.2">
      <c r="C86" s="110"/>
      <c r="D86" s="110"/>
      <c r="E86" s="111"/>
      <c r="F86" s="111"/>
      <c r="G86" s="111"/>
      <c r="H86" s="111"/>
      <c r="I86" s="111"/>
      <c r="J86" s="111"/>
      <c r="K86" s="111"/>
      <c r="L86" s="42"/>
      <c r="M86" s="41"/>
      <c r="N86" s="41"/>
      <c r="O86" s="41"/>
    </row>
    <row r="87" spans="2:15" x14ac:dyDescent="0.2">
      <c r="B87" s="7" t="s">
        <v>233</v>
      </c>
      <c r="C87" s="81">
        <v>20</v>
      </c>
      <c r="D87" s="81" t="s">
        <v>208</v>
      </c>
      <c r="E87" s="82">
        <v>0</v>
      </c>
      <c r="F87" s="82">
        <v>1</v>
      </c>
      <c r="G87" s="82">
        <v>-10000</v>
      </c>
      <c r="H87" s="82">
        <v>10000</v>
      </c>
      <c r="I87" s="82"/>
      <c r="J87" s="82">
        <v>0.8</v>
      </c>
      <c r="K87" s="82">
        <v>1000000</v>
      </c>
      <c r="L87" s="83" t="str">
        <f>'Indicator sheet_(IS)'!O71</f>
        <v>n.d.</v>
      </c>
      <c r="M87" s="84">
        <f>IF('Indicator sheet_(IS)'!P69=Berechnung1!$H$5,5,IF('Indicator sheet_(IS)'!P69=Berechnung1!$G$5,1,IF('Indicator sheet_(IS)'!P69=Berechnung1!$F$5,1,IF('Indicator sheet_(IS)'!P69=Berechnung1!$E$5,2,IF('Indicator sheet_(IS)'!P69=Berechnung1!$D$5,3,IF('Indicator sheet_(IS)'!P69=Berechnung1!$C$5,4,""))))))</f>
        <v>1</v>
      </c>
      <c r="N87" s="84">
        <f t="shared" si="2"/>
        <v>1</v>
      </c>
      <c r="O87" s="84">
        <f>IF('Indicator sheet_(IS)'!R69="",0,1)</f>
        <v>0</v>
      </c>
    </row>
    <row r="88" spans="2:15" x14ac:dyDescent="0.2">
      <c r="C88" s="110"/>
      <c r="D88" s="110"/>
      <c r="E88" s="111"/>
      <c r="F88" s="111"/>
      <c r="G88" s="111"/>
      <c r="H88" s="111"/>
      <c r="I88" s="111"/>
      <c r="J88" s="111"/>
      <c r="K88" s="111"/>
      <c r="L88" s="42"/>
      <c r="M88" s="41"/>
      <c r="N88" s="41"/>
      <c r="O88" s="41"/>
    </row>
    <row r="89" spans="2:15" x14ac:dyDescent="0.2">
      <c r="C89" s="110"/>
      <c r="D89" s="110"/>
      <c r="E89" s="111"/>
      <c r="F89" s="111"/>
      <c r="G89" s="111"/>
      <c r="H89" s="111"/>
      <c r="I89" s="111"/>
      <c r="J89" s="111"/>
      <c r="K89" s="111"/>
      <c r="L89" s="42"/>
      <c r="M89" s="41"/>
      <c r="N89" s="41"/>
      <c r="O89" s="41"/>
    </row>
    <row r="90" spans="2:15" x14ac:dyDescent="0.2">
      <c r="B90" s="7" t="s">
        <v>233</v>
      </c>
      <c r="C90" s="81">
        <v>21</v>
      </c>
      <c r="D90" s="81" t="s">
        <v>208</v>
      </c>
      <c r="E90" s="82">
        <v>0</v>
      </c>
      <c r="F90" s="82">
        <v>1</v>
      </c>
      <c r="G90" s="82">
        <v>0.8</v>
      </c>
      <c r="H90" s="82">
        <v>10000</v>
      </c>
      <c r="I90" s="82"/>
      <c r="J90" s="82">
        <v>-10000</v>
      </c>
      <c r="K90" s="82">
        <v>1000000</v>
      </c>
      <c r="L90" s="83" t="str">
        <f>'Indicator sheet_(IS)'!O74</f>
        <v>n.d.</v>
      </c>
      <c r="M90" s="84">
        <f>IF('Indicator sheet_(IS)'!P72=Berechnung1!$H$5,5,IF('Indicator sheet_(IS)'!P72=Berechnung1!$G$5,1,IF('Indicator sheet_(IS)'!P72=Berechnung1!$F$5,1,IF('Indicator sheet_(IS)'!P72=Berechnung1!$E$5,2,IF('Indicator sheet_(IS)'!P72=Berechnung1!$D$5,3,IF('Indicator sheet_(IS)'!P72=Berechnung1!$C$5,4,""))))))</f>
        <v>1</v>
      </c>
      <c r="N90" s="84">
        <f t="shared" si="2"/>
        <v>1</v>
      </c>
      <c r="O90" s="84">
        <f>IF('Indicator sheet_(IS)'!R72="",0,1)</f>
        <v>0</v>
      </c>
    </row>
    <row r="91" spans="2:15" x14ac:dyDescent="0.2">
      <c r="C91" s="110"/>
      <c r="D91" s="110"/>
      <c r="E91" s="111"/>
      <c r="F91" s="111"/>
      <c r="G91" s="111"/>
      <c r="H91" s="111"/>
      <c r="I91" s="111"/>
      <c r="J91" s="111"/>
      <c r="K91" s="111"/>
      <c r="L91" s="42"/>
      <c r="M91" s="41"/>
      <c r="N91" s="41"/>
      <c r="O91" s="41"/>
    </row>
    <row r="92" spans="2:15" x14ac:dyDescent="0.2">
      <c r="C92" s="110"/>
      <c r="D92" s="110"/>
      <c r="E92" s="111"/>
      <c r="F92" s="111"/>
      <c r="G92" s="111"/>
      <c r="H92" s="111"/>
      <c r="I92" s="111"/>
      <c r="J92" s="111"/>
      <c r="K92" s="111"/>
      <c r="L92" s="42"/>
      <c r="M92" s="41"/>
      <c r="N92" s="41"/>
      <c r="O92" s="41"/>
    </row>
  </sheetData>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workbookViewId="0">
      <selection activeCell="B1" sqref="B1"/>
    </sheetView>
  </sheetViews>
  <sheetFormatPr defaultColWidth="9.140625" defaultRowHeight="15" x14ac:dyDescent="0.25"/>
  <cols>
    <col min="1" max="1" width="23" style="68" customWidth="1"/>
    <col min="2" max="2" width="23.140625" style="68" customWidth="1"/>
    <col min="3" max="5" width="20.7109375" style="68" customWidth="1"/>
    <col min="6" max="6" width="39.140625" style="68" customWidth="1"/>
    <col min="7" max="7" width="42.42578125" style="68" customWidth="1"/>
    <col min="8" max="8" width="9.140625" style="68" customWidth="1"/>
    <col min="9" max="11" width="23" style="68" customWidth="1"/>
    <col min="12" max="16384" width="9.140625" style="68"/>
  </cols>
  <sheetData>
    <row r="1" spans="1:11" x14ac:dyDescent="0.25">
      <c r="A1" s="28" t="s">
        <v>176</v>
      </c>
      <c r="B1" s="135">
        <v>222</v>
      </c>
    </row>
    <row r="2" spans="1:11" x14ac:dyDescent="0.25">
      <c r="A2" s="28" t="s">
        <v>7</v>
      </c>
      <c r="B2" s="69" t="str">
        <f>IF('Basic Data'!B8=0,"",'Basic Data'!B8)</f>
        <v/>
      </c>
    </row>
    <row r="3" spans="1:11" x14ac:dyDescent="0.25">
      <c r="A3" s="28" t="s">
        <v>3</v>
      </c>
      <c r="B3" s="72" t="str">
        <f>IF('Basic Data'!I14=0,"",'Basic Data'!I14)</f>
        <v/>
      </c>
    </row>
    <row r="5" spans="1:11" x14ac:dyDescent="0.25">
      <c r="A5" s="30" t="s">
        <v>177</v>
      </c>
      <c r="B5" s="29"/>
    </row>
    <row r="6" spans="1:11" x14ac:dyDescent="0.25">
      <c r="A6" s="30" t="s">
        <v>178</v>
      </c>
      <c r="B6" s="29"/>
    </row>
    <row r="7" spans="1:11" x14ac:dyDescent="0.25">
      <c r="A7" s="30" t="s">
        <v>179</v>
      </c>
      <c r="B7" s="29"/>
    </row>
    <row r="8" spans="1:11" x14ac:dyDescent="0.25">
      <c r="A8" s="30" t="s">
        <v>180</v>
      </c>
      <c r="B8" s="29"/>
    </row>
    <row r="9" spans="1:11" x14ac:dyDescent="0.25">
      <c r="A9" s="30" t="s">
        <v>181</v>
      </c>
      <c r="B9" s="29"/>
    </row>
    <row r="11" spans="1:11" x14ac:dyDescent="0.25">
      <c r="A11" s="31" t="s">
        <v>182</v>
      </c>
      <c r="B11" s="31" t="s">
        <v>183</v>
      </c>
      <c r="C11" s="31" t="s">
        <v>169</v>
      </c>
      <c r="D11" s="31" t="s">
        <v>184</v>
      </c>
      <c r="E11" s="31" t="s">
        <v>185</v>
      </c>
      <c r="F11" s="31" t="s">
        <v>186</v>
      </c>
      <c r="G11" s="31" t="s">
        <v>187</v>
      </c>
      <c r="H11" s="31" t="s">
        <v>188</v>
      </c>
      <c r="I11" s="31" t="s">
        <v>189</v>
      </c>
      <c r="J11" s="31" t="s">
        <v>190</v>
      </c>
      <c r="K11" s="31" t="s">
        <v>191</v>
      </c>
    </row>
    <row r="12" spans="1:11" x14ac:dyDescent="0.25">
      <c r="A12" s="67" t="s">
        <v>240</v>
      </c>
      <c r="B12" s="59" t="str">
        <f>IF('Indicator sheet_(IS)'!O9 = 0, "n.d.", 'Indicator sheet_(IS)'!O9)</f>
        <v>n.d.</v>
      </c>
      <c r="C12" s="60"/>
      <c r="D12" s="60"/>
      <c r="E12" s="59">
        <f>Berechnung1!N27</f>
        <v>1</v>
      </c>
      <c r="F12" s="66" t="str">
        <f>IF('Indicator sheet_(IS)'!Q9=0,"",'Indicator sheet_(IS)'!Q9)</f>
        <v/>
      </c>
      <c r="G12" s="66" t="str">
        <f>IF('Indicator sheet_(IS)'!R9=0,"",'Indicator sheet_(IS)'!R9)</f>
        <v/>
      </c>
      <c r="H12" s="59">
        <f>Berechnung1!O27</f>
        <v>0</v>
      </c>
      <c r="I12" s="66"/>
      <c r="J12" s="66"/>
      <c r="K12" s="66"/>
    </row>
    <row r="13" spans="1:11" x14ac:dyDescent="0.25">
      <c r="A13" s="67" t="s">
        <v>241</v>
      </c>
      <c r="B13" s="123" t="str">
        <f>IF('Indicator sheet_(IS)'!O12=0,"n.d.",IF('Indicator sheet_(IS)'!O12="","n.d.",'Indicator sheet_(IS)'!O12))</f>
        <v>n.d.</v>
      </c>
      <c r="C13" s="60"/>
      <c r="D13" s="60"/>
      <c r="E13" s="59">
        <f>Berechnung1!N30</f>
        <v>1</v>
      </c>
      <c r="F13" s="66" t="str">
        <f>IF('Indicator sheet_(IS)'!Q12=0,"",'Indicator sheet_(IS)'!Q12)</f>
        <v/>
      </c>
      <c r="G13" s="66" t="str">
        <f>IF('Indicator sheet_(IS)'!R12=0,"",'Indicator sheet_(IS)'!R12)</f>
        <v/>
      </c>
      <c r="H13" s="59">
        <f>Berechnung1!O30</f>
        <v>0</v>
      </c>
      <c r="I13" s="66"/>
      <c r="J13" s="66"/>
      <c r="K13" s="66"/>
    </row>
    <row r="14" spans="1:11" ht="15.75" customHeight="1" x14ac:dyDescent="0.25">
      <c r="A14" s="67">
        <v>2</v>
      </c>
      <c r="B14" s="59" t="str">
        <f>IF('Indicator sheet_(IS)'!O15 = "", "",'Indicator sheet_(IS)'!O15)</f>
        <v/>
      </c>
      <c r="C14" s="59">
        <f>IF('Indicator sheet_(IS)'!O16="","",'Indicator sheet_(IS)'!O16)</f>
        <v>0</v>
      </c>
      <c r="D14" s="87" t="str">
        <f>IF('Indicator sheet_(IS)'!O17="n.d.","n.d.",'Indicator sheet_(IS)'!O17*100)</f>
        <v>n.d.</v>
      </c>
      <c r="E14" s="59">
        <f>Berechnung1!N33</f>
        <v>1</v>
      </c>
      <c r="F14" s="66" t="str">
        <f>IF('Indicator sheet_(IS)'!Q15=0,"",'Indicator sheet_(IS)'!Q15)</f>
        <v/>
      </c>
      <c r="G14" s="66" t="str">
        <f>IF('Indicator sheet_(IS)'!R15=0,"",'Indicator sheet_(IS)'!R15)</f>
        <v/>
      </c>
      <c r="H14" s="59">
        <f>Berechnung1!O33</f>
        <v>0</v>
      </c>
      <c r="I14" s="66"/>
      <c r="J14" s="66"/>
      <c r="K14" s="66"/>
    </row>
    <row r="15" spans="1:11" x14ac:dyDescent="0.25">
      <c r="A15" s="67">
        <v>3</v>
      </c>
      <c r="B15" s="59" t="str">
        <f>IF('Indicator sheet_(IS)'!O18 = "", "",'Indicator sheet_(IS)'!O18)</f>
        <v/>
      </c>
      <c r="C15" s="59" t="str">
        <f>IF('Indicator sheet_(IS)'!O19="","",'Indicator sheet_(IS)'!O19)</f>
        <v/>
      </c>
      <c r="D15" s="89" t="str">
        <f>IF('Indicator sheet_(IS)'!O20="n.d.","n.d.",IF('Indicator sheet_(IS)'!O20="","n.d.",'Indicator sheet_(IS)'!O20*100))</f>
        <v>n.d.</v>
      </c>
      <c r="E15" s="59">
        <f>Berechnung1!N36</f>
        <v>1</v>
      </c>
      <c r="F15" s="66" t="str">
        <f>IF('Indicator sheet_(IS)'!Q18=0,"",'Indicator sheet_(IS)'!Q18)</f>
        <v/>
      </c>
      <c r="G15" s="66" t="str">
        <f>IF('Indicator sheet_(IS)'!R18=0,"",'Indicator sheet_(IS)'!R18)</f>
        <v/>
      </c>
      <c r="H15" s="59">
        <f>Berechnung1!O36</f>
        <v>0</v>
      </c>
      <c r="I15" s="66"/>
      <c r="J15" s="66"/>
      <c r="K15" s="66"/>
    </row>
    <row r="16" spans="1:11" x14ac:dyDescent="0.25">
      <c r="A16" s="67">
        <v>4</v>
      </c>
      <c r="B16" s="59" t="str">
        <f>IF('Indicator sheet_(IS)'!O21 = "", "",'Indicator sheet_(IS)'!O21)</f>
        <v/>
      </c>
      <c r="C16" s="59">
        <f>IF('Indicator sheet_(IS)'!O22="","",'Indicator sheet_(IS)'!O22)</f>
        <v>0</v>
      </c>
      <c r="D16" s="87" t="str">
        <f>IF('Indicator sheet_(IS)'!O23="n.d.","n.d.",'Indicator sheet_(IS)'!O23*100)</f>
        <v>n.d.</v>
      </c>
      <c r="E16" s="59">
        <f>Berechnung1!N39</f>
        <v>1</v>
      </c>
      <c r="F16" s="66" t="str">
        <f>IF('Indicator sheet_(IS)'!Q21=0,"",'Indicator sheet_(IS)'!Q21)</f>
        <v/>
      </c>
      <c r="G16" s="66" t="str">
        <f>IF('Indicator sheet_(IS)'!R21=0,"",'Indicator sheet_(IS)'!R21)</f>
        <v/>
      </c>
      <c r="H16" s="59">
        <f>Berechnung1!O39</f>
        <v>0</v>
      </c>
      <c r="I16" s="66"/>
      <c r="J16" s="66"/>
      <c r="K16" s="66"/>
    </row>
    <row r="17" spans="1:11" x14ac:dyDescent="0.25">
      <c r="A17" s="67">
        <v>5</v>
      </c>
      <c r="B17" s="59" t="str">
        <f>IF('Indicator sheet_(IS)'!O24 = "", "",'Indicator sheet_(IS)'!O24)</f>
        <v/>
      </c>
      <c r="C17" s="59">
        <f>IF('Indicator sheet_(IS)'!O25="","",'Indicator sheet_(IS)'!O25)</f>
        <v>0</v>
      </c>
      <c r="D17" s="87" t="str">
        <f>IF('Indicator sheet_(IS)'!O26="n.d.","n.d.",'Indicator sheet_(IS)'!O26*100)</f>
        <v>n.d.</v>
      </c>
      <c r="E17" s="59">
        <f>Berechnung1!N42</f>
        <v>1</v>
      </c>
      <c r="F17" s="66" t="str">
        <f>IF('Indicator sheet_(IS)'!Q24=0,"",'Indicator sheet_(IS)'!Q24)</f>
        <v/>
      </c>
      <c r="G17" s="66" t="str">
        <f>IF('Indicator sheet_(IS)'!R24=0,"",'Indicator sheet_(IS)'!R24)</f>
        <v/>
      </c>
      <c r="H17" s="59">
        <f>Berechnung1!O42</f>
        <v>0</v>
      </c>
      <c r="I17" s="66"/>
      <c r="J17" s="66"/>
      <c r="K17" s="66"/>
    </row>
    <row r="18" spans="1:11" x14ac:dyDescent="0.25">
      <c r="A18" s="67">
        <v>6</v>
      </c>
      <c r="B18" s="59" t="str">
        <f>IF('Indicator sheet_(IS)'!O27 = "", "",'Indicator sheet_(IS)'!O27)</f>
        <v/>
      </c>
      <c r="C18" s="59">
        <f>IF('Indicator sheet_(IS)'!O28="","",'Indicator sheet_(IS)'!O28)</f>
        <v>0</v>
      </c>
      <c r="D18" s="87" t="str">
        <f>IF('Indicator sheet_(IS)'!O29="n.d.","n.d.",'Indicator sheet_(IS)'!O29*100)</f>
        <v>n.d.</v>
      </c>
      <c r="E18" s="59">
        <f>Berechnung1!N45</f>
        <v>1</v>
      </c>
      <c r="F18" s="66" t="str">
        <f>IF('Indicator sheet_(IS)'!Q27=0,"",'Indicator sheet_(IS)'!Q27)</f>
        <v/>
      </c>
      <c r="G18" s="66" t="str">
        <f>IF('Indicator sheet_(IS)'!R27=0,"",'Indicator sheet_(IS)'!R27)</f>
        <v/>
      </c>
      <c r="H18" s="59">
        <f>Berechnung1!O45</f>
        <v>0</v>
      </c>
      <c r="I18" s="66"/>
      <c r="J18" s="66"/>
      <c r="K18" s="66"/>
    </row>
    <row r="19" spans="1:11" x14ac:dyDescent="0.25">
      <c r="A19" s="67">
        <v>7</v>
      </c>
      <c r="B19" s="59">
        <f>IF('Indicator sheet_(IS)'!O30 = "", "",'Indicator sheet_(IS)'!O30)</f>
        <v>0</v>
      </c>
      <c r="C19" s="59">
        <f>IF('Indicator sheet_(IS)'!O31="","",'Indicator sheet_(IS)'!O31)</f>
        <v>0</v>
      </c>
      <c r="D19" s="87" t="str">
        <f>IF('Indicator sheet_(IS)'!O32="n.d.","n.d.",'Indicator sheet_(IS)'!O32*100)</f>
        <v>n.d.</v>
      </c>
      <c r="E19" s="59">
        <f>Berechnung1!N48</f>
        <v>1</v>
      </c>
      <c r="F19" s="66" t="str">
        <f>IF('Indicator sheet_(IS)'!Q30=0,"",'Indicator sheet_(IS)'!Q30)</f>
        <v/>
      </c>
      <c r="G19" s="66" t="str">
        <f>IF('Indicator sheet_(IS)'!R30=0,"",'Indicator sheet_(IS)'!R30)</f>
        <v/>
      </c>
      <c r="H19" s="59">
        <f>Berechnung1!O48</f>
        <v>0</v>
      </c>
      <c r="I19" s="66"/>
      <c r="J19" s="66"/>
      <c r="K19" s="66"/>
    </row>
    <row r="20" spans="1:11" x14ac:dyDescent="0.25">
      <c r="A20" s="67">
        <v>8</v>
      </c>
      <c r="B20" s="59" t="str">
        <f>IF('Indicator sheet_(IS)'!O33 = "", "",'Indicator sheet_(IS)'!O33)</f>
        <v/>
      </c>
      <c r="C20" s="59">
        <f>IF('Indicator sheet_(IS)'!O34="","",'Indicator sheet_(IS)'!O34)</f>
        <v>0</v>
      </c>
      <c r="D20" s="89" t="str">
        <f>IF('Indicator sheet_(IS)'!O35="n.d.","n.d.",IF('Indicator sheet_(IS)'!O35="","n.d.",'Indicator sheet_(IS)'!O35*100))</f>
        <v>n.d.</v>
      </c>
      <c r="E20" s="59">
        <f>Berechnung1!N51</f>
        <v>1</v>
      </c>
      <c r="F20" s="66" t="str">
        <f>IF('Indicator sheet_(IS)'!Q33=0,"",'Indicator sheet_(IS)'!Q33)</f>
        <v/>
      </c>
      <c r="G20" s="66" t="str">
        <f>IF('Indicator sheet_(IS)'!R33=0,"",'Indicator sheet_(IS)'!R33)</f>
        <v/>
      </c>
      <c r="H20" s="59">
        <f>Berechnung1!O51</f>
        <v>0</v>
      </c>
      <c r="I20" s="66"/>
      <c r="J20" s="66"/>
      <c r="K20" s="66"/>
    </row>
    <row r="21" spans="1:11" x14ac:dyDescent="0.25">
      <c r="A21" s="67">
        <v>9</v>
      </c>
      <c r="B21" s="59" t="str">
        <f>IF('Indicator sheet_(IS)'!O36 = "", "",'Indicator sheet_(IS)'!O36)</f>
        <v/>
      </c>
      <c r="C21" s="59">
        <f>IF('Indicator sheet_(IS)'!O37="","",'Indicator sheet_(IS)'!O37)</f>
        <v>0</v>
      </c>
      <c r="D21" s="89" t="str">
        <f>IF('Indicator sheet_(IS)'!O38="n.d.","n.d.",IF('Indicator sheet_(IS)'!O38="","n.d.",'Indicator sheet_(IS)'!O38*100))</f>
        <v>n.d.</v>
      </c>
      <c r="E21" s="59">
        <f>Berechnung1!N54</f>
        <v>1</v>
      </c>
      <c r="F21" s="66" t="str">
        <f>IF('Indicator sheet_(IS)'!Q36=0,"",'Indicator sheet_(IS)'!Q36)</f>
        <v/>
      </c>
      <c r="G21" s="66" t="str">
        <f>IF('Indicator sheet_(IS)'!R36=0,"",'Indicator sheet_(IS)'!R36)</f>
        <v/>
      </c>
      <c r="H21" s="59">
        <f>Berechnung1!O54</f>
        <v>0</v>
      </c>
      <c r="I21" s="66"/>
      <c r="J21" s="66"/>
      <c r="K21" s="66"/>
    </row>
    <row r="22" spans="1:11" x14ac:dyDescent="0.25">
      <c r="A22" s="67">
        <v>10</v>
      </c>
      <c r="B22" s="59" t="str">
        <f>IF('Indicator sheet_(IS)'!O39 = "", "", 'Indicator sheet_(IS)'!O39)</f>
        <v/>
      </c>
      <c r="C22" s="59">
        <f>IF('Indicator sheet_(IS)'!O40="","",'Indicator sheet_(IS)'!O40)</f>
        <v>0</v>
      </c>
      <c r="D22" s="89" t="str">
        <f>IF('Indicator sheet_(IS)'!O41="n.d.","n.d.",IF('Indicator sheet_(IS)'!O41="","n.d.",'Indicator sheet_(IS)'!O41*100))</f>
        <v>n.d.</v>
      </c>
      <c r="E22" s="59">
        <f>Berechnung1!N57</f>
        <v>1</v>
      </c>
      <c r="F22" s="66" t="str">
        <f>IF('Indicator sheet_(IS)'!Q39=0,"",'Indicator sheet_(IS)'!Q39)</f>
        <v/>
      </c>
      <c r="G22" s="66" t="str">
        <f>IF('Indicator sheet_(IS)'!R39=0,"",'Indicator sheet_(IS)'!R39)</f>
        <v/>
      </c>
      <c r="H22" s="59">
        <f>Berechnung1!O57</f>
        <v>0</v>
      </c>
      <c r="I22" s="66"/>
      <c r="J22" s="66"/>
      <c r="K22" s="66"/>
    </row>
    <row r="23" spans="1:11" x14ac:dyDescent="0.25">
      <c r="A23" s="67">
        <v>11</v>
      </c>
      <c r="B23" s="59" t="str">
        <f>IF('Indicator sheet_(IS)'!O42 = 0, "n.d.",'Indicator sheet_(IS)'!O42)</f>
        <v>n.d.</v>
      </c>
      <c r="C23" s="60"/>
      <c r="D23" s="88"/>
      <c r="E23" s="59">
        <f>Berechnung1!N60</f>
        <v>1</v>
      </c>
      <c r="F23" s="66" t="str">
        <f>IF('Indicator sheet_(IS)'!Q42=0,"",'Indicator sheet_(IS)'!Q42)</f>
        <v/>
      </c>
      <c r="G23" s="66" t="str">
        <f>IF('Indicator sheet_(IS)'!R42=0,"",'Indicator sheet_(IS)'!R42)</f>
        <v/>
      </c>
      <c r="H23" s="59">
        <f>Berechnung1!O60</f>
        <v>0</v>
      </c>
      <c r="I23" s="66"/>
      <c r="J23" s="66"/>
      <c r="K23" s="66"/>
    </row>
    <row r="24" spans="1:11" x14ac:dyDescent="0.25">
      <c r="A24" s="67">
        <v>12</v>
      </c>
      <c r="B24" s="59" t="str">
        <f>IF('Indicator sheet_(IS)'!O45 = "", "", 'Indicator sheet_(IS)'!O45)</f>
        <v/>
      </c>
      <c r="C24" s="59" t="str">
        <f>IF('Indicator sheet_(IS)'!O46="","",'Indicator sheet_(IS)'!O46)</f>
        <v/>
      </c>
      <c r="D24" s="89" t="str">
        <f>IF('Indicator sheet_(IS)'!O47="n.d.","n.d.",IF('Indicator sheet_(IS)'!O47="","n.d.",'Indicator sheet_(IS)'!O47*100))</f>
        <v>n.d.</v>
      </c>
      <c r="E24" s="59">
        <f>Berechnung1!N63</f>
        <v>1</v>
      </c>
      <c r="F24" s="66" t="str">
        <f>IF('Indicator sheet_(IS)'!Q45=0,"",'Indicator sheet_(IS)'!Q45)</f>
        <v/>
      </c>
      <c r="G24" s="66" t="str">
        <f>IF('Indicator sheet_(IS)'!R45=0,"",'Indicator sheet_(IS)'!R45)</f>
        <v/>
      </c>
      <c r="H24" s="59">
        <f>Berechnung1!O63</f>
        <v>0</v>
      </c>
      <c r="I24" s="66"/>
      <c r="J24" s="66"/>
      <c r="K24" s="66"/>
    </row>
    <row r="25" spans="1:11" x14ac:dyDescent="0.25">
      <c r="A25" s="67">
        <v>13</v>
      </c>
      <c r="B25" s="59" t="str">
        <f>IF('Indicator sheet_(IS)'!O48 = "", "", 'Indicator sheet_(IS)'!O48)</f>
        <v/>
      </c>
      <c r="C25" s="59">
        <f>IF('Indicator sheet_(IS)'!O49="","",'Indicator sheet_(IS)'!O49)</f>
        <v>0</v>
      </c>
      <c r="D25" s="87" t="str">
        <f>IF('Indicator sheet_(IS)'!O50="n.d.","n.d.",'Indicator sheet_(IS)'!O50*100)</f>
        <v>n.d.</v>
      </c>
      <c r="E25" s="59">
        <f>Berechnung1!N66</f>
        <v>1</v>
      </c>
      <c r="F25" s="66" t="str">
        <f>IF('Indicator sheet_(IS)'!Q48=0,"",'Indicator sheet_(IS)'!Q48)</f>
        <v/>
      </c>
      <c r="G25" s="66" t="str">
        <f>IF('Indicator sheet_(IS)'!R48=0,"",'Indicator sheet_(IS)'!R48)</f>
        <v/>
      </c>
      <c r="H25" s="59">
        <f>Berechnung1!O66</f>
        <v>0</v>
      </c>
      <c r="I25" s="66"/>
      <c r="J25" s="66"/>
      <c r="K25" s="66"/>
    </row>
    <row r="26" spans="1:11" x14ac:dyDescent="0.25">
      <c r="A26" s="67">
        <v>14</v>
      </c>
      <c r="B26" s="59" t="str">
        <f>IF('Indicator sheet_(IS)'!O51 = "", "", 'Indicator sheet_(IS)'!O51)</f>
        <v/>
      </c>
      <c r="C26" s="59">
        <f>IF('Indicator sheet_(IS)'!O52="","",'Indicator sheet_(IS)'!O52)</f>
        <v>0</v>
      </c>
      <c r="D26" s="87" t="str">
        <f>IF('Indicator sheet_(IS)'!O53="n.d.","n.d.",'Indicator sheet_(IS)'!O53*100)</f>
        <v>n.d.</v>
      </c>
      <c r="E26" s="59">
        <f>Berechnung1!N69</f>
        <v>1</v>
      </c>
      <c r="F26" s="66" t="str">
        <f>IF('Indicator sheet_(IS)'!Q51=0,"",'Indicator sheet_(IS)'!Q51)</f>
        <v/>
      </c>
      <c r="G26" s="66" t="str">
        <f>IF('Indicator sheet_(IS)'!R51=0,"",'Indicator sheet_(IS)'!R51)</f>
        <v/>
      </c>
      <c r="H26" s="59">
        <f>Berechnung1!O69</f>
        <v>0</v>
      </c>
      <c r="I26" s="66"/>
      <c r="J26" s="66"/>
      <c r="K26" s="66"/>
    </row>
    <row r="27" spans="1:11" x14ac:dyDescent="0.25">
      <c r="A27" s="67">
        <v>15</v>
      </c>
      <c r="B27" s="59" t="str">
        <f>IF('Indicator sheet_(IS)'!O54 = "", "", 'Indicator sheet_(IS)'!O54)</f>
        <v/>
      </c>
      <c r="C27" s="59">
        <f>IF('Indicator sheet_(IS)'!O55="","",'Indicator sheet_(IS)'!O55)</f>
        <v>0</v>
      </c>
      <c r="D27" s="87" t="str">
        <f>IF('Indicator sheet_(IS)'!O56="n.d.","n.d.",'Indicator sheet_(IS)'!O56*100)</f>
        <v>n.d.</v>
      </c>
      <c r="E27" s="59">
        <f>Berechnung1!N72</f>
        <v>1</v>
      </c>
      <c r="F27" s="66" t="str">
        <f>IF('Indicator sheet_(IS)'!Q54=0,"",'Indicator sheet_(IS)'!Q54)</f>
        <v/>
      </c>
      <c r="G27" s="66" t="str">
        <f>IF('Indicator sheet_(IS)'!R54=0,"",'Indicator sheet_(IS)'!R54)</f>
        <v/>
      </c>
      <c r="H27" s="59">
        <f>Berechnung1!O72</f>
        <v>0</v>
      </c>
      <c r="I27" s="66"/>
      <c r="J27" s="66"/>
      <c r="K27" s="66"/>
    </row>
    <row r="28" spans="1:11" x14ac:dyDescent="0.25">
      <c r="A28" s="67">
        <v>16</v>
      </c>
      <c r="B28" s="59" t="str">
        <f>IF('Indicator sheet_(IS)'!O57 = "", "", 'Indicator sheet_(IS)'!O57)</f>
        <v/>
      </c>
      <c r="C28" s="59">
        <f>IF('Indicator sheet_(IS)'!O58="","",'Indicator sheet_(IS)'!O58)</f>
        <v>0</v>
      </c>
      <c r="D28" s="87" t="str">
        <f>IF('Indicator sheet_(IS)'!O59="n.d.","n.d.",'Indicator sheet_(IS)'!O59*100)</f>
        <v>n.d.</v>
      </c>
      <c r="E28" s="59">
        <f>Berechnung1!N75</f>
        <v>1</v>
      </c>
      <c r="F28" s="66" t="str">
        <f>IF('Indicator sheet_(IS)'!Q57=0,"",'Indicator sheet_(IS)'!Q57)</f>
        <v/>
      </c>
      <c r="G28" s="66" t="str">
        <f>IF('Indicator sheet_(IS)'!R57=0,"",'Indicator sheet_(IS)'!R57)</f>
        <v/>
      </c>
      <c r="H28" s="59">
        <f>Berechnung1!O75</f>
        <v>0</v>
      </c>
      <c r="I28" s="66"/>
      <c r="J28" s="66"/>
      <c r="K28" s="66"/>
    </row>
    <row r="29" spans="1:11" x14ac:dyDescent="0.25">
      <c r="A29" s="67">
        <v>17</v>
      </c>
      <c r="B29" s="59" t="str">
        <f>IF('Indicator sheet_(IS)'!O60 = "", "", 'Indicator sheet_(IS)'!O60)</f>
        <v/>
      </c>
      <c r="C29" s="59">
        <f>IF('Indicator sheet_(IS)'!O61="","",'Indicator sheet_(IS)'!O61)</f>
        <v>0</v>
      </c>
      <c r="D29" s="87" t="str">
        <f>IF('Indicator sheet_(IS)'!O62="n.d.","n.d.",'Indicator sheet_(IS)'!O62*100)</f>
        <v>n.d.</v>
      </c>
      <c r="E29" s="59">
        <f>Berechnung1!N78</f>
        <v>1</v>
      </c>
      <c r="F29" s="66" t="str">
        <f>IF('Indicator sheet_(IS)'!Q60=0,"",'Indicator sheet_(IS)'!Q60)</f>
        <v/>
      </c>
      <c r="G29" s="66" t="str">
        <f>IF('Indicator sheet_(IS)'!R60=0,"",'Indicator sheet_(IS)'!R60)</f>
        <v/>
      </c>
      <c r="H29" s="59">
        <f>Berechnung1!O78</f>
        <v>0</v>
      </c>
      <c r="I29" s="66"/>
      <c r="J29" s="66"/>
      <c r="K29" s="66"/>
    </row>
    <row r="30" spans="1:11" x14ac:dyDescent="0.25">
      <c r="A30" s="67">
        <v>18</v>
      </c>
      <c r="B30" s="59" t="str">
        <f>IF('Indicator sheet_(IS)'!O63 = "", "", 'Indicator sheet_(IS)'!O63)</f>
        <v/>
      </c>
      <c r="C30" s="59" t="str">
        <f>IF('Indicator sheet_(IS)'!O64="","",'Indicator sheet_(IS)'!O64)</f>
        <v/>
      </c>
      <c r="D30" s="89" t="str">
        <f>IF('Indicator sheet_(IS)'!O65="n.d.","n.d.",IF('Indicator sheet_(IS)'!O65="","n.d.",'Indicator sheet_(IS)'!O65*100))</f>
        <v>n.d.</v>
      </c>
      <c r="E30" s="59">
        <f>Berechnung1!N81</f>
        <v>1</v>
      </c>
      <c r="F30" s="66" t="str">
        <f>IF('Indicator sheet_(IS)'!Q63=0,"",'Indicator sheet_(IS)'!Q63)</f>
        <v/>
      </c>
      <c r="G30" s="66" t="str">
        <f>IF('Indicator sheet_(IS)'!R63=0,"",'Indicator sheet_(IS)'!R63)</f>
        <v/>
      </c>
      <c r="H30" s="59">
        <f>Berechnung1!O81</f>
        <v>0</v>
      </c>
      <c r="I30" s="66"/>
      <c r="J30" s="66"/>
      <c r="K30" s="66"/>
    </row>
    <row r="31" spans="1:11" x14ac:dyDescent="0.25">
      <c r="A31" s="67">
        <v>19</v>
      </c>
      <c r="B31" s="59" t="str">
        <f>IF('Indicator sheet_(IS)'!O66 = "", "", 'Indicator sheet_(IS)'!O66)</f>
        <v/>
      </c>
      <c r="C31" s="59" t="str">
        <f>IF('Indicator sheet_(IS)'!O67="","",'Indicator sheet_(IS)'!O67)</f>
        <v/>
      </c>
      <c r="D31" s="89" t="str">
        <f>IF('Indicator sheet_(IS)'!O68="n.d.","n.d.",IF('Indicator sheet_(IS)'!O68="","n.d.",'Indicator sheet_(IS)'!O68*100))</f>
        <v>n.d.</v>
      </c>
      <c r="E31" s="59">
        <f>Berechnung1!N84</f>
        <v>1</v>
      </c>
      <c r="F31" s="66" t="str">
        <f>IF('Indicator sheet_(IS)'!Q66=0,"",'Indicator sheet_(IS)'!Q66)</f>
        <v/>
      </c>
      <c r="G31" s="66" t="str">
        <f>IF('Indicator sheet_(IS)'!R66=0,"",'Indicator sheet_(IS)'!R66)</f>
        <v/>
      </c>
      <c r="H31" s="59">
        <f>Berechnung1!O84</f>
        <v>0</v>
      </c>
      <c r="I31" s="66"/>
      <c r="J31" s="66"/>
      <c r="K31" s="66"/>
    </row>
    <row r="32" spans="1:11" x14ac:dyDescent="0.25">
      <c r="A32" s="67">
        <v>20</v>
      </c>
      <c r="B32" s="59" t="str">
        <f>IF('Indicator sheet_(IS)'!O69 = "", "", 'Indicator sheet_(IS)'!O69)</f>
        <v/>
      </c>
      <c r="C32" s="59" t="str">
        <f>IF('Indicator sheet_(IS)'!O70="","",'Indicator sheet_(IS)'!O70)</f>
        <v/>
      </c>
      <c r="D32" s="89" t="str">
        <f>IF('Indicator sheet_(IS)'!O71="n.d.","n.d.",IF('Indicator sheet_(IS)'!O71="","n.d.",'Indicator sheet_(IS)'!O71*100))</f>
        <v>n.d.</v>
      </c>
      <c r="E32" s="59">
        <f>Berechnung1!N87</f>
        <v>1</v>
      </c>
      <c r="F32" s="66" t="str">
        <f>IF('Indicator sheet_(IS)'!Q69=0,"",'Indicator sheet_(IS)'!Q69)</f>
        <v/>
      </c>
      <c r="G32" s="66" t="str">
        <f>IF('Indicator sheet_(IS)'!R69=0,"",'Indicator sheet_(IS)'!R69)</f>
        <v/>
      </c>
      <c r="H32" s="59">
        <f>Berechnung1!O87</f>
        <v>0</v>
      </c>
      <c r="I32" s="66"/>
      <c r="J32" s="66"/>
      <c r="K32" s="66"/>
    </row>
    <row r="33" spans="1:11" x14ac:dyDescent="0.25">
      <c r="A33" s="67">
        <v>21</v>
      </c>
      <c r="B33" s="59" t="str">
        <f>IF('Indicator sheet_(IS)'!O72 = "", "", 'Indicator sheet_(IS)'!O72)</f>
        <v/>
      </c>
      <c r="C33" s="59" t="str">
        <f>IF('Indicator sheet_(IS)'!O73="","",'Indicator sheet_(IS)'!O73)</f>
        <v/>
      </c>
      <c r="D33" s="89" t="str">
        <f>IF('Indicator sheet_(IS)'!O74="n.d.","n.d.",IF('Indicator sheet_(IS)'!O74="","n.d.",'Indicator sheet_(IS)'!O74*100))</f>
        <v>n.d.</v>
      </c>
      <c r="E33" s="59">
        <f>Berechnung1!N90</f>
        <v>1</v>
      </c>
      <c r="F33" s="66" t="str">
        <f>IF('Indicator sheet_(IS)'!Q72=0,"",'Indicator sheet_(IS)'!Q72)</f>
        <v/>
      </c>
      <c r="G33" s="66" t="str">
        <f>IF('Indicator sheet_(IS)'!R72=0,"",'Indicator sheet_(IS)'!R72)</f>
        <v/>
      </c>
      <c r="H33" s="59">
        <f>Berechnung1!O90</f>
        <v>0</v>
      </c>
      <c r="I33" s="66"/>
      <c r="J33" s="66"/>
      <c r="K33" s="66"/>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34"/>
  <sheetViews>
    <sheetView showGridLines="0" topLeftCell="A2" zoomScaleNormal="100" workbookViewId="0">
      <selection activeCell="N20" sqref="N20"/>
    </sheetView>
  </sheetViews>
  <sheetFormatPr defaultColWidth="9.140625" defaultRowHeight="14.25" x14ac:dyDescent="0.2"/>
  <cols>
    <col min="1" max="1" width="2.85546875" style="1" customWidth="1"/>
    <col min="2" max="2" width="18.5703125"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29.85546875" style="1" customWidth="1"/>
    <col min="11" max="11" width="32.5703125" style="1" customWidth="1"/>
    <col min="12" max="12" width="1.42578125" style="1" customWidth="1"/>
    <col min="13" max="13" width="13.7109375" style="1" hidden="1" customWidth="1"/>
    <col min="14" max="16384" width="9.140625" style="1"/>
  </cols>
  <sheetData>
    <row r="1" spans="1:13" hidden="1" x14ac:dyDescent="0.2">
      <c r="B1" s="1" t="str">
        <f ca="1">IF(M11=TRUE,"A1:L15",CONCATENATE("A1:L",MATCH(0,A:A,-1)))</f>
        <v>A1:L34</v>
      </c>
    </row>
    <row r="2" spans="1:13" ht="21" customHeight="1" x14ac:dyDescent="0.2">
      <c r="A2" s="94" t="s">
        <v>258</v>
      </c>
    </row>
    <row r="3" spans="1:13" ht="16.5" customHeight="1" x14ac:dyDescent="0.25">
      <c r="A3" s="61" t="s">
        <v>192</v>
      </c>
    </row>
    <row r="4" spans="1:13" ht="14.25" customHeight="1" x14ac:dyDescent="0.2"/>
    <row r="5" spans="1:13" ht="9" customHeight="1" x14ac:dyDescent="0.2"/>
    <row r="6" spans="1:13" ht="15" customHeight="1" x14ac:dyDescent="0.2">
      <c r="B6" s="5" t="s">
        <v>1</v>
      </c>
      <c r="C6" s="295" t="str">
        <f>IF('Basic Data'!B10=0,"",'Basic Data'!B10)</f>
        <v/>
      </c>
      <c r="D6" s="384"/>
      <c r="E6" s="384"/>
      <c r="F6" s="384"/>
      <c r="G6" s="384"/>
      <c r="H6" s="384"/>
      <c r="I6" s="384"/>
      <c r="J6" s="296"/>
    </row>
    <row r="7" spans="1:13" ht="6.75" customHeight="1" x14ac:dyDescent="0.2"/>
    <row r="8" spans="1:13" x14ac:dyDescent="0.2">
      <c r="B8" s="5" t="s">
        <v>0</v>
      </c>
      <c r="C8" s="295" t="str">
        <f>IF('Basic Data'!B8=0,"",'Basic Data'!B8)</f>
        <v/>
      </c>
      <c r="D8" s="384"/>
      <c r="E8" s="296"/>
      <c r="H8" s="385" t="s">
        <v>3</v>
      </c>
      <c r="I8" s="385"/>
      <c r="J8" s="55" t="str">
        <f>IF('Basic Data'!I14=0,"",'Basic Data'!I14)</f>
        <v/>
      </c>
    </row>
    <row r="9" spans="1:13" ht="10.5" customHeight="1" x14ac:dyDescent="0.2"/>
    <row r="10" spans="1:13" ht="13.5" customHeight="1" x14ac:dyDescent="0.25">
      <c r="B10" s="4" t="str">
        <f ca="1">IF($M$11=TRUE,"Kein Datendefizit vorhanden","")</f>
        <v/>
      </c>
      <c r="M10" s="46" t="s">
        <v>217</v>
      </c>
    </row>
    <row r="11" spans="1:13" ht="15.75" customHeight="1" x14ac:dyDescent="0.2">
      <c r="B11" s="47" t="str">
        <f ca="1">IF($M$11=TRUE,"","Übertragung erfolgt automatisch aus Kennzahlenbogen (Ist-Werte, Begründungen und Aktionen)")</f>
        <v>Übertragung erfolgt automatisch aus Kennzahlenbogen (Ist-Werte, Begründungen und Aktionen)</v>
      </c>
      <c r="M11" s="39" t="b">
        <f t="array" aca="1" ref="M11" ca="1">A14:K34=""</f>
        <v>0</v>
      </c>
    </row>
    <row r="12" spans="1:13" ht="15.75" customHeight="1" x14ac:dyDescent="0.2">
      <c r="A12" s="386" t="str">
        <f ca="1">IF($M$11=TRUE,"","KN")</f>
        <v>KN</v>
      </c>
      <c r="B12" s="387" t="str">
        <f ca="1">IF($M$11=TRUE,"","Kennzahlendefinition")</f>
        <v>Kennzahlendefinition</v>
      </c>
      <c r="C12" s="386" t="str">
        <f ca="1">IF($M$11=TRUE,"","Vorgaben Datenqualität")</f>
        <v>Vorgaben Datenqualität</v>
      </c>
      <c r="D12" s="386"/>
      <c r="E12" s="386"/>
      <c r="F12" s="386" t="str">
        <f ca="1">IF($M$11=TRUE,"","Ist-Werte")</f>
        <v>Ist-Werte</v>
      </c>
      <c r="G12" s="386"/>
      <c r="H12" s="386"/>
      <c r="I12" s="386" t="str">
        <f ca="1">IF($M$11=TRUE,"","Daten-qualität")</f>
        <v>Daten-qualität</v>
      </c>
      <c r="J12" s="386" t="str">
        <f ca="1">IF($M$11=TRUE,"","Verifizierung Zentrum")</f>
        <v>Verifizierung Zentrum</v>
      </c>
      <c r="K12" s="386"/>
    </row>
    <row r="13" spans="1:13" ht="21" customHeight="1" x14ac:dyDescent="0.2">
      <c r="A13" s="386"/>
      <c r="B13" s="387"/>
      <c r="C13" s="52" t="str">
        <f ca="1">IF($M$11=TRUE,"","Plausi unklar")</f>
        <v>Plausi unklar</v>
      </c>
      <c r="D13" s="52" t="str">
        <f ca="1">IF($M$11=TRUE,"","Sollvorgabe")</f>
        <v>Sollvorgabe</v>
      </c>
      <c r="E13" s="52" t="str">
        <f ca="1">IF($M$11=TRUE,"","Plausi unklar")</f>
        <v>Plausi unklar</v>
      </c>
      <c r="F13" s="52" t="str">
        <f ca="1">IF($M$11=TRUE,"","Zähler / Anzahl")</f>
        <v>Zähler / Anzahl</v>
      </c>
      <c r="G13" s="52" t="str">
        <f ca="1">IF($M$11=TRUE,"","Nenner")</f>
        <v>Nenner</v>
      </c>
      <c r="H13" s="52" t="str">
        <f ca="1">IF($M$11=TRUE,"","Quote")</f>
        <v>Quote</v>
      </c>
      <c r="I13" s="386"/>
      <c r="J13" s="52" t="str">
        <f ca="1">IF($M$11=TRUE,"","Begründung / Ursache")</f>
        <v>Begründung / Ursache</v>
      </c>
      <c r="K13" s="52" t="str">
        <f ca="1">IF($M$11=TRUE,"","Eingeleitete / geplante Aktionen")</f>
        <v>Eingeleitete / geplante Aktionen</v>
      </c>
    </row>
    <row r="14" spans="1:13" ht="155.25" customHeight="1" x14ac:dyDescent="0.2">
      <c r="A14" s="52" t="str">
        <f ca="1">'Hilfstabelle DatendefKB'!O2</f>
        <v>1a</v>
      </c>
      <c r="B14" s="53" t="str">
        <f ca="1">'Hilfstabelle DatendefKB'!P2</f>
        <v>Primary cases</v>
      </c>
      <c r="C14" s="71" t="str">
        <f ca="1">'Hilfstabelle DatendefKB'!Q2</f>
        <v>-----</v>
      </c>
      <c r="D14" s="52" t="str">
        <f ca="1">'Hilfstabelle DatendefKB'!R2</f>
        <v>≥ 30</v>
      </c>
      <c r="E14" s="71" t="str">
        <f ca="1">'Hilfstabelle DatendefKB'!S2</f>
        <v>-----</v>
      </c>
      <c r="F14" s="52">
        <f ca="1">'Hilfstabelle DatendefKB'!T2</f>
        <v>0</v>
      </c>
      <c r="G14" s="52" t="str">
        <f ca="1">'Hilfstabelle DatendefKB'!U2</f>
        <v>-----</v>
      </c>
      <c r="H14" s="54" t="str">
        <f ca="1">'Hilfstabelle DatendefKB'!V2</f>
        <v>-----</v>
      </c>
      <c r="I14" s="52" t="str">
        <f ca="1">'Hilfstabelle DatendefKB'!W2</f>
        <v>Incomplete</v>
      </c>
      <c r="J14" s="53" t="str">
        <f ca="1">'Hilfstabelle DatendefKB'!X2</f>
        <v>-----</v>
      </c>
      <c r="K14" s="53" t="str">
        <f ca="1">'Hilfstabelle DatendefKB'!Y2</f>
        <v>-----</v>
      </c>
    </row>
    <row r="15" spans="1:13" ht="155.25" customHeight="1" x14ac:dyDescent="0.2">
      <c r="A15" s="52" t="str">
        <f ca="1">'Hilfstabelle DatendefKB'!O3</f>
        <v>1b</v>
      </c>
      <c r="B15" s="53" t="str">
        <f ca="1">'Hilfstabelle DatendefKB'!P3</f>
        <v>Patients with new recurrence and/or distant metastases</v>
      </c>
      <c r="C15" s="71" t="str">
        <f ca="1">'Hilfstabelle DatendefKB'!Q3</f>
        <v>-----</v>
      </c>
      <c r="D15" s="52" t="str">
        <f ca="1">'Hilfstabelle DatendefKB'!R3</f>
        <v>No target value</v>
      </c>
      <c r="E15" s="71" t="str">
        <f ca="1">'Hilfstabelle DatendefKB'!S3</f>
        <v>-----</v>
      </c>
      <c r="F15" s="52" t="str">
        <f ca="1">'Hilfstabelle DatendefKB'!T3</f>
        <v>-----</v>
      </c>
      <c r="G15" s="52" t="str">
        <f ca="1">'Hilfstabelle DatendefKB'!U3</f>
        <v>-----</v>
      </c>
      <c r="H15" s="54" t="str">
        <f ca="1">'Hilfstabelle DatendefKB'!V3</f>
        <v>-----</v>
      </c>
      <c r="I15" s="52" t="str">
        <f ca="1">'Hilfstabelle DatendefKB'!W3</f>
        <v>Incomplete</v>
      </c>
      <c r="J15" s="53" t="str">
        <f ca="1">'Hilfstabelle DatendefKB'!X3</f>
        <v>-----</v>
      </c>
      <c r="K15" s="53" t="str">
        <f ca="1">'Hilfstabelle DatendefKB'!Y3</f>
        <v>-----</v>
      </c>
    </row>
    <row r="16" spans="1:13" ht="155.25" customHeight="1" x14ac:dyDescent="0.2">
      <c r="A16" s="56">
        <f ca="1">'Hilfstabelle DatendefKB'!O4</f>
        <v>2</v>
      </c>
      <c r="B16" s="53" t="str">
        <f ca="1">'Hilfstabelle DatendefKB'!P4</f>
        <v>Pretherapeutic tumour board</v>
      </c>
      <c r="C16" s="71" t="str">
        <f ca="1">'Hilfstabelle DatendefKB'!Q4</f>
        <v>-----</v>
      </c>
      <c r="D16" s="52" t="str">
        <f ca="1">'Hilfstabelle DatendefKB'!R4</f>
        <v>≥ 95%</v>
      </c>
      <c r="E16" s="71" t="str">
        <f ca="1">'Hilfstabelle DatendefKB'!S4</f>
        <v>-----</v>
      </c>
      <c r="F16" s="52" t="str">
        <f ca="1">'Hilfstabelle DatendefKB'!T4</f>
        <v>-----</v>
      </c>
      <c r="G16" s="52">
        <f ca="1">'Hilfstabelle DatendefKB'!U4</f>
        <v>0</v>
      </c>
      <c r="H16" s="54" t="str">
        <f ca="1">'Hilfstabelle DatendefKB'!V4</f>
        <v>n.d.</v>
      </c>
      <c r="I16" s="52" t="str">
        <f ca="1">'Hilfstabelle DatendefKB'!W4</f>
        <v>Incomplete</v>
      </c>
      <c r="J16" s="53" t="str">
        <f ca="1">'Hilfstabelle DatendefKB'!X4</f>
        <v>-----</v>
      </c>
      <c r="K16" s="53" t="str">
        <f ca="1">'Hilfstabelle DatendefKB'!Y4</f>
        <v>-----</v>
      </c>
    </row>
    <row r="17" spans="1:11" ht="155.25" customHeight="1" x14ac:dyDescent="0.2">
      <c r="A17" s="52">
        <f ca="1">'Hilfstabelle DatendefKB'!O5</f>
        <v>3</v>
      </c>
      <c r="B17" s="53" t="str">
        <f ca="1">'Hilfstabelle DatendefKB'!P5</f>
        <v>Pretherapeutic tumour board recurrence</v>
      </c>
      <c r="C17" s="71" t="str">
        <f ca="1">'Hilfstabelle DatendefKB'!Q5</f>
        <v>-----</v>
      </c>
      <c r="D17" s="52" t="str">
        <f ca="1">'Hilfstabelle DatendefKB'!R5</f>
        <v>≥ 95%</v>
      </c>
      <c r="E17" s="71" t="str">
        <f ca="1">'Hilfstabelle DatendefKB'!S5</f>
        <v>-----</v>
      </c>
      <c r="F17" s="52" t="str">
        <f ca="1">'Hilfstabelle DatendefKB'!T5</f>
        <v>-----</v>
      </c>
      <c r="G17" s="52" t="str">
        <f ca="1">'Hilfstabelle DatendefKB'!U5</f>
        <v>-----</v>
      </c>
      <c r="H17" s="54" t="str">
        <f ca="1">'Hilfstabelle DatendefKB'!V5</f>
        <v>n.d.</v>
      </c>
      <c r="I17" s="52" t="str">
        <f ca="1">'Hilfstabelle DatendefKB'!W5</f>
        <v>Incomplete</v>
      </c>
      <c r="J17" s="53" t="str">
        <f ca="1">'Hilfstabelle DatendefKB'!X5</f>
        <v>-----</v>
      </c>
      <c r="K17" s="53" t="str">
        <f ca="1">'Hilfstabelle DatendefKB'!Y5</f>
        <v>-----</v>
      </c>
    </row>
    <row r="18" spans="1:11" ht="155.25" customHeight="1" x14ac:dyDescent="0.2">
      <c r="A18" s="52">
        <f ca="1">'Hilfstabelle DatendefKB'!O6</f>
        <v>4</v>
      </c>
      <c r="B18" s="53" t="str">
        <f ca="1">'Hilfstabelle DatendefKB'!P6</f>
        <v>Post-operative tumour board</v>
      </c>
      <c r="C18" s="71" t="str">
        <f ca="1">'Hilfstabelle DatendefKB'!Q6</f>
        <v>-----</v>
      </c>
      <c r="D18" s="52" t="str">
        <f ca="1">'Hilfstabelle DatendefKB'!R6</f>
        <v>≥ 95%</v>
      </c>
      <c r="E18" s="71" t="str">
        <f ca="1">'Hilfstabelle DatendefKB'!S6</f>
        <v>-----</v>
      </c>
      <c r="F18" s="52" t="str">
        <f ca="1">'Hilfstabelle DatendefKB'!T6</f>
        <v>-----</v>
      </c>
      <c r="G18" s="52">
        <f ca="1">'Hilfstabelle DatendefKB'!U6</f>
        <v>0</v>
      </c>
      <c r="H18" s="54" t="str">
        <f ca="1">'Hilfstabelle DatendefKB'!V6</f>
        <v>n.d.</v>
      </c>
      <c r="I18" s="52" t="str">
        <f ca="1">'Hilfstabelle DatendefKB'!W6</f>
        <v>Incomplete</v>
      </c>
      <c r="J18" s="53" t="str">
        <f ca="1">'Hilfstabelle DatendefKB'!X6</f>
        <v>-----</v>
      </c>
      <c r="K18" s="53" t="str">
        <f ca="1">'Hilfstabelle DatendefKB'!Y6</f>
        <v>-----</v>
      </c>
    </row>
    <row r="19" spans="1:11" ht="155.25" customHeight="1" x14ac:dyDescent="0.2">
      <c r="A19" s="52">
        <f ca="1">'Hilfstabelle DatendefKB'!O7</f>
        <v>6</v>
      </c>
      <c r="B19" s="53" t="str">
        <f ca="1">'Hilfstabelle DatendefKB'!P7</f>
        <v xml:space="preserve">Social service counselling </v>
      </c>
      <c r="C19" s="71" t="str">
        <f ca="1">'Hilfstabelle DatendefKB'!Q7</f>
        <v>&lt; 30%</v>
      </c>
      <c r="D19" s="52" t="str">
        <f ca="1">'Hilfstabelle DatendefKB'!R7</f>
        <v>No target value</v>
      </c>
      <c r="E19" s="71" t="str">
        <f ca="1">'Hilfstabelle DatendefKB'!S7</f>
        <v>-----</v>
      </c>
      <c r="F19" s="52" t="str">
        <f ca="1">'Hilfstabelle DatendefKB'!T7</f>
        <v>-----</v>
      </c>
      <c r="G19" s="52">
        <f ca="1">'Hilfstabelle DatendefKB'!U7</f>
        <v>0</v>
      </c>
      <c r="H19" s="54" t="str">
        <f ca="1">'Hilfstabelle DatendefKB'!V7</f>
        <v>n.d.</v>
      </c>
      <c r="I19" s="52" t="str">
        <f ca="1">'Hilfstabelle DatendefKB'!W7</f>
        <v>Incomplete</v>
      </c>
      <c r="J19" s="53" t="str">
        <f ca="1">'Hilfstabelle DatendefKB'!X7</f>
        <v>-----</v>
      </c>
      <c r="K19" s="53" t="str">
        <f ca="1">'Hilfstabelle DatendefKB'!Y7</f>
        <v>-----</v>
      </c>
    </row>
    <row r="20" spans="1:11" ht="155.25" customHeight="1" x14ac:dyDescent="0.2">
      <c r="A20" s="52">
        <f ca="1">'Hilfstabelle DatendefKB'!O8</f>
        <v>7</v>
      </c>
      <c r="B20" s="53" t="str">
        <f ca="1">'Hilfstabelle DatendefKB'!P8</f>
        <v>Patients enrolled in a study</v>
      </c>
      <c r="C20" s="71" t="str">
        <f ca="1">'Hilfstabelle DatendefKB'!Q8</f>
        <v>-----</v>
      </c>
      <c r="D20" s="52" t="str">
        <f ca="1">'Hilfstabelle DatendefKB'!R8</f>
        <v>≥ 5%</v>
      </c>
      <c r="E20" s="71" t="str">
        <f ca="1">'Hilfstabelle DatendefKB'!S8</f>
        <v>-----</v>
      </c>
      <c r="F20" s="52">
        <f ca="1">'Hilfstabelle DatendefKB'!T8</f>
        <v>0</v>
      </c>
      <c r="G20" s="52">
        <f ca="1">'Hilfstabelle DatendefKB'!U8</f>
        <v>0</v>
      </c>
      <c r="H20" s="54" t="str">
        <f ca="1">'Hilfstabelle DatendefKB'!V8</f>
        <v>n.d.</v>
      </c>
      <c r="I20" s="52" t="str">
        <f ca="1">'Hilfstabelle DatendefKB'!W8</f>
        <v>Incomplete</v>
      </c>
      <c r="J20" s="53" t="str">
        <f ca="1">'Hilfstabelle DatendefKB'!X8</f>
        <v>-----</v>
      </c>
      <c r="K20" s="53" t="str">
        <f ca="1">'Hilfstabelle DatendefKB'!Y8</f>
        <v>-----</v>
      </c>
    </row>
    <row r="21" spans="1:11" ht="155.25" customHeight="1" x14ac:dyDescent="0.2">
      <c r="A21" s="52">
        <f ca="1">'Hilfstabelle DatendefKB'!O9</f>
        <v>8</v>
      </c>
      <c r="B21" s="53" t="str">
        <f ca="1">'Hilfstabelle DatendefKB'!P9</f>
        <v>Endoscopic en bloc resections</v>
      </c>
      <c r="C21" s="71" t="str">
        <f ca="1">'Hilfstabelle DatendefKB'!Q9</f>
        <v>-----</v>
      </c>
      <c r="D21" s="52" t="str">
        <f ca="1">'Hilfstabelle DatendefKB'!R9</f>
        <v>≥ 60%</v>
      </c>
      <c r="E21" s="71" t="str">
        <f ca="1">'Hilfstabelle DatendefKB'!S9</f>
        <v>-----</v>
      </c>
      <c r="F21" s="52" t="str">
        <f ca="1">'Hilfstabelle DatendefKB'!T9</f>
        <v>-----</v>
      </c>
      <c r="G21" s="52">
        <f ca="1">'Hilfstabelle DatendefKB'!U9</f>
        <v>0</v>
      </c>
      <c r="H21" s="54" t="str">
        <f ca="1">'Hilfstabelle DatendefKB'!V9</f>
        <v>n.d.</v>
      </c>
      <c r="I21" s="52" t="str">
        <f ca="1">'Hilfstabelle DatendefKB'!W9</f>
        <v>Incomplete</v>
      </c>
      <c r="J21" s="53" t="str">
        <f ca="1">'Hilfstabelle DatendefKB'!X9</f>
        <v>-----</v>
      </c>
      <c r="K21" s="53" t="str">
        <f ca="1">'Hilfstabelle DatendefKB'!Y9</f>
        <v>-----</v>
      </c>
    </row>
    <row r="22" spans="1:11" ht="155.25" customHeight="1" x14ac:dyDescent="0.2">
      <c r="A22" s="52">
        <f ca="1">'Hilfstabelle DatendefKB'!O10</f>
        <v>9</v>
      </c>
      <c r="B22" s="53" t="str">
        <f ca="1">'Hilfstabelle DatendefKB'!P10</f>
        <v>Complications endoscopic en bloc resection</v>
      </c>
      <c r="C22" s="71" t="str">
        <f ca="1">'Hilfstabelle DatendefKB'!Q10</f>
        <v>-----</v>
      </c>
      <c r="D22" s="52" t="str">
        <f ca="1">'Hilfstabelle DatendefKB'!R10</f>
        <v>≤ 10%</v>
      </c>
      <c r="E22" s="71" t="str">
        <f ca="1">'Hilfstabelle DatendefKB'!S10</f>
        <v>-----</v>
      </c>
      <c r="F22" s="52" t="str">
        <f ca="1">'Hilfstabelle DatendefKB'!T10</f>
        <v>-----</v>
      </c>
      <c r="G22" s="52">
        <f ca="1">'Hilfstabelle DatendefKB'!U10</f>
        <v>0</v>
      </c>
      <c r="H22" s="54" t="str">
        <f ca="1">'Hilfstabelle DatendefKB'!V10</f>
        <v>n.d.</v>
      </c>
      <c r="I22" s="52" t="str">
        <f ca="1">'Hilfstabelle DatendefKB'!W10</f>
        <v>Incomplete</v>
      </c>
      <c r="J22" s="53" t="str">
        <f ca="1">'Hilfstabelle DatendefKB'!X10</f>
        <v>-----</v>
      </c>
      <c r="K22" s="53" t="str">
        <f ca="1">'Hilfstabelle DatendefKB'!Y10</f>
        <v>-----</v>
      </c>
    </row>
    <row r="23" spans="1:11" ht="155.25" customHeight="1" x14ac:dyDescent="0.2">
      <c r="A23" s="52">
        <f ca="1">'Hilfstabelle DatendefKB'!O11</f>
        <v>10</v>
      </c>
      <c r="B23" s="53" t="str">
        <f ca="1">'Hilfstabelle DatendefKB'!P11</f>
        <v>R0 resections (endoscopy)</v>
      </c>
      <c r="C23" s="71" t="str">
        <f ca="1">'Hilfstabelle DatendefKB'!Q11</f>
        <v>-----</v>
      </c>
      <c r="D23" s="52" t="str">
        <f ca="1">'Hilfstabelle DatendefKB'!R11</f>
        <v>≥ 60%</v>
      </c>
      <c r="E23" s="71" t="str">
        <f ca="1">'Hilfstabelle DatendefKB'!S11</f>
        <v>-----</v>
      </c>
      <c r="F23" s="52" t="str">
        <f ca="1">'Hilfstabelle DatendefKB'!T11</f>
        <v>-----</v>
      </c>
      <c r="G23" s="52">
        <f ca="1">'Hilfstabelle DatendefKB'!U11</f>
        <v>0</v>
      </c>
      <c r="H23" s="54" t="str">
        <f ca="1">'Hilfstabelle DatendefKB'!V11</f>
        <v>n.d.</v>
      </c>
      <c r="I23" s="52" t="str">
        <f ca="1">'Hilfstabelle DatendefKB'!W11</f>
        <v>Incomplete</v>
      </c>
      <c r="J23" s="53" t="str">
        <f ca="1">'Hilfstabelle DatendefKB'!X11</f>
        <v>-----</v>
      </c>
      <c r="K23" s="53" t="str">
        <f ca="1">'Hilfstabelle DatendefKB'!Y11</f>
        <v>-----</v>
      </c>
    </row>
    <row r="24" spans="1:11" ht="155.25" customHeight="1" x14ac:dyDescent="0.2">
      <c r="A24" s="52">
        <f ca="1">'Hilfstabelle DatendefKB'!O12</f>
        <v>11</v>
      </c>
      <c r="B24" s="53" t="str">
        <f ca="1">'Hilfstabelle DatendefKB'!P12</f>
        <v>Surgical expertise</v>
      </c>
      <c r="C24" s="71" t="str">
        <f ca="1">'Hilfstabelle DatendefKB'!Q12</f>
        <v>-----</v>
      </c>
      <c r="D24" s="52" t="str">
        <f ca="1">'Hilfstabelle DatendefKB'!R12</f>
        <v>≥ 20</v>
      </c>
      <c r="E24" s="71" t="str">
        <f ca="1">'Hilfstabelle DatendefKB'!S12</f>
        <v>-----</v>
      </c>
      <c r="F24" s="52">
        <f ca="1">'Hilfstabelle DatendefKB'!T12</f>
        <v>0</v>
      </c>
      <c r="G24" s="52" t="str">
        <f ca="1">'Hilfstabelle DatendefKB'!U12</f>
        <v>-----</v>
      </c>
      <c r="H24" s="54" t="str">
        <f ca="1">'Hilfstabelle DatendefKB'!V12</f>
        <v>-----</v>
      </c>
      <c r="I24" s="52" t="str">
        <f ca="1">'Hilfstabelle DatendefKB'!W12</f>
        <v>Incomplete</v>
      </c>
      <c r="J24" s="53" t="str">
        <f ca="1">'Hilfstabelle DatendefKB'!X12</f>
        <v>-----</v>
      </c>
      <c r="K24" s="53" t="str">
        <f ca="1">'Hilfstabelle DatendefKB'!Y12</f>
        <v>-----</v>
      </c>
    </row>
    <row r="25" spans="1:11" ht="155.25" customHeight="1" x14ac:dyDescent="0.2">
      <c r="A25" s="52">
        <f ca="1">'Hilfstabelle DatendefKB'!O13</f>
        <v>12</v>
      </c>
      <c r="B25" s="53" t="str">
        <f ca="1">'Hilfstabelle DatendefKB'!P13</f>
        <v>Grade III anastomosis insufficiency</v>
      </c>
      <c r="C25" s="71" t="str">
        <f ca="1">'Hilfstabelle DatendefKB'!Q13</f>
        <v>-----</v>
      </c>
      <c r="D25" s="52" t="str">
        <f ca="1">'Hilfstabelle DatendefKB'!R13</f>
        <v>≤ 15%</v>
      </c>
      <c r="E25" s="71" t="str">
        <f ca="1">'Hilfstabelle DatendefKB'!S13</f>
        <v>-----</v>
      </c>
      <c r="F25" s="52" t="str">
        <f ca="1">'Hilfstabelle DatendefKB'!T13</f>
        <v>-----</v>
      </c>
      <c r="G25" s="52" t="str">
        <f ca="1">'Hilfstabelle DatendefKB'!U13</f>
        <v>-----</v>
      </c>
      <c r="H25" s="54" t="str">
        <f ca="1">'Hilfstabelle DatendefKB'!V13</f>
        <v>-----</v>
      </c>
      <c r="I25" s="52" t="str">
        <f ca="1">'Hilfstabelle DatendefKB'!W13</f>
        <v>Incomplete</v>
      </c>
      <c r="J25" s="53" t="str">
        <f ca="1">'Hilfstabelle DatendefKB'!X13</f>
        <v>-----</v>
      </c>
      <c r="K25" s="53" t="str">
        <f ca="1">'Hilfstabelle DatendefKB'!Y13</f>
        <v>-----</v>
      </c>
    </row>
    <row r="26" spans="1:11" ht="155.25" customHeight="1" x14ac:dyDescent="0.2">
      <c r="A26" s="52">
        <f ca="1">'Hilfstabelle DatendefKB'!O14</f>
        <v>13</v>
      </c>
      <c r="B26" s="53" t="str">
        <f ca="1">'Hilfstabelle DatendefKB'!P14</f>
        <v>Revision surgeries</v>
      </c>
      <c r="C26" s="71" t="str">
        <f ca="1">'Hilfstabelle DatendefKB'!Q14</f>
        <v>-----</v>
      </c>
      <c r="D26" s="52" t="str">
        <f ca="1">'Hilfstabelle DatendefKB'!R14</f>
        <v>≤ 10%</v>
      </c>
      <c r="E26" s="71" t="str">
        <f ca="1">'Hilfstabelle DatendefKB'!S14</f>
        <v>-----</v>
      </c>
      <c r="F26" s="52" t="str">
        <f ca="1">'Hilfstabelle DatendefKB'!T14</f>
        <v>-----</v>
      </c>
      <c r="G26" s="52">
        <f ca="1">'Hilfstabelle DatendefKB'!U14</f>
        <v>0</v>
      </c>
      <c r="H26" s="54" t="str">
        <f ca="1">'Hilfstabelle DatendefKB'!V14</f>
        <v>n.d.</v>
      </c>
      <c r="I26" s="52" t="str">
        <f ca="1">'Hilfstabelle DatendefKB'!W14</f>
        <v>Incomplete</v>
      </c>
      <c r="J26" s="53" t="str">
        <f ca="1">'Hilfstabelle DatendefKB'!X14</f>
        <v>-----</v>
      </c>
      <c r="K26" s="53" t="str">
        <f ca="1">'Hilfstabelle DatendefKB'!Y14</f>
        <v>-----</v>
      </c>
    </row>
    <row r="27" spans="1:11" ht="155.25" customHeight="1" x14ac:dyDescent="0.2">
      <c r="A27" s="52">
        <f ca="1">'Hilfstabelle DatendefKB'!O15</f>
        <v>14</v>
      </c>
      <c r="B27" s="53" t="str">
        <f ca="1">'Hilfstabelle DatendefKB'!P15</f>
        <v>Post-operative wound infections</v>
      </c>
      <c r="C27" s="71" t="str">
        <f ca="1">'Hilfstabelle DatendefKB'!Q15</f>
        <v>-----</v>
      </c>
      <c r="D27" s="52" t="str">
        <f ca="1">'Hilfstabelle DatendefKB'!R15</f>
        <v>≤ 10%</v>
      </c>
      <c r="E27" s="71" t="str">
        <f ca="1">'Hilfstabelle DatendefKB'!S15</f>
        <v>-----</v>
      </c>
      <c r="F27" s="52" t="str">
        <f ca="1">'Hilfstabelle DatendefKB'!T15</f>
        <v>-----</v>
      </c>
      <c r="G27" s="52">
        <f ca="1">'Hilfstabelle DatendefKB'!U15</f>
        <v>0</v>
      </c>
      <c r="H27" s="54" t="str">
        <f ca="1">'Hilfstabelle DatendefKB'!V15</f>
        <v>n.d.</v>
      </c>
      <c r="I27" s="52" t="str">
        <f ca="1">'Hilfstabelle DatendefKB'!W15</f>
        <v>Incomplete</v>
      </c>
      <c r="J27" s="53" t="str">
        <f ca="1">'Hilfstabelle DatendefKB'!X15</f>
        <v>-----</v>
      </c>
      <c r="K27" s="53" t="str">
        <f ca="1">'Hilfstabelle DatendefKB'!Y15</f>
        <v>-----</v>
      </c>
    </row>
    <row r="28" spans="1:11" ht="155.25" customHeight="1" x14ac:dyDescent="0.2">
      <c r="A28" s="52">
        <f ca="1">'Hilfstabelle DatendefKB'!O16</f>
        <v>15</v>
      </c>
      <c r="B28" s="53" t="str">
        <f ca="1">'Hilfstabelle DatendefKB'!P16</f>
        <v>Post-operative mortality</v>
      </c>
      <c r="C28" s="71" t="str">
        <f ca="1">'Hilfstabelle DatendefKB'!Q16</f>
        <v>-----</v>
      </c>
      <c r="D28" s="52" t="str">
        <f ca="1">'Hilfstabelle DatendefKB'!R16</f>
        <v>≤ 10%</v>
      </c>
      <c r="E28" s="71" t="str">
        <f ca="1">'Hilfstabelle DatendefKB'!S16</f>
        <v>-----</v>
      </c>
      <c r="F28" s="52" t="str">
        <f ca="1">'Hilfstabelle DatendefKB'!T16</f>
        <v>-----</v>
      </c>
      <c r="G28" s="52">
        <f ca="1">'Hilfstabelle DatendefKB'!U16</f>
        <v>0</v>
      </c>
      <c r="H28" s="52" t="str">
        <f ca="1">'Hilfstabelle DatendefKB'!V16</f>
        <v>n.d.</v>
      </c>
      <c r="I28" s="52" t="str">
        <f ca="1">'Hilfstabelle DatendefKB'!W16</f>
        <v>Incomplete</v>
      </c>
      <c r="J28" s="53" t="str">
        <f ca="1">'Hilfstabelle DatendefKB'!X16</f>
        <v>-----</v>
      </c>
      <c r="K28" s="53" t="str">
        <f ca="1">'Hilfstabelle DatendefKB'!Y16</f>
        <v>-----</v>
      </c>
    </row>
    <row r="29" spans="1:11" ht="155.25" customHeight="1" x14ac:dyDescent="0.2">
      <c r="A29" s="52">
        <f ca="1">'Hilfstabelle DatendefKB'!O17</f>
        <v>16</v>
      </c>
      <c r="B29" s="53" t="str">
        <f ca="1">'Hilfstabelle DatendefKB'!P17</f>
        <v>Complete pathology report</v>
      </c>
      <c r="C29" s="71" t="str">
        <f ca="1">'Hilfstabelle DatendefKB'!Q17</f>
        <v>-----</v>
      </c>
      <c r="D29" s="52" t="str">
        <f ca="1">'Hilfstabelle DatendefKB'!R17</f>
        <v>≥ 70%</v>
      </c>
      <c r="E29" s="71" t="str">
        <f ca="1">'Hilfstabelle DatendefKB'!S17</f>
        <v>-----</v>
      </c>
      <c r="F29" s="52" t="str">
        <f ca="1">'Hilfstabelle DatendefKB'!T17</f>
        <v>-----</v>
      </c>
      <c r="G29" s="52">
        <f ca="1">'Hilfstabelle DatendefKB'!U17</f>
        <v>0</v>
      </c>
      <c r="H29" s="52" t="str">
        <f ca="1">'Hilfstabelle DatendefKB'!V17</f>
        <v>n.d.</v>
      </c>
      <c r="I29" s="52" t="str">
        <f ca="1">'Hilfstabelle DatendefKB'!W17</f>
        <v>Incomplete</v>
      </c>
      <c r="J29" s="53" t="str">
        <f ca="1">'Hilfstabelle DatendefKB'!X17</f>
        <v>-----</v>
      </c>
      <c r="K29" s="53" t="str">
        <f ca="1">'Hilfstabelle DatendefKB'!Y17</f>
        <v>-----</v>
      </c>
    </row>
    <row r="30" spans="1:11" ht="155.25" customHeight="1" x14ac:dyDescent="0.2">
      <c r="A30" s="52">
        <f ca="1">'Hilfstabelle DatendefKB'!O18</f>
        <v>17</v>
      </c>
      <c r="B30" s="53" t="str">
        <f ca="1">'Hilfstabelle DatendefKB'!P18</f>
        <v>Nutritional status</v>
      </c>
      <c r="C30" s="71" t="str">
        <f ca="1">'Hilfstabelle DatendefKB'!Q18</f>
        <v>-----</v>
      </c>
      <c r="D30" s="52" t="str">
        <f ca="1">'Hilfstabelle DatendefKB'!R18</f>
        <v>≥ 50%</v>
      </c>
      <c r="E30" s="71" t="str">
        <f ca="1">'Hilfstabelle DatendefKB'!S18</f>
        <v>-----</v>
      </c>
      <c r="F30" s="52" t="str">
        <f ca="1">'Hilfstabelle DatendefKB'!T18</f>
        <v>-----</v>
      </c>
      <c r="G30" s="52">
        <f ca="1">'Hilfstabelle DatendefKB'!U18</f>
        <v>0</v>
      </c>
      <c r="H30" s="52" t="str">
        <f ca="1">'Hilfstabelle DatendefKB'!V18</f>
        <v>n.d.</v>
      </c>
      <c r="I30" s="52" t="str">
        <f ca="1">'Hilfstabelle DatendefKB'!W18</f>
        <v>Incomplete</v>
      </c>
      <c r="J30" s="53" t="str">
        <f ca="1">'Hilfstabelle DatendefKB'!X18</f>
        <v>-----</v>
      </c>
      <c r="K30" s="53" t="str">
        <f ca="1">'Hilfstabelle DatendefKB'!Y18</f>
        <v>-----</v>
      </c>
    </row>
    <row r="31" spans="1:11" ht="155.25" customHeight="1" x14ac:dyDescent="0.2">
      <c r="A31" s="52">
        <f ca="1">'Hilfstabelle DatendefKB'!O19</f>
        <v>18</v>
      </c>
      <c r="B31" s="53" t="str">
        <f ca="1">'Hilfstabelle DatendefKB'!P19</f>
        <v>Vitamin B12 substitution after gastrectomy</v>
      </c>
      <c r="C31" s="71" t="str">
        <f ca="1">'Hilfstabelle DatendefKB'!Q19</f>
        <v>-----</v>
      </c>
      <c r="D31" s="52" t="str">
        <f ca="1">'Hilfstabelle DatendefKB'!R19</f>
        <v>≥ 80%</v>
      </c>
      <c r="E31" s="71" t="str">
        <f ca="1">'Hilfstabelle DatendefKB'!S19</f>
        <v>-----</v>
      </c>
      <c r="F31" s="52" t="str">
        <f ca="1">'Hilfstabelle DatendefKB'!T19</f>
        <v>-----</v>
      </c>
      <c r="G31" s="52" t="str">
        <f ca="1">'Hilfstabelle DatendefKB'!U19</f>
        <v>-----</v>
      </c>
      <c r="H31" s="52" t="str">
        <f ca="1">'Hilfstabelle DatendefKB'!V19</f>
        <v>n.d.</v>
      </c>
      <c r="I31" s="52" t="str">
        <f ca="1">'Hilfstabelle DatendefKB'!W19</f>
        <v>Incomplete</v>
      </c>
      <c r="J31" s="53" t="str">
        <f ca="1">'Hilfstabelle DatendefKB'!X19</f>
        <v>-----</v>
      </c>
      <c r="K31" s="53" t="str">
        <f ca="1">'Hilfstabelle DatendefKB'!Y19</f>
        <v>-----</v>
      </c>
    </row>
    <row r="32" spans="1:11" ht="155.25" customHeight="1" x14ac:dyDescent="0.2">
      <c r="A32" s="52">
        <f ca="1">'Hilfstabelle DatendefKB'!O20</f>
        <v>19</v>
      </c>
      <c r="B32" s="53" t="str">
        <f ca="1">'Hilfstabelle DatendefKB'!P20</f>
        <v>Preoperative chemotherapy for localised stomach cancer (ICD-10 C16.1-16.9)</v>
      </c>
      <c r="C32" s="71" t="str">
        <f ca="1">'Hilfstabelle DatendefKB'!Q20</f>
        <v>&lt; 80%</v>
      </c>
      <c r="D32" s="52" t="str">
        <f ca="1">'Hilfstabelle DatendefKB'!R20</f>
        <v>No target value</v>
      </c>
      <c r="E32" s="71" t="str">
        <f ca="1">'Hilfstabelle DatendefKB'!S20</f>
        <v>-----</v>
      </c>
      <c r="F32" s="52" t="str">
        <f ca="1">'Hilfstabelle DatendefKB'!T20</f>
        <v>-----</v>
      </c>
      <c r="G32" s="52" t="str">
        <f ca="1">'Hilfstabelle DatendefKB'!U20</f>
        <v>-----</v>
      </c>
      <c r="H32" s="52" t="str">
        <f ca="1">'Hilfstabelle DatendefKB'!V20</f>
        <v>n.d.</v>
      </c>
      <c r="I32" s="52" t="str">
        <f ca="1">'Hilfstabelle DatendefKB'!W20</f>
        <v>Incomplete</v>
      </c>
      <c r="J32" s="53" t="str">
        <f ca="1">'Hilfstabelle DatendefKB'!X20</f>
        <v>-----</v>
      </c>
      <c r="K32" s="53" t="str">
        <f ca="1">'Hilfstabelle DatendefKB'!Y20</f>
        <v>-----</v>
      </c>
    </row>
    <row r="33" spans="1:11" ht="155.25" customHeight="1" x14ac:dyDescent="0.2">
      <c r="A33" s="52">
        <f ca="1">'Hilfstabelle DatendefKB'!O21</f>
        <v>20</v>
      </c>
      <c r="B33" s="53" t="str">
        <f ca="1">'Hilfstabelle DatendefKB'!P21</f>
        <v>Preoperative chemotherapy or radio-chemotherapy for adenocarcinomas of the oesophagogastric junction cT3 or cT4, M0</v>
      </c>
      <c r="C33" s="71" t="str">
        <f ca="1">'Hilfstabelle DatendefKB'!Q21</f>
        <v>&lt; 80%</v>
      </c>
      <c r="D33" s="52" t="str">
        <f ca="1">'Hilfstabelle DatendefKB'!R21</f>
        <v>No target value</v>
      </c>
      <c r="E33" s="71" t="str">
        <f ca="1">'Hilfstabelle DatendefKB'!S21</f>
        <v>-----</v>
      </c>
      <c r="F33" s="52" t="str">
        <f ca="1">'Hilfstabelle DatendefKB'!T21</f>
        <v>-----</v>
      </c>
      <c r="G33" s="52" t="str">
        <f ca="1">'Hilfstabelle DatendefKB'!U21</f>
        <v>-----</v>
      </c>
      <c r="H33" s="52" t="str">
        <f ca="1">'Hilfstabelle DatendefKB'!V21</f>
        <v>n.d.</v>
      </c>
      <c r="I33" s="52" t="str">
        <f ca="1">'Hilfstabelle DatendefKB'!W21</f>
        <v>Incomplete</v>
      </c>
      <c r="J33" s="53" t="str">
        <f ca="1">'Hilfstabelle DatendefKB'!X21</f>
        <v>-----</v>
      </c>
      <c r="K33" s="53" t="str">
        <f ca="1">'Hilfstabelle DatendefKB'!Y21</f>
        <v>-----</v>
      </c>
    </row>
    <row r="34" spans="1:11" ht="155.25" customHeight="1" x14ac:dyDescent="0.2">
      <c r="A34" s="52">
        <f ca="1">'Hilfstabelle DatendefKB'!O22</f>
        <v>21</v>
      </c>
      <c r="B34" s="53" t="str">
        <f ca="1">'Hilfstabelle DatendefKB'!P22</f>
        <v>Determination of HER-2 status prior to palliative tumour treatment</v>
      </c>
      <c r="C34" s="71" t="str">
        <f ca="1">'Hilfstabelle DatendefKB'!Q22</f>
        <v>-----</v>
      </c>
      <c r="D34" s="52" t="str">
        <f ca="1">'Hilfstabelle DatendefKB'!R22</f>
        <v>≥ 80%</v>
      </c>
      <c r="E34" s="71" t="str">
        <f ca="1">'Hilfstabelle DatendefKB'!S22</f>
        <v>-----</v>
      </c>
      <c r="F34" s="52" t="str">
        <f ca="1">'Hilfstabelle DatendefKB'!T22</f>
        <v>-----</v>
      </c>
      <c r="G34" s="52" t="str">
        <f ca="1">'Hilfstabelle DatendefKB'!U22</f>
        <v>-----</v>
      </c>
      <c r="H34" s="52" t="str">
        <f ca="1">'Hilfstabelle DatendefKB'!V22</f>
        <v>n.d.</v>
      </c>
      <c r="I34" s="52" t="str">
        <f ca="1">'Hilfstabelle DatendefKB'!W22</f>
        <v>Incomplete</v>
      </c>
      <c r="J34" s="53" t="str">
        <f ca="1">'Hilfstabelle DatendefKB'!X22</f>
        <v>-----</v>
      </c>
      <c r="K34" s="53" t="str">
        <f ca="1">'Hilfstabelle DatendefKB'!Y22</f>
        <v>-----</v>
      </c>
    </row>
  </sheetData>
  <sheetProtection algorithmName="SHA-512" hashValue="F0JOgHwTrksdkBgjEsffaxQ13iMYuSw8INTMr3NRZ7zo/+P3/+QWtbOsRuVFSsidIW5I3hhIpUuFALlxovu3AA==" saltValue="ZJGpdOHkU0x1xTHgFIM08g=="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4 J12:K34">
    <cfRule type="notContainsBlanks" dxfId="5" priority="5" stopIfTrue="1">
      <formula>LEN(TRIM(A12))&gt;0</formula>
    </cfRule>
  </conditionalFormatting>
  <conditionalFormatting sqref="I12:I13">
    <cfRule type="notContainsBlanks" dxfId="4" priority="4" stopIfTrue="1">
      <formula>LEN(TRIM(I12))&gt;0</formula>
    </cfRule>
  </conditionalFormatting>
  <conditionalFormatting sqref="I14:I34">
    <cfRule type="expression" dxfId="3" priority="1">
      <formula>AND($I14&lt;&gt;"",$I14="Ausnahme (Plausibilität unklar)")</formula>
    </cfRule>
    <cfRule type="expression" dxfId="2" priority="13" stopIfTrue="1">
      <formula>AND($I14&lt;&gt;"",$I14="Sollvorgabe nicht erfüllt")</formula>
    </cfRule>
    <cfRule type="expression" dxfId="1" priority="14" stopIfTrue="1">
      <formula>AND($I14&lt;&gt;"",$I14="I.O. (Plausibilität unklar)")</formula>
    </cfRule>
    <cfRule type="expression" dxfId="0" priority="15" stopIfTrue="1">
      <formula>OR(AND($I14&lt;&gt;"",$I14="Unvollständig"),AND($I14&lt;&gt;"",$I14="Inkorrekt"))</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5" manualBreakCount="5">
    <brk id="15" max="10" man="1"/>
    <brk id="20" max="10" man="1"/>
    <brk id="26" max="10" man="1"/>
    <brk id="29" max="10" man="1"/>
    <brk id="32" max="1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2"/>
  <sheetViews>
    <sheetView topLeftCell="G16" workbookViewId="0">
      <selection activeCell="O2" sqref="O2:Y22"/>
    </sheetView>
  </sheetViews>
  <sheetFormatPr defaultColWidth="9.140625" defaultRowHeight="15" x14ac:dyDescent="0.25"/>
  <cols>
    <col min="1" max="1" width="13.5703125" customWidth="1"/>
    <col min="2" max="2" width="3.85546875" customWidth="1"/>
    <col min="3" max="3" width="3.5703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5" t="s">
        <v>209</v>
      </c>
      <c r="B1" s="44" t="s">
        <v>210</v>
      </c>
      <c r="C1" s="44" t="s">
        <v>163</v>
      </c>
      <c r="D1" s="44" t="s">
        <v>164</v>
      </c>
      <c r="E1" s="85" t="s">
        <v>165</v>
      </c>
      <c r="F1" s="85" t="s">
        <v>211</v>
      </c>
      <c r="G1" s="85" t="s">
        <v>165</v>
      </c>
      <c r="H1" s="44" t="s">
        <v>212</v>
      </c>
      <c r="I1" s="44" t="s">
        <v>169</v>
      </c>
      <c r="J1" s="44" t="s">
        <v>184</v>
      </c>
      <c r="K1" s="44" t="s">
        <v>213</v>
      </c>
      <c r="L1" s="44" t="s">
        <v>214</v>
      </c>
      <c r="M1" s="44" t="s">
        <v>215</v>
      </c>
      <c r="O1" s="388" t="s">
        <v>216</v>
      </c>
      <c r="P1" s="388"/>
      <c r="Q1" s="388"/>
    </row>
    <row r="2" spans="1:25" ht="54.75" customHeight="1" x14ac:dyDescent="0.25">
      <c r="A2" s="43" t="str">
        <f>IF('Indicator sheet_(IS)'!P9=0,"",'Indicator sheet_(IS)'!P9)</f>
        <v>Incomplete</v>
      </c>
      <c r="B2" s="43"/>
      <c r="C2" s="43" t="str">
        <f>IF($A2="I.O.","",'Indicator sheet_(IS)'!A9)</f>
        <v>1a</v>
      </c>
      <c r="D2" s="38" t="str">
        <f>IF($A2="I.O.","",'Indicator sheet_(IS)'!C9)</f>
        <v>Primary cases</v>
      </c>
      <c r="E2" s="43" t="str">
        <f>IF(AND('Indicator sheet_(IS)'!J9="",$A2&lt;&gt;"I.O."),"-----",IF($A2="I.O.","",'Indicator sheet_(IS)'!J9))</f>
        <v>-----</v>
      </c>
      <c r="F2" s="38" t="str">
        <f>IF($A2="I.O.","",'Indicator sheet_(IS)'!K9)</f>
        <v>≥ 30</v>
      </c>
      <c r="G2" s="43" t="str">
        <f>IF(AND('Indicator sheet_(IS)'!M9="",$A2&lt;&gt;"I.O."),"-----",IF($A2="I.O.","",'Indicator sheet_(IS)'!M9))</f>
        <v>-----</v>
      </c>
      <c r="H2" s="43">
        <f>IF($A2="I.O.","",IF('Indicator sheet_(IS)'!O9="","-----",'Indicator sheet_(IS)'!O9))</f>
        <v>0</v>
      </c>
      <c r="I2" s="43" t="str">
        <f>IF($A2="I.O.","","-----")</f>
        <v>-----</v>
      </c>
      <c r="J2" s="57" t="str">
        <f>IF($A2="I.O.","","-----")</f>
        <v>-----</v>
      </c>
      <c r="K2" s="43" t="str">
        <f>IF($A2="I.O.","",'Indicator sheet_(IS)'!P9)</f>
        <v>Incomplete</v>
      </c>
      <c r="L2" s="43" t="str">
        <f>IF(AND('Indicator sheet_(IS)'!Q9="",$A2&lt;&gt;"I.O."),"-----",IF($A2="I.O.","",'Indicator sheet_(IS)'!Q9))</f>
        <v>-----</v>
      </c>
      <c r="M2" s="43" t="str">
        <f>IF(AND('Indicator sheet_(IS)'!R9="",$A2&lt;&gt;"I.O."),"-----",IF($A2="I.O.","",'Indicator sheet_(IS)'!R9))</f>
        <v>-----</v>
      </c>
      <c r="O2" s="38" t="str">
        <f t="array" aca="1" ref="O2" ca="1">IF(ROW()-ROW($D$2:$D$22)+1&gt;ROWS($C$2:$C$22)-COUNTBLANK($C$2:$C$22),"",INDIRECT(ADDRESS(SMALL((IF($C$2:$C$22&lt;&gt;"",ROW($C$2:$C$22),ROW()+ROWS($C$2:$C$22))),ROW()-ROW($D$2:$D$22)+1),COLUMN($C$2:$C$22),4)))</f>
        <v>1a</v>
      </c>
      <c r="P2" s="38" t="str">
        <f t="array" aca="1" ref="P2" ca="1">IF(ROW()-ROW($E$2:$E$22)+1&gt;ROWS($D$2:$D$22)-COUNTBLANK($D$2:$D$22),"",INDIRECT(ADDRESS(SMALL((IF($D$2:$D$22&gt;"",ROW($D$2:$D$22),ROW()+ROWS($D$2:$D$22))),ROW()-ROW($E$2:$E$22)+1),COLUMN($D$2:$D$22),4)))</f>
        <v>Primary cases</v>
      </c>
      <c r="Q2" s="38" t="str">
        <f t="array" aca="1" ref="Q2" ca="1">IF(ROW()-ROW($F$2:$F$22)+1&gt;ROWS($E$2:$E$22)-COUNTBLANK($E$2:$E$22),"",INDIRECT(ADDRESS(SMALL((IF($E$2:$E$22&gt;"",ROW($E$2:$E$22),ROW()+ROWS($E$2:$E$22))),ROW()-ROW($F$2:$F$22)+1),COLUMN($E$2:$E$22),4)))</f>
        <v>-----</v>
      </c>
      <c r="R2" s="38" t="str">
        <f t="array" aca="1" ref="R2" ca="1">IF(ROW()-ROW($G$2:$G$22)+1&gt;ROWS($F$2:$F$22)-COUNTBLANK($F$2:$F$22),"",INDIRECT(ADDRESS(SMALL((IF($F$2:$F$22&gt;"",ROW($F$2:$F$22),ROW()+ROWS($F$2:$F$22))),ROW()-ROW($G$2:$G$22)+1),COLUMN($F$2:$F$22),4)))</f>
        <v>≥ 30</v>
      </c>
      <c r="S2" s="38" t="str">
        <f t="array" aca="1" ref="S2" ca="1">IF(ROW()-ROW($H$2:$H$22)+1&gt;ROWS($G$2:$G$22)-COUNTBLANK($G$2:$G$22),"",INDIRECT(ADDRESS(SMALL((IF($G$2:$G$22&lt;&gt;"",ROW($G$2:$G$22),ROW()+ROWS($G$2:$G$22))),ROW()-ROW($H$2:$H$22)+1),COLUMN($G$2:$G$22),4)))</f>
        <v>-----</v>
      </c>
      <c r="T2" s="38">
        <f t="array" aca="1" ref="T2" ca="1">IF(ROW()-ROW($I$2:$I$22)+1&gt;ROWS($H$2:$H$22)-COUNTBLANK($H$2:$H$22),"",INDIRECT(ADDRESS(SMALL((IF($H$2:$H$22&lt;&gt;"",ROW($H$2:$H$22),ROW()+ROWS($H$2:$H$22))),ROW()-ROW($I$2:$I$22)+1),COLUMN($H$2:$H$22),4)))</f>
        <v>0</v>
      </c>
      <c r="U2" s="38" t="str">
        <f t="array" aca="1" ref="U2" ca="1">IF(ROW()-ROW($J$2:$J$22)+1&gt;ROWS($I$2:$I$22)-COUNTBLANK($I$2:$I$22),"",INDIRECT(ADDRESS(SMALL((IF($I$2:$I$22&lt;&gt;"",ROW($I$2:$I$22),ROW()+ROWS($I$2:$I$22))),ROW()-ROW($J$2:$J$22)+1),COLUMN($I$2:$I$22),4)))</f>
        <v>-----</v>
      </c>
      <c r="V2" s="58" t="str">
        <f t="array" aca="1" ref="V2" ca="1">IF(ROW()-ROW($K$2:$K$22)+1&gt;ROWS($J$2:$J$22)-COUNTBLANK($J$2:$J$22),"",INDIRECT(ADDRESS(SMALL((IF($J$2:$J$22&lt;&gt;"",ROW($J$2:$J$22),ROW()+ROWS($J$2:$J$22))),ROW()-ROW($K$2:$K$22)+1),COLUMN($J$2:$J$22),4)))</f>
        <v>-----</v>
      </c>
      <c r="W2" s="38" t="str">
        <f t="array" aca="1" ref="W2" ca="1">IF(ROW()-ROW($L$2:$L$22)+1&gt;ROWS($K$2:$K$22)-COUNTBLANK($K$2:$K$22),"",INDIRECT(ADDRESS(SMALL((IF($K$2:$K$22&lt;&gt;"",ROW($K$2:$K$22),ROW()+ROWS($K$2:$K$22))),ROW()-ROW($L$2:$L$22)+1),COLUMN($K$2:$K$22),4)))</f>
        <v>Incomplete</v>
      </c>
      <c r="X2" s="38" t="str">
        <f t="array" aca="1" ref="X2" ca="1">IF(ROW()-ROW($M$2:$M$22)+1&gt;ROWS($L$2:$L$22)-COUNTBLANK($L$2:$L$22),"",INDIRECT(ADDRESS(SMALL((IF($L$2:$L$22&lt;&gt;"",ROW($L$2:$L$22),ROW()+ROWS($L$2:$L$22))),ROW()-ROW($M$2:$M$22)+1),COLUMN($L$2:$L$22),4)))</f>
        <v>-----</v>
      </c>
      <c r="Y2" s="38" t="str">
        <f t="array" aca="1" ref="Y2" ca="1">IF(ROW()-ROW($N$2:$N$22)+1&gt;ROWS($M$2:$M$22)-COUNTBLANK($M$2:$M$22),"",INDIRECT(ADDRESS(SMALL((IF($M$2:$M$22&lt;&gt;"",ROW($M$2:$M$22),ROW()+ROWS($M$2:$M$22))),ROW()-ROW($N$2:$N$22)+1),COLUMN($M$2:$M$22),4)))</f>
        <v>-----</v>
      </c>
    </row>
    <row r="3" spans="1:25" ht="54.75" customHeight="1" x14ac:dyDescent="0.25">
      <c r="A3" s="43" t="str">
        <f>IF('Indicator sheet_(IS)'!P12=0,"",'Indicator sheet_(IS)'!P12)</f>
        <v>Incomplete</v>
      </c>
      <c r="B3" s="43"/>
      <c r="C3" s="93" t="str">
        <f>IF($A3="I.O.","",'Indicator sheet_(IS)'!A12)</f>
        <v>1b</v>
      </c>
      <c r="D3" s="38" t="str">
        <f>IF($A3="I.O.","",'Indicator sheet_(IS)'!C12)</f>
        <v>Patients with new recurrence and/or distant metastases</v>
      </c>
      <c r="E3" s="43" t="str">
        <f>IF(AND('Indicator sheet_(IS)'!J12="",$A3&lt;&gt;"I.O."),"-----",IF($A3="I.O.","",'Indicator sheet_(IS)'!J12))</f>
        <v>-----</v>
      </c>
      <c r="F3" s="38" t="str">
        <f>IF($A3="I.O.","",'Indicator sheet_(IS)'!K12)</f>
        <v>No target value</v>
      </c>
      <c r="G3" s="43" t="str">
        <f>IF(AND('Indicator sheet_(IS)'!M12="",$A3&lt;&gt;"I.O."),"-----",IF($A3="I.O.","",'Indicator sheet_(IS)'!M12))</f>
        <v>-----</v>
      </c>
      <c r="H3" s="43" t="str">
        <f>IF($A3="I.O.","",IF('Indicator sheet_(IS)'!O12="","-----",'Indicator sheet_(IS)'!O12))</f>
        <v>-----</v>
      </c>
      <c r="I3" s="43" t="str">
        <f>IF($A3="I.O.","","-----")</f>
        <v>-----</v>
      </c>
      <c r="J3" s="57" t="str">
        <f>IF($A3="I.O.","","-----")</f>
        <v>-----</v>
      </c>
      <c r="K3" s="43" t="str">
        <f>IF($A3="I.O.","",'Indicator sheet_(IS)'!P12)</f>
        <v>Incomplete</v>
      </c>
      <c r="L3" s="43" t="str">
        <f>IF(AND('Indicator sheet_(IS)'!Q12="",$A3&lt;&gt;"I.O."),"-----",IF($A3="I.O.","",'Indicator sheet_(IS)'!Q12))</f>
        <v>-----</v>
      </c>
      <c r="M3" s="43" t="str">
        <f>IF(AND('Indicator sheet_(IS)'!R12="",$A3&lt;&gt;"I.O."),"-----",IF($A3="I.O.","",'Indicator sheet_(IS)'!R12))</f>
        <v>-----</v>
      </c>
      <c r="O3" s="38" t="str">
        <f t="array" aca="1" ref="O3" ca="1">IF(ROW()-ROW($D$2:$D$22)+1&gt;ROWS($C$2:$C$22)-COUNTBLANK($C$2:$C$22),"",INDIRECT(ADDRESS(SMALL((IF($C$2:$C$22&lt;&gt;"",ROW($C$2:$C$22),ROW()+ROWS($C$2:$C$22))),ROW()-ROW($D$2:$D$22)+1),COLUMN($C$2:$C$22),4)))</f>
        <v>1b</v>
      </c>
      <c r="P3" s="38" t="str">
        <f t="array" aca="1" ref="P3" ca="1">IF(ROW()-ROW($E$2:$E$22)+1&gt;ROWS($D$2:$D$22)-COUNTBLANK($D$2:$D$22),"",INDIRECT(ADDRESS(SMALL((IF($D$2:$D$22&gt;"",ROW($D$2:$D$22),ROW()+ROWS($D$2:$D$22))),ROW()-ROW($E$2:$E$22)+1),COLUMN($D$2:$D$22),4)))</f>
        <v>Patients with new recurrence and/or distant metastases</v>
      </c>
      <c r="Q3" s="38" t="str">
        <f t="array" aca="1" ref="Q3" ca="1">IF(ROW()-ROW($F$2:$F$22)+1&gt;ROWS($E$2:$E$22)-COUNTBLANK($E$2:$E$22),"",INDIRECT(ADDRESS(SMALL((IF($E$2:$E$22&gt;"",ROW($E$2:$E$22),ROW()+ROWS($E$2:$E$22))),ROW()-ROW($F$2:$F$22)+1),COLUMN($E$2:$E$22),4)))</f>
        <v>-----</v>
      </c>
      <c r="R3" s="38" t="str">
        <f t="array" aca="1" ref="R3" ca="1">IF(ROW()-ROW($G$2:$G$22)+1&gt;ROWS($F$2:$F$22)-COUNTBLANK($F$2:$F$22),"",INDIRECT(ADDRESS(SMALL((IF($F$2:$F$22&gt;"",ROW($F$2:$F$22),ROW()+ROWS($F$2:$F$22))),ROW()-ROW($G$2:$G$22)+1),COLUMN($F$2:$F$22),4)))</f>
        <v>No target value</v>
      </c>
      <c r="S3" s="38" t="str">
        <f t="array" aca="1" ref="S3" ca="1">IF(ROW()-ROW($H$2:$H$22)+1&gt;ROWS($G$2:$G$22)-COUNTBLANK($G$2:$G$22),"",INDIRECT(ADDRESS(SMALL((IF($G$2:$G$22&lt;&gt;"",ROW($G$2:$G$22),ROW()+ROWS($G$2:$G$22))),ROW()-ROW($H$2:$H$22)+1),COLUMN($G$2:$G$22),4)))</f>
        <v>-----</v>
      </c>
      <c r="T3" s="38" t="str">
        <f t="array" aca="1" ref="T3" ca="1">IF(ROW()-ROW($I$2:$I$22)+1&gt;ROWS($H$2:$H$22)-COUNTBLANK($H$2:$H$22),"",INDIRECT(ADDRESS(SMALL((IF($H$2:$H$22&lt;&gt;"",ROW($H$2:$H$22),ROW()+ROWS($H$2:$H$22))),ROW()-ROW($I$2:$I$22)+1),COLUMN($H$2:$H$22),4)))</f>
        <v>-----</v>
      </c>
      <c r="U3" s="38" t="str">
        <f t="array" aca="1" ref="U3" ca="1">IF(ROW()-ROW($J$2:$J$22)+1&gt;ROWS($I$2:$I$22)-COUNTBLANK($I$2:$I$22),"",INDIRECT(ADDRESS(SMALL((IF($I$2:$I$22&lt;&gt;"",ROW($I$2:$I$22),ROW()+ROWS($I$2:$I$22))),ROW()-ROW($J$2:$J$22)+1),COLUMN($I$2:$I$22),4)))</f>
        <v>-----</v>
      </c>
      <c r="V3" s="58" t="str">
        <f t="array" aca="1" ref="V3" ca="1">IF(ROW()-ROW($K$2:$K$22)+1&gt;ROWS($J$2:$J$22)-COUNTBLANK($J$2:$J$22),"",INDIRECT(ADDRESS(SMALL((IF($J$2:$J$22&lt;&gt;"",ROW($J$2:$J$22),ROW()+ROWS($J$2:$J$22))),ROW()-ROW($K$2:$K$22)+1),COLUMN($J$2:$J$22),4)))</f>
        <v>-----</v>
      </c>
      <c r="W3" s="38" t="str">
        <f t="array" aca="1" ref="W3" ca="1">IF(ROW()-ROW($L$2:$L$22)+1&gt;ROWS($K$2:$K$22)-COUNTBLANK($K$2:$K$22),"",INDIRECT(ADDRESS(SMALL((IF($K$2:$K$22&lt;&gt;"",ROW($K$2:$K$22),ROW()+ROWS($K$2:$K$22))),ROW()-ROW($L$2:$L$22)+1),COLUMN($K$2:$K$22),4)))</f>
        <v>Incomplete</v>
      </c>
      <c r="X3" s="38" t="str">
        <f t="array" aca="1" ref="X3" ca="1">IF(ROW()-ROW($M$2:$M$22)+1&gt;ROWS($L$2:$L$22)-COUNTBLANK($L$2:$L$22),"",INDIRECT(ADDRESS(SMALL((IF($L$2:$L$22&lt;&gt;"",ROW($L$2:$L$22),ROW()+ROWS($L$2:$L$22))),ROW()-ROW($M$2:$M$22)+1),COLUMN($L$2:$L$22),4)))</f>
        <v>-----</v>
      </c>
      <c r="Y3" s="38" t="str">
        <f t="array" aca="1" ref="Y3" ca="1">IF(ROW()-ROW($N$2:$N$22)+1&gt;ROWS($M$2:$M$22)-COUNTBLANK($M$2:$M$22),"",INDIRECT(ADDRESS(SMALL((IF($M$2:$M$22&lt;&gt;"",ROW($M$2:$M$22),ROW()+ROWS($M$2:$M$22))),ROW()-ROW($N$2:$N$22)+1),COLUMN($M$2:$M$22),4)))</f>
        <v>-----</v>
      </c>
    </row>
    <row r="4" spans="1:25" ht="54.75" customHeight="1" x14ac:dyDescent="0.25">
      <c r="A4" s="43" t="str">
        <f>IF('Indicator sheet_(IS)'!P15=0,"",'Indicator sheet_(IS)'!P15)</f>
        <v>Incomplete</v>
      </c>
      <c r="B4" s="43"/>
      <c r="C4" s="43">
        <f>IF($A4="I.O.","",'Indicator sheet_(IS)'!A15)</f>
        <v>2</v>
      </c>
      <c r="D4" s="38" t="str">
        <f>IF($A4="I.O.","",'Indicator sheet_(IS)'!C15)</f>
        <v>Pretherapeutic tumour board</v>
      </c>
      <c r="E4" s="43" t="str">
        <f>IF(AND('Indicator sheet_(IS)'!J15="",$A4&lt;&gt;"I.O."),"-----",IF($A4="I.O.","",'Indicator sheet_(IS)'!J15))</f>
        <v>-----</v>
      </c>
      <c r="F4" s="38" t="str">
        <f>IF($A4="I.O.","",'Indicator sheet_(IS)'!K15)</f>
        <v>≥ 95%</v>
      </c>
      <c r="G4" s="43" t="str">
        <f>IF(AND('Indicator sheet_(IS)'!M15="",$A4&lt;&gt;"I.O."),"-----",IF($A4="I.O.","",'Indicator sheet_(IS)'!M15))</f>
        <v>-----</v>
      </c>
      <c r="H4" s="43" t="str">
        <f>IF($A4="I.O.","",IF('Indicator sheet_(IS)'!O15="","-----",'Indicator sheet_(IS)'!O15))</f>
        <v>-----</v>
      </c>
      <c r="I4" s="43">
        <f>IF($A4="I.O.","",IF('Indicator sheet_(IS)'!O16="","-----",'Indicator sheet_(IS)'!O16))</f>
        <v>0</v>
      </c>
      <c r="J4" s="57" t="str">
        <f>IF($A4="I.O.","",IF('Indicator sheet_(IS)'!O17="",0,'Indicator sheet_(IS)'!O17))</f>
        <v>n.d.</v>
      </c>
      <c r="K4" s="43" t="str">
        <f>IF($A4="I.O.","",'Indicator sheet_(IS)'!P15)</f>
        <v>Incomplete</v>
      </c>
      <c r="L4" s="43" t="str">
        <f>IF(AND('Indicator sheet_(IS)'!Q15="",$A4&lt;&gt;"I.O."),"-----",IF($A4="I.O.","",'Indicator sheet_(IS)'!Q15))</f>
        <v>-----</v>
      </c>
      <c r="M4" s="43" t="str">
        <f>IF(AND('Indicator sheet_(IS)'!R15="",$A4&lt;&gt;"I.O."),"-----",IF($A4="I.O.","",'Indicator sheet_(IS)'!R15))</f>
        <v>-----</v>
      </c>
      <c r="O4" s="38">
        <f t="array" aca="1" ref="O4" ca="1">IF(ROW()-ROW($D$2:$D$22)+1&gt;ROWS($C$2:$C$22)-COUNTBLANK($C$2:$C$22),"",INDIRECT(ADDRESS(SMALL((IF($C$2:$C$22&lt;&gt;"",ROW($C$2:$C$22),ROW()+ROWS($C$2:$C$22))),ROW()-ROW($D$2:$D$22)+1),COLUMN($C$2:$C$22),4)))</f>
        <v>2</v>
      </c>
      <c r="P4" s="38" t="str">
        <f t="array" aca="1" ref="P4" ca="1">IF(ROW()-ROW($E$2:$E$22)+1&gt;ROWS($D$2:$D$22)-COUNTBLANK($D$2:$D$22),"",INDIRECT(ADDRESS(SMALL((IF($D$2:$D$22&gt;"",ROW($D$2:$D$22),ROW()+ROWS($D$2:$D$22))),ROW()-ROW($E$2:$E$22)+1),COLUMN($D$2:$D$22),4)))</f>
        <v>Pretherapeutic tumour board</v>
      </c>
      <c r="Q4" s="38" t="str">
        <f t="array" aca="1" ref="Q4" ca="1">IF(ROW()-ROW($F$2:$F$22)+1&gt;ROWS($E$2:$E$22)-COUNTBLANK($E$2:$E$22),"",INDIRECT(ADDRESS(SMALL((IF($E$2:$E$22&gt;"",ROW($E$2:$E$22),ROW()+ROWS($E$2:$E$22))),ROW()-ROW($F$2:$F$22)+1),COLUMN($E$2:$E$22),4)))</f>
        <v>-----</v>
      </c>
      <c r="R4" s="38" t="str">
        <f t="array" aca="1" ref="R4" ca="1">IF(ROW()-ROW($G$2:$G$22)+1&gt;ROWS($F$2:$F$22)-COUNTBLANK($F$2:$F$22),"",INDIRECT(ADDRESS(SMALL((IF($F$2:$F$22&gt;"",ROW($F$2:$F$22),ROW()+ROWS($F$2:$F$22))),ROW()-ROW($G$2:$G$22)+1),COLUMN($F$2:$F$22),4)))</f>
        <v>≥ 95%</v>
      </c>
      <c r="S4" s="38" t="str">
        <f t="array" aca="1" ref="S4" ca="1">IF(ROW()-ROW($H$2:$H$22)+1&gt;ROWS($G$2:$G$22)-COUNTBLANK($G$2:$G$22),"",INDIRECT(ADDRESS(SMALL((IF($G$2:$G$22&lt;&gt;"",ROW($G$2:$G$22),ROW()+ROWS($G$2:$G$22))),ROW()-ROW($H$2:$H$22)+1),COLUMN($G$2:$G$22),4)))</f>
        <v>-----</v>
      </c>
      <c r="T4" s="38" t="str">
        <f t="array" aca="1" ref="T4" ca="1">IF(ROW()-ROW($I$2:$I$22)+1&gt;ROWS($H$2:$H$22)-COUNTBLANK($H$2:$H$22),"",INDIRECT(ADDRESS(SMALL((IF($H$2:$H$22&lt;&gt;"",ROW($H$2:$H$22),ROW()+ROWS($H$2:$H$22))),ROW()-ROW($I$2:$I$22)+1),COLUMN($H$2:$H$22),4)))</f>
        <v>-----</v>
      </c>
      <c r="U4" s="38">
        <f t="array" aca="1" ref="U4" ca="1">IF(ROW()-ROW($J$2:$J$22)+1&gt;ROWS($I$2:$I$22)-COUNTBLANK($I$2:$I$22),"",INDIRECT(ADDRESS(SMALL((IF($I$2:$I$22&lt;&gt;"",ROW($I$2:$I$22),ROW()+ROWS($I$2:$I$22))),ROW()-ROW($J$2:$J$22)+1),COLUMN($I$2:$I$22),4)))</f>
        <v>0</v>
      </c>
      <c r="V4" s="58" t="str">
        <f t="array" aca="1" ref="V4" ca="1">IF(ROW()-ROW($K$2:$K$22)+1&gt;ROWS($J$2:$J$22)-COUNTBLANK($J$2:$J$22),"",INDIRECT(ADDRESS(SMALL((IF($J$2:$J$22&lt;&gt;"",ROW($J$2:$J$22),ROW()+ROWS($J$2:$J$22))),ROW()-ROW($K$2:$K$22)+1),COLUMN($J$2:$J$22),4)))</f>
        <v>n.d.</v>
      </c>
      <c r="W4" s="38" t="str">
        <f t="array" aca="1" ref="W4" ca="1">IF(ROW()-ROW($L$2:$L$22)+1&gt;ROWS($K$2:$K$22)-COUNTBLANK($K$2:$K$22),"",INDIRECT(ADDRESS(SMALL((IF($K$2:$K$22&lt;&gt;"",ROW($K$2:$K$22),ROW()+ROWS($K$2:$K$22))),ROW()-ROW($L$2:$L$22)+1),COLUMN($K$2:$K$22),4)))</f>
        <v>Incomplete</v>
      </c>
      <c r="X4" s="38" t="str">
        <f t="array" aca="1" ref="X4" ca="1">IF(ROW()-ROW($M$2:$M$22)+1&gt;ROWS($L$2:$L$22)-COUNTBLANK($L$2:$L$22),"",INDIRECT(ADDRESS(SMALL((IF($L$2:$L$22&lt;&gt;"",ROW($L$2:$L$22),ROW()+ROWS($L$2:$L$22))),ROW()-ROW($M$2:$M$22)+1),COLUMN($L$2:$L$22),4)))</f>
        <v>-----</v>
      </c>
      <c r="Y4" s="38" t="str">
        <f t="array" aca="1" ref="Y4" ca="1">IF(ROW()-ROW($N$2:$N$22)+1&gt;ROWS($M$2:$M$22)-COUNTBLANK($M$2:$M$22),"",INDIRECT(ADDRESS(SMALL((IF($M$2:$M$22&lt;&gt;"",ROW($M$2:$M$22),ROW()+ROWS($M$2:$M$22))),ROW()-ROW($N$2:$N$22)+1),COLUMN($M$2:$M$22),4)))</f>
        <v>-----</v>
      </c>
    </row>
    <row r="5" spans="1:25" ht="54.75" customHeight="1" x14ac:dyDescent="0.25">
      <c r="A5" s="43" t="str">
        <f>IF('Indicator sheet_(IS)'!P18=0,"",'Indicator sheet_(IS)'!P18)</f>
        <v>Incomplete</v>
      </c>
      <c r="B5" s="43"/>
      <c r="C5" s="93">
        <f>IF($A5="I.O.","",'Indicator sheet_(IS)'!A18)</f>
        <v>3</v>
      </c>
      <c r="D5" s="38" t="str">
        <f>IF($A5="I.O.","",'Indicator sheet_(IS)'!C18)</f>
        <v>Pretherapeutic tumour board recurrence</v>
      </c>
      <c r="E5" s="43" t="str">
        <f>IF(AND('Indicator sheet_(IS)'!J18="",$A5&lt;&gt;"I.O."),"-----",IF($A5="I.O.","",'Indicator sheet_(IS)'!J18))</f>
        <v>-----</v>
      </c>
      <c r="F5" s="38" t="str">
        <f>IF($A5="I.O.","",'Indicator sheet_(IS)'!K18)</f>
        <v>≥ 95%</v>
      </c>
      <c r="G5" s="43" t="str">
        <f>IF(AND('Indicator sheet_(IS)'!M18="",$A5&lt;&gt;"I.O."),"-----",IF($A5="I.O.","",'Indicator sheet_(IS)'!M18))</f>
        <v>-----</v>
      </c>
      <c r="H5" s="43" t="str">
        <f>IF($A5="I.O.","",IF('Indicator sheet_(IS)'!O18="","-----",'Indicator sheet_(IS)'!O18))</f>
        <v>-----</v>
      </c>
      <c r="I5" s="43" t="str">
        <f>IF($A5="I.O.","",IF('Indicator sheet_(IS)'!O19="","-----",'Indicator sheet_(IS)'!O19))</f>
        <v>-----</v>
      </c>
      <c r="J5" s="57" t="str">
        <f>IF($A5="I.O.","",IF('Indicator sheet_(IS)'!O20="","-----",'Indicator sheet_(IS)'!O20))</f>
        <v>n.d.</v>
      </c>
      <c r="K5" s="43" t="str">
        <f>IF($A5="I.O.","",'Indicator sheet_(IS)'!P18)</f>
        <v>Incomplete</v>
      </c>
      <c r="L5" s="43" t="str">
        <f>IF(AND('Indicator sheet_(IS)'!Q18="",$A5&lt;&gt;"I.O."),"-----",IF($A5="I.O.","",'Indicator sheet_(IS)'!Q18))</f>
        <v>-----</v>
      </c>
      <c r="M5" s="43" t="str">
        <f>IF(AND('Indicator sheet_(IS)'!R18="",$A5&lt;&gt;"I.O."),"-----",IF($A5="I.O.","",'Indicator sheet_(IS)'!R18))</f>
        <v>-----</v>
      </c>
      <c r="O5" s="38">
        <f t="array" aca="1" ref="O5" ca="1">IF(ROW()-ROW($D$2:$D$22)+1&gt;ROWS($C$2:$C$22)-COUNTBLANK($C$2:$C$22),"",INDIRECT(ADDRESS(SMALL((IF($C$2:$C$22&lt;&gt;"",ROW($C$2:$C$22),ROW()+ROWS($C$2:$C$22))),ROW()-ROW($D$2:$D$22)+1),COLUMN($C$2:$C$22),4)))</f>
        <v>3</v>
      </c>
      <c r="P5" s="38" t="str">
        <f t="array" aca="1" ref="P5" ca="1">IF(ROW()-ROW($E$2:$E$22)+1&gt;ROWS($D$2:$D$22)-COUNTBLANK($D$2:$D$22),"",INDIRECT(ADDRESS(SMALL((IF($D$2:$D$22&gt;"",ROW($D$2:$D$22),ROW()+ROWS($D$2:$D$22))),ROW()-ROW($E$2:$E$22)+1),COLUMN($D$2:$D$22),4)))</f>
        <v>Pretherapeutic tumour board recurrence</v>
      </c>
      <c r="Q5" s="38" t="str">
        <f t="array" aca="1" ref="Q5" ca="1">IF(ROW()-ROW($F$2:$F$22)+1&gt;ROWS($E$2:$E$22)-COUNTBLANK($E$2:$E$22),"",INDIRECT(ADDRESS(SMALL((IF($E$2:$E$22&gt;"",ROW($E$2:$E$22),ROW()+ROWS($E$2:$E$22))),ROW()-ROW($F$2:$F$22)+1),COLUMN($E$2:$E$22),4)))</f>
        <v>-----</v>
      </c>
      <c r="R5" s="38" t="str">
        <f t="array" aca="1" ref="R5" ca="1">IF(ROW()-ROW($G$2:$G$22)+1&gt;ROWS($F$2:$F$22)-COUNTBLANK($F$2:$F$22),"",INDIRECT(ADDRESS(SMALL((IF($F$2:$F$22&gt;"",ROW($F$2:$F$22),ROW()+ROWS($F$2:$F$22))),ROW()-ROW($G$2:$G$22)+1),COLUMN($F$2:$F$22),4)))</f>
        <v>≥ 95%</v>
      </c>
      <c r="S5" s="38" t="str">
        <f t="array" aca="1" ref="S5" ca="1">IF(ROW()-ROW($H$2:$H$22)+1&gt;ROWS($G$2:$G$22)-COUNTBLANK($G$2:$G$22),"",INDIRECT(ADDRESS(SMALL((IF($G$2:$G$22&lt;&gt;"",ROW($G$2:$G$22),ROW()+ROWS($G$2:$G$22))),ROW()-ROW($H$2:$H$22)+1),COLUMN($G$2:$G$22),4)))</f>
        <v>-----</v>
      </c>
      <c r="T5" s="38" t="str">
        <f t="array" aca="1" ref="T5" ca="1">IF(ROW()-ROW($I$2:$I$22)+1&gt;ROWS($H$2:$H$22)-COUNTBLANK($H$2:$H$22),"",INDIRECT(ADDRESS(SMALL((IF($H$2:$H$22&lt;&gt;"",ROW($H$2:$H$22),ROW()+ROWS($H$2:$H$22))),ROW()-ROW($I$2:$I$22)+1),COLUMN($H$2:$H$22),4)))</f>
        <v>-----</v>
      </c>
      <c r="U5" s="38" t="str">
        <f t="array" aca="1" ref="U5" ca="1">IF(ROW()-ROW($J$2:$J$22)+1&gt;ROWS($I$2:$I$22)-COUNTBLANK($I$2:$I$22),"",INDIRECT(ADDRESS(SMALL((IF($I$2:$I$22&lt;&gt;"",ROW($I$2:$I$22),ROW()+ROWS($I$2:$I$22))),ROW()-ROW($J$2:$J$22)+1),COLUMN($I$2:$I$22),4)))</f>
        <v>-----</v>
      </c>
      <c r="V5" s="58" t="str">
        <f t="array" aca="1" ref="V5" ca="1">IF(ROW()-ROW($K$2:$K$22)+1&gt;ROWS($J$2:$J$22)-COUNTBLANK($J$2:$J$22),"",INDIRECT(ADDRESS(SMALL((IF($J$2:$J$22&lt;&gt;"",ROW($J$2:$J$22),ROW()+ROWS($J$2:$J$22))),ROW()-ROW($K$2:$K$22)+1),COLUMN($J$2:$J$22),4)))</f>
        <v>n.d.</v>
      </c>
      <c r="W5" s="38" t="str">
        <f t="array" aca="1" ref="W5" ca="1">IF(ROW()-ROW($L$2:$L$22)+1&gt;ROWS($K$2:$K$22)-COUNTBLANK($K$2:$K$22),"",INDIRECT(ADDRESS(SMALL((IF($K$2:$K$22&lt;&gt;"",ROW($K$2:$K$22),ROW()+ROWS($K$2:$K$22))),ROW()-ROW($L$2:$L$22)+1),COLUMN($K$2:$K$22),4)))</f>
        <v>Incomplete</v>
      </c>
      <c r="X5" s="38" t="str">
        <f t="array" aca="1" ref="X5" ca="1">IF(ROW()-ROW($M$2:$M$22)+1&gt;ROWS($L$2:$L$22)-COUNTBLANK($L$2:$L$22),"",INDIRECT(ADDRESS(SMALL((IF($L$2:$L$22&lt;&gt;"",ROW($L$2:$L$22),ROW()+ROWS($L$2:$L$22))),ROW()-ROW($M$2:$M$22)+1),COLUMN($L$2:$L$22),4)))</f>
        <v>-----</v>
      </c>
      <c r="Y5" s="38" t="str">
        <f t="array" aca="1" ref="Y5" ca="1">IF(ROW()-ROW($N$2:$N$22)+1&gt;ROWS($M$2:$M$22)-COUNTBLANK($M$2:$M$22),"",INDIRECT(ADDRESS(SMALL((IF($M$2:$M$22&lt;&gt;"",ROW($M$2:$M$22),ROW()+ROWS($M$2:$M$22))),ROW()-ROW($N$2:$N$22)+1),COLUMN($M$2:$M$22),4)))</f>
        <v>-----</v>
      </c>
    </row>
    <row r="6" spans="1:25" ht="54.75" customHeight="1" x14ac:dyDescent="0.25">
      <c r="A6" s="43" t="str">
        <f>IF('Indicator sheet_(IS)'!P21=0,"",'Indicator sheet_(IS)'!P21)</f>
        <v>Incomplete</v>
      </c>
      <c r="B6" s="43"/>
      <c r="C6" s="43">
        <f>IF($A6="I.O.","",'Indicator sheet_(IS)'!A21)</f>
        <v>4</v>
      </c>
      <c r="D6" s="38" t="str">
        <f>IF($A6="I.O.","",'Indicator sheet_(IS)'!C21)</f>
        <v>Post-operative tumour board</v>
      </c>
      <c r="E6" s="43" t="str">
        <f>IF(AND('Indicator sheet_(IS)'!J21="",$A6&lt;&gt;"I.O."),"-----",IF($A6="I.O.","",'Indicator sheet_(IS)'!J21))</f>
        <v>-----</v>
      </c>
      <c r="F6" s="38" t="str">
        <f>IF($A6="I.O.","",'Indicator sheet_(IS)'!K21)</f>
        <v>≥ 95%</v>
      </c>
      <c r="G6" s="43" t="str">
        <f>IF(AND('Indicator sheet_(IS)'!M21="",$A6&lt;&gt;"I.O."),"-----",IF($A6="I.O.","",'Indicator sheet_(IS)'!M21))</f>
        <v>-----</v>
      </c>
      <c r="H6" s="43" t="str">
        <f>IF($A6="I.O.","",IF('Indicator sheet_(IS)'!O21="","-----",'Indicator sheet_(IS)'!O21))</f>
        <v>-----</v>
      </c>
      <c r="I6" s="43">
        <f>IF($A6="I.O.","",IF('Indicator sheet_(IS)'!O22="","-----",'Indicator sheet_(IS)'!O22))</f>
        <v>0</v>
      </c>
      <c r="J6" s="57" t="str">
        <f>IF($A6="I.O.","",IF('Indicator sheet_(IS)'!O23="",0,'Indicator sheet_(IS)'!O23))</f>
        <v>n.d.</v>
      </c>
      <c r="K6" s="43" t="str">
        <f>IF($A6="I.O.","",'Indicator sheet_(IS)'!P21)</f>
        <v>Incomplete</v>
      </c>
      <c r="L6" s="43" t="str">
        <f>IF(AND('Indicator sheet_(IS)'!Q21="",$A6&lt;&gt;"I.O."),"-----",IF($A6="I.O.","",'Indicator sheet_(IS)'!Q21))</f>
        <v>-----</v>
      </c>
      <c r="M6" s="43" t="str">
        <f>IF(AND('Indicator sheet_(IS)'!R21="",$A6&lt;&gt;"I.O."),"-----",IF($A6="I.O.","",'Indicator sheet_(IS)'!R21))</f>
        <v>-----</v>
      </c>
      <c r="O6" s="38">
        <f t="array" aca="1" ref="O6" ca="1">IF(ROW()-ROW($D$2:$D$22)+1&gt;ROWS($C$2:$C$22)-COUNTBLANK($C$2:$C$22),"",INDIRECT(ADDRESS(SMALL((IF($C$2:$C$22&lt;&gt;"",ROW($C$2:$C$22),ROW()+ROWS($C$2:$C$22))),ROW()-ROW($D$2:$D$22)+1),COLUMN($C$2:$C$22),4)))</f>
        <v>4</v>
      </c>
      <c r="P6" s="38" t="str">
        <f t="array" aca="1" ref="P6" ca="1">IF(ROW()-ROW($E$2:$E$22)+1&gt;ROWS($D$2:$D$22)-COUNTBLANK($D$2:$D$22),"",INDIRECT(ADDRESS(SMALL((IF($D$2:$D$22&gt;"",ROW($D$2:$D$22),ROW()+ROWS($D$2:$D$22))),ROW()-ROW($E$2:$E$22)+1),COLUMN($D$2:$D$22),4)))</f>
        <v>Post-operative tumour board</v>
      </c>
      <c r="Q6" s="38" t="str">
        <f t="array" aca="1" ref="Q6" ca="1">IF(ROW()-ROW($F$2:$F$22)+1&gt;ROWS($E$2:$E$22)-COUNTBLANK($E$2:$E$22),"",INDIRECT(ADDRESS(SMALL((IF($E$2:$E$22&gt;"",ROW($E$2:$E$22),ROW()+ROWS($E$2:$E$22))),ROW()-ROW($F$2:$F$22)+1),COLUMN($E$2:$E$22),4)))</f>
        <v>-----</v>
      </c>
      <c r="R6" s="38" t="str">
        <f t="array" aca="1" ref="R6" ca="1">IF(ROW()-ROW($G$2:$G$22)+1&gt;ROWS($F$2:$F$22)-COUNTBLANK($F$2:$F$22),"",INDIRECT(ADDRESS(SMALL((IF($F$2:$F$22&gt;"",ROW($F$2:$F$22),ROW()+ROWS($F$2:$F$22))),ROW()-ROW($G$2:$G$22)+1),COLUMN($F$2:$F$22),4)))</f>
        <v>≥ 95%</v>
      </c>
      <c r="S6" s="38" t="str">
        <f t="array" aca="1" ref="S6" ca="1">IF(ROW()-ROW($H$2:$H$22)+1&gt;ROWS($G$2:$G$22)-COUNTBLANK($G$2:$G$22),"",INDIRECT(ADDRESS(SMALL((IF($G$2:$G$22&lt;&gt;"",ROW($G$2:$G$22),ROW()+ROWS($G$2:$G$22))),ROW()-ROW($H$2:$H$22)+1),COLUMN($G$2:$G$22),4)))</f>
        <v>-----</v>
      </c>
      <c r="T6" s="38" t="str">
        <f t="array" aca="1" ref="T6" ca="1">IF(ROW()-ROW($I$2:$I$22)+1&gt;ROWS($H$2:$H$22)-COUNTBLANK($H$2:$H$22),"",INDIRECT(ADDRESS(SMALL((IF($H$2:$H$22&lt;&gt;"",ROW($H$2:$H$22),ROW()+ROWS($H$2:$H$22))),ROW()-ROW($I$2:$I$22)+1),COLUMN($H$2:$H$22),4)))</f>
        <v>-----</v>
      </c>
      <c r="U6" s="38">
        <f t="array" aca="1" ref="U6" ca="1">IF(ROW()-ROW($J$2:$J$22)+1&gt;ROWS($I$2:$I$22)-COUNTBLANK($I$2:$I$22),"",INDIRECT(ADDRESS(SMALL((IF($I$2:$I$22&lt;&gt;"",ROW($I$2:$I$22),ROW()+ROWS($I$2:$I$22))),ROW()-ROW($J$2:$J$22)+1),COLUMN($I$2:$I$22),4)))</f>
        <v>0</v>
      </c>
      <c r="V6" s="58" t="str">
        <f t="array" aca="1" ref="V6" ca="1">IF(ROW()-ROW($K$2:$K$22)+1&gt;ROWS($J$2:$J$22)-COUNTBLANK($J$2:$J$22),"",INDIRECT(ADDRESS(SMALL((IF($J$2:$J$22&lt;&gt;"",ROW($J$2:$J$22),ROW()+ROWS($J$2:$J$22))),ROW()-ROW($K$2:$K$22)+1),COLUMN($J$2:$J$22),4)))</f>
        <v>n.d.</v>
      </c>
      <c r="W6" s="38" t="str">
        <f t="array" aca="1" ref="W6" ca="1">IF(ROW()-ROW($L$2:$L$22)+1&gt;ROWS($K$2:$K$22)-COUNTBLANK($K$2:$K$22),"",INDIRECT(ADDRESS(SMALL((IF($K$2:$K$22&lt;&gt;"",ROW($K$2:$K$22),ROW()+ROWS($K$2:$K$22))),ROW()-ROW($L$2:$L$22)+1),COLUMN($K$2:$K$22),4)))</f>
        <v>Incomplete</v>
      </c>
      <c r="X6" s="38" t="str">
        <f t="array" aca="1" ref="X6" ca="1">IF(ROW()-ROW($M$2:$M$22)+1&gt;ROWS($L$2:$L$22)-COUNTBLANK($L$2:$L$22),"",INDIRECT(ADDRESS(SMALL((IF($L$2:$L$22&lt;&gt;"",ROW($L$2:$L$22),ROW()+ROWS($L$2:$L$22))),ROW()-ROW($M$2:$M$22)+1),COLUMN($L$2:$L$22),4)))</f>
        <v>-----</v>
      </c>
      <c r="Y6" s="38" t="str">
        <f t="array" aca="1" ref="Y6" ca="1">IF(ROW()-ROW($N$2:$N$22)+1&gt;ROWS($M$2:$M$22)-COUNTBLANK($M$2:$M$22),"",INDIRECT(ADDRESS(SMALL((IF($M$2:$M$22&lt;&gt;"",ROW($M$2:$M$22),ROW()+ROWS($M$2:$M$22))),ROW()-ROW($N$2:$N$22)+1),COLUMN($M$2:$M$22),4)))</f>
        <v>-----</v>
      </c>
    </row>
    <row r="7" spans="1:25" ht="54.75" customHeight="1" x14ac:dyDescent="0.25">
      <c r="A7" s="43" t="str">
        <f>IF('Indicator sheet_(IS)'!P27=0,"",'Indicator sheet_(IS)'!P27)</f>
        <v>Incomplete</v>
      </c>
      <c r="B7" s="43"/>
      <c r="C7" s="43">
        <f>IF($A7="I.O.","",'Indicator sheet_(IS)'!A27)</f>
        <v>6</v>
      </c>
      <c r="D7" s="38" t="str">
        <f>IF($A7="I.O.","",'Indicator sheet_(IS)'!C27)</f>
        <v xml:space="preserve">Social service counselling </v>
      </c>
      <c r="E7" s="43" t="str">
        <f>IF(AND('Indicator sheet_(IS)'!J27="",$A7&lt;&gt;"I.O."),"-----",IF($A7="I.O.","",'Indicator sheet_(IS)'!J27))</f>
        <v>&lt; 30%</v>
      </c>
      <c r="F7" s="38" t="str">
        <f>IF($A7="I.O.","",'Indicator sheet_(IS)'!K27)</f>
        <v>No target value</v>
      </c>
      <c r="G7" s="70" t="str">
        <f>IF(AND('Indicator sheet_(IS)'!M27="",$A7&lt;&gt;"I.O."),"-----",IF($A7="I.O.","",'Indicator sheet_(IS)'!M27))</f>
        <v>-----</v>
      </c>
      <c r="H7" s="43" t="str">
        <f>IF($A7="I.O.","",IF('Indicator sheet_(IS)'!O27="","-----",'Indicator sheet_(IS)'!O27))</f>
        <v>-----</v>
      </c>
      <c r="I7" s="43">
        <f>IF($A7="I.O.","",IF('Indicator sheet_(IS)'!O28="","-----",'Indicator sheet_(IS)'!O28))</f>
        <v>0</v>
      </c>
      <c r="J7" s="57" t="str">
        <f>IF($A7="I.O.","",IF('Indicator sheet_(IS)'!O29="",0,'Indicator sheet_(IS)'!O29))</f>
        <v>n.d.</v>
      </c>
      <c r="K7" s="43" t="str">
        <f>IF($A7="I.O.","",'Indicator sheet_(IS)'!P27)</f>
        <v>Incomplete</v>
      </c>
      <c r="L7" s="43" t="str">
        <f>IF(AND('Indicator sheet_(IS)'!Q27="",$A7&lt;&gt;"I.O."),"-----",IF($A7="I.O.","",'Indicator sheet_(IS)'!Q27))</f>
        <v>-----</v>
      </c>
      <c r="M7" s="43" t="str">
        <f>IF(AND('Indicator sheet_(IS)'!R27="",$A7&lt;&gt;"I.O."),"-----",IF($A7="I.O.","",'Indicator sheet_(IS)'!R27))</f>
        <v>-----</v>
      </c>
      <c r="O7" s="38">
        <f t="array" aca="1" ref="O7" ca="1">IF(ROW()-ROW($D$2:$D$22)+1&gt;ROWS($C$2:$C$22)-COUNTBLANK($C$2:$C$22),"",INDIRECT(ADDRESS(SMALL((IF($C$2:$C$22&lt;&gt;"",ROW($C$2:$C$22),ROW()+ROWS($C$2:$C$22))),ROW()-ROW($D$2:$D$22)+1),COLUMN($C$2:$C$22),4)))</f>
        <v>6</v>
      </c>
      <c r="P7" s="38" t="str">
        <f t="array" aca="1" ref="P7" ca="1">IF(ROW()-ROW($E$2:$E$22)+1&gt;ROWS($D$2:$D$22)-COUNTBLANK($D$2:$D$22),"",INDIRECT(ADDRESS(SMALL((IF($D$2:$D$22&gt;"",ROW($D$2:$D$22),ROW()+ROWS($D$2:$D$22))),ROW()-ROW($E$2:$E$22)+1),COLUMN($D$2:$D$22),4)))</f>
        <v xml:space="preserve">Social service counselling </v>
      </c>
      <c r="Q7" s="38" t="str">
        <f t="array" aca="1" ref="Q7" ca="1">IF(ROW()-ROW($F$2:$F$22)+1&gt;ROWS($E$2:$E$22)-COUNTBLANK($E$2:$E$22),"",INDIRECT(ADDRESS(SMALL((IF($E$2:$E$22&gt;"",ROW($E$2:$E$22),ROW()+ROWS($E$2:$E$22))),ROW()-ROW($F$2:$F$22)+1),COLUMN($E$2:$E$22),4)))</f>
        <v>&lt; 30%</v>
      </c>
      <c r="R7" s="38" t="str">
        <f t="array" aca="1" ref="R7" ca="1">IF(ROW()-ROW($G$2:$G$22)+1&gt;ROWS($F$2:$F$22)-COUNTBLANK($F$2:$F$22),"",INDIRECT(ADDRESS(SMALL((IF($F$2:$F$22&gt;"",ROW($F$2:$F$22),ROW()+ROWS($F$2:$F$22))),ROW()-ROW($G$2:$G$22)+1),COLUMN($F$2:$F$22),4)))</f>
        <v>No target value</v>
      </c>
      <c r="S7" s="38" t="str">
        <f t="array" aca="1" ref="S7" ca="1">IF(ROW()-ROW($H$2:$H$22)+1&gt;ROWS($G$2:$G$22)-COUNTBLANK($G$2:$G$22),"",INDIRECT(ADDRESS(SMALL((IF($G$2:$G$22&lt;&gt;"",ROW($G$2:$G$22),ROW()+ROWS($G$2:$G$22))),ROW()-ROW($H$2:$H$22)+1),COLUMN($G$2:$G$22),4)))</f>
        <v>-----</v>
      </c>
      <c r="T7" s="38" t="str">
        <f t="array" aca="1" ref="T7" ca="1">IF(ROW()-ROW($I$2:$I$22)+1&gt;ROWS($H$2:$H$22)-COUNTBLANK($H$2:$H$22),"",INDIRECT(ADDRESS(SMALL((IF($H$2:$H$22&lt;&gt;"",ROW($H$2:$H$22),ROW()+ROWS($H$2:$H$22))),ROW()-ROW($I$2:$I$22)+1),COLUMN($H$2:$H$22),4)))</f>
        <v>-----</v>
      </c>
      <c r="U7" s="38">
        <f t="array" aca="1" ref="U7" ca="1">IF(ROW()-ROW($J$2:$J$22)+1&gt;ROWS($I$2:$I$22)-COUNTBLANK($I$2:$I$22),"",INDIRECT(ADDRESS(SMALL((IF($I$2:$I$22&lt;&gt;"",ROW($I$2:$I$22),ROW()+ROWS($I$2:$I$22))),ROW()-ROW($J$2:$J$22)+1),COLUMN($I$2:$I$22),4)))</f>
        <v>0</v>
      </c>
      <c r="V7" s="58" t="str">
        <f t="array" aca="1" ref="V7" ca="1">IF(ROW()-ROW($K$2:$K$22)+1&gt;ROWS($J$2:$J$22)-COUNTBLANK($J$2:$J$22),"",INDIRECT(ADDRESS(SMALL((IF($J$2:$J$22&lt;&gt;"",ROW($J$2:$J$22),ROW()+ROWS($J$2:$J$22))),ROW()-ROW($K$2:$K$22)+1),COLUMN($J$2:$J$22),4)))</f>
        <v>n.d.</v>
      </c>
      <c r="W7" s="38" t="str">
        <f t="array" aca="1" ref="W7" ca="1">IF(ROW()-ROW($L$2:$L$22)+1&gt;ROWS($K$2:$K$22)-COUNTBLANK($K$2:$K$22),"",INDIRECT(ADDRESS(SMALL((IF($K$2:$K$22&lt;&gt;"",ROW($K$2:$K$22),ROW()+ROWS($K$2:$K$22))),ROW()-ROW($L$2:$L$22)+1),COLUMN($K$2:$K$22),4)))</f>
        <v>Incomplete</v>
      </c>
      <c r="X7" s="38" t="str">
        <f t="array" aca="1" ref="X7" ca="1">IF(ROW()-ROW($M$2:$M$22)+1&gt;ROWS($L$2:$L$22)-COUNTBLANK($L$2:$L$22),"",INDIRECT(ADDRESS(SMALL((IF($L$2:$L$22&lt;&gt;"",ROW($L$2:$L$22),ROW()+ROWS($L$2:$L$22))),ROW()-ROW($M$2:$M$22)+1),COLUMN($L$2:$L$22),4)))</f>
        <v>-----</v>
      </c>
      <c r="Y7" s="38" t="str">
        <f t="array" aca="1" ref="Y7" ca="1">IF(ROW()-ROW($N$2:$N$22)+1&gt;ROWS($M$2:$M$22)-COUNTBLANK($M$2:$M$22),"",INDIRECT(ADDRESS(SMALL((IF($M$2:$M$22&lt;&gt;"",ROW($M$2:$M$22),ROW()+ROWS($M$2:$M$22))),ROW()-ROW($N$2:$N$22)+1),COLUMN($M$2:$M$22),4)))</f>
        <v>-----</v>
      </c>
    </row>
    <row r="8" spans="1:25" ht="54.75" customHeight="1" x14ac:dyDescent="0.25">
      <c r="A8" s="43" t="str">
        <f>IF('Indicator sheet_(IS)'!P30=0,"",'Indicator sheet_(IS)'!P30)</f>
        <v>Incomplete</v>
      </c>
      <c r="B8" s="43"/>
      <c r="C8" s="43">
        <f>IF($A8="I.O.","",'Indicator sheet_(IS)'!A30)</f>
        <v>7</v>
      </c>
      <c r="D8" s="38" t="str">
        <f>IF($A8="I.O.","",'Indicator sheet_(IS)'!C30)</f>
        <v>Patients enrolled in a study</v>
      </c>
      <c r="E8" s="43" t="str">
        <f>IF(AND('Indicator sheet_(IS)'!J30="",$A8&lt;&gt;"I.O."),"-----",IF($A8="I.O.","",'Indicator sheet_(IS)'!J30))</f>
        <v>-----</v>
      </c>
      <c r="F8" s="38" t="str">
        <f>IF($A8="I.O.","",'Indicator sheet_(IS)'!K30)</f>
        <v>≥ 5%</v>
      </c>
      <c r="G8" s="43" t="str">
        <f>IF(AND('Indicator sheet_(IS)'!M30="",$A8&lt;&gt;"I.O."),"-----",IF($A8="I.O.","",'Indicator sheet_(IS)'!M30))</f>
        <v>-----</v>
      </c>
      <c r="H8" s="43">
        <f>IF($A8="I.O.","",IF('Indicator sheet_(IS)'!O30="","-----",'Indicator sheet_(IS)'!O30))</f>
        <v>0</v>
      </c>
      <c r="I8" s="43">
        <f>IF($A8="I.O.","",IF('Indicator sheet_(IS)'!O31="","-----",'Indicator sheet_(IS)'!O31))</f>
        <v>0</v>
      </c>
      <c r="J8" s="57" t="str">
        <f>IF($A8="I.O.","",IF('Indicator sheet_(IS)'!O32="",0,'Indicator sheet_(IS)'!O32))</f>
        <v>n.d.</v>
      </c>
      <c r="K8" s="43" t="str">
        <f>IF($A8="I.O.","",'Indicator sheet_(IS)'!P30)</f>
        <v>Incomplete</v>
      </c>
      <c r="L8" s="43" t="str">
        <f>IF(AND('Indicator sheet_(IS)'!Q30="",$A8&lt;&gt;"I.O."),"-----",IF($A8="I.O.","",'Indicator sheet_(IS)'!Q30))</f>
        <v>-----</v>
      </c>
      <c r="M8" s="43" t="str">
        <f>IF(AND('Indicator sheet_(IS)'!R30="",$A8&lt;&gt;"I.O."),"-----",IF($A8="I.O.","",'Indicator sheet_(IS)'!R30))</f>
        <v>-----</v>
      </c>
      <c r="O8" s="38">
        <f t="array" aca="1" ref="O8" ca="1">IF(ROW()-ROW($D$2:$D$22)+1&gt;ROWS($C$2:$C$22)-COUNTBLANK($C$2:$C$22),"",INDIRECT(ADDRESS(SMALL((IF($C$2:$C$22&lt;&gt;"",ROW($C$2:$C$22),ROW()+ROWS($C$2:$C$22))),ROW()-ROW($D$2:$D$22)+1),COLUMN($C$2:$C$22),4)))</f>
        <v>7</v>
      </c>
      <c r="P8" s="38" t="str">
        <f t="array" aca="1" ref="P8" ca="1">IF(ROW()-ROW($E$2:$E$22)+1&gt;ROWS($D$2:$D$22)-COUNTBLANK($D$2:$D$22),"",INDIRECT(ADDRESS(SMALL((IF($D$2:$D$22&gt;"",ROW($D$2:$D$22),ROW()+ROWS($D$2:$D$22))),ROW()-ROW($E$2:$E$22)+1),COLUMN($D$2:$D$22),4)))</f>
        <v>Patients enrolled in a study</v>
      </c>
      <c r="Q8" s="38" t="str">
        <f t="array" aca="1" ref="Q8" ca="1">IF(ROW()-ROW($F$2:$F$22)+1&gt;ROWS($E$2:$E$22)-COUNTBLANK($E$2:$E$22),"",INDIRECT(ADDRESS(SMALL((IF($E$2:$E$22&gt;"",ROW($E$2:$E$22),ROW()+ROWS($E$2:$E$22))),ROW()-ROW($F$2:$F$22)+1),COLUMN($E$2:$E$22),4)))</f>
        <v>-----</v>
      </c>
      <c r="R8" s="38" t="str">
        <f t="array" aca="1" ref="R8" ca="1">IF(ROW()-ROW($G$2:$G$22)+1&gt;ROWS($F$2:$F$22)-COUNTBLANK($F$2:$F$22),"",INDIRECT(ADDRESS(SMALL((IF($F$2:$F$22&gt;"",ROW($F$2:$F$22),ROW()+ROWS($F$2:$F$22))),ROW()-ROW($G$2:$G$22)+1),COLUMN($F$2:$F$22),4)))</f>
        <v>≥ 5%</v>
      </c>
      <c r="S8" s="38" t="str">
        <f t="array" aca="1" ref="S8" ca="1">IF(ROW()-ROW($H$2:$H$22)+1&gt;ROWS($G$2:$G$22)-COUNTBLANK($G$2:$G$22),"",INDIRECT(ADDRESS(SMALL((IF($G$2:$G$22&lt;&gt;"",ROW($G$2:$G$22),ROW()+ROWS($G$2:$G$22))),ROW()-ROW($H$2:$H$22)+1),COLUMN($G$2:$G$22),4)))</f>
        <v>-----</v>
      </c>
      <c r="T8" s="38">
        <f t="array" aca="1" ref="T8" ca="1">IF(ROW()-ROW($I$2:$I$22)+1&gt;ROWS($H$2:$H$22)-COUNTBLANK($H$2:$H$22),"",INDIRECT(ADDRESS(SMALL((IF($H$2:$H$22&lt;&gt;"",ROW($H$2:$H$22),ROW()+ROWS($H$2:$H$22))),ROW()-ROW($I$2:$I$22)+1),COLUMN($H$2:$H$22),4)))</f>
        <v>0</v>
      </c>
      <c r="U8" s="38">
        <f t="array" aca="1" ref="U8" ca="1">IF(ROW()-ROW($J$2:$J$22)+1&gt;ROWS($I$2:$I$22)-COUNTBLANK($I$2:$I$22),"",INDIRECT(ADDRESS(SMALL((IF($I$2:$I$22&lt;&gt;"",ROW($I$2:$I$22),ROW()+ROWS($I$2:$I$22))),ROW()-ROW($J$2:$J$22)+1),COLUMN($I$2:$I$22),4)))</f>
        <v>0</v>
      </c>
      <c r="V8" s="58" t="str">
        <f t="array" aca="1" ref="V8" ca="1">IF(ROW()-ROW($K$2:$K$22)+1&gt;ROWS($J$2:$J$22)-COUNTBLANK($J$2:$J$22),"",INDIRECT(ADDRESS(SMALL((IF($J$2:$J$22&lt;&gt;"",ROW($J$2:$J$22),ROW()+ROWS($J$2:$J$22))),ROW()-ROW($K$2:$K$22)+1),COLUMN($J$2:$J$22),4)))</f>
        <v>n.d.</v>
      </c>
      <c r="W8" s="38" t="str">
        <f t="array" aca="1" ref="W8" ca="1">IF(ROW()-ROW($L$2:$L$22)+1&gt;ROWS($K$2:$K$22)-COUNTBLANK($K$2:$K$22),"",INDIRECT(ADDRESS(SMALL((IF($K$2:$K$22&lt;&gt;"",ROW($K$2:$K$22),ROW()+ROWS($K$2:$K$22))),ROW()-ROW($L$2:$L$22)+1),COLUMN($K$2:$K$22),4)))</f>
        <v>Incomplete</v>
      </c>
      <c r="X8" s="38" t="str">
        <f t="array" aca="1" ref="X8" ca="1">IF(ROW()-ROW($M$2:$M$22)+1&gt;ROWS($L$2:$L$22)-COUNTBLANK($L$2:$L$22),"",INDIRECT(ADDRESS(SMALL((IF($L$2:$L$22&lt;&gt;"",ROW($L$2:$L$22),ROW()+ROWS($L$2:$L$22))),ROW()-ROW($M$2:$M$22)+1),COLUMN($L$2:$L$22),4)))</f>
        <v>-----</v>
      </c>
      <c r="Y8" s="38" t="str">
        <f t="array" aca="1" ref="Y8" ca="1">IF(ROW()-ROW($N$2:$N$22)+1&gt;ROWS($M$2:$M$22)-COUNTBLANK($M$2:$M$22),"",INDIRECT(ADDRESS(SMALL((IF($M$2:$M$22&lt;&gt;"",ROW($M$2:$M$22),ROW()+ROWS($M$2:$M$22))),ROW()-ROW($N$2:$N$22)+1),COLUMN($M$2:$M$22),4)))</f>
        <v>-----</v>
      </c>
    </row>
    <row r="9" spans="1:25" ht="54.75" customHeight="1" x14ac:dyDescent="0.25">
      <c r="A9" s="43" t="str">
        <f>IF('Indicator sheet_(IS)'!P33=0,"",'Indicator sheet_(IS)'!P33)</f>
        <v>Incomplete</v>
      </c>
      <c r="B9" s="43"/>
      <c r="C9" s="93">
        <f>IF($A9="I.O.","",'Indicator sheet_(IS)'!A33)</f>
        <v>8</v>
      </c>
      <c r="D9" s="38" t="str">
        <f>IF($A9="I.O.","",'Indicator sheet_(IS)'!C33)</f>
        <v>Endoscopic en bloc resections</v>
      </c>
      <c r="E9" s="43" t="str">
        <f>IF(AND('Indicator sheet_(IS)'!J33="",$A9&lt;&gt;"I.O."),"-----",IF($A9="I.O.","",'Indicator sheet_(IS)'!J33))</f>
        <v>-----</v>
      </c>
      <c r="F9" s="38" t="str">
        <f>IF($A9="I.O.","",'Indicator sheet_(IS)'!K33)</f>
        <v>≥ 60%</v>
      </c>
      <c r="G9" s="43" t="str">
        <f>IF(AND('Indicator sheet_(IS)'!M33="",$A9&lt;&gt;"I.O."),"-----",IF($A9="I.O.","",'Indicator sheet_(IS)'!M33))</f>
        <v>-----</v>
      </c>
      <c r="H9" s="43" t="str">
        <f>IF($A9="I.O.","",IF('Indicator sheet_(IS)'!O33="","-----",'Indicator sheet_(IS)'!O33))</f>
        <v>-----</v>
      </c>
      <c r="I9" s="43">
        <f>IF($A9="I.O.","",IF('Indicator sheet_(IS)'!O34="","-----",'Indicator sheet_(IS)'!O34))</f>
        <v>0</v>
      </c>
      <c r="J9" s="57" t="str">
        <f>IF($A9="I.O.","",IF('Indicator sheet_(IS)'!O35="","-----",'Indicator sheet_(IS)'!O35))</f>
        <v>n.d.</v>
      </c>
      <c r="K9" s="43" t="str">
        <f>IF($A9="I.O.","",'Indicator sheet_(IS)'!P33)</f>
        <v>Incomplete</v>
      </c>
      <c r="L9" s="43" t="str">
        <f>IF(AND('Indicator sheet_(IS)'!Q33="",$A9&lt;&gt;"I.O."),"-----",IF($A9="I.O.","",'Indicator sheet_(IS)'!Q33))</f>
        <v>-----</v>
      </c>
      <c r="M9" s="43" t="str">
        <f>IF(AND('Indicator sheet_(IS)'!R33="",$A9&lt;&gt;"I.O."),"-----",IF($A9="I.O.","",'Indicator sheet_(IS)'!R33))</f>
        <v>-----</v>
      </c>
      <c r="O9" s="38">
        <f t="array" aca="1" ref="O9" ca="1">IF(ROW()-ROW($D$2:$D$22)+1&gt;ROWS($C$2:$C$22)-COUNTBLANK($C$2:$C$22),"",INDIRECT(ADDRESS(SMALL((IF($C$2:$C$22&lt;&gt;"",ROW($C$2:$C$22),ROW()+ROWS($C$2:$C$22))),ROW()-ROW($D$2:$D$22)+1),COLUMN($C$2:$C$22),4)))</f>
        <v>8</v>
      </c>
      <c r="P9" s="38" t="str">
        <f t="array" aca="1" ref="P9" ca="1">IF(ROW()-ROW($E$2:$E$22)+1&gt;ROWS($D$2:$D$22)-COUNTBLANK($D$2:$D$22),"",INDIRECT(ADDRESS(SMALL((IF($D$2:$D$22&gt;"",ROW($D$2:$D$22),ROW()+ROWS($D$2:$D$22))),ROW()-ROW($E$2:$E$22)+1),COLUMN($D$2:$D$22),4)))</f>
        <v>Endoscopic en bloc resections</v>
      </c>
      <c r="Q9" s="38" t="str">
        <f t="array" aca="1" ref="Q9" ca="1">IF(ROW()-ROW($F$2:$F$22)+1&gt;ROWS($E$2:$E$22)-COUNTBLANK($E$2:$E$22),"",INDIRECT(ADDRESS(SMALL((IF($E$2:$E$22&gt;"",ROW($E$2:$E$22),ROW()+ROWS($E$2:$E$22))),ROW()-ROW($F$2:$F$22)+1),COLUMN($E$2:$E$22),4)))</f>
        <v>-----</v>
      </c>
      <c r="R9" s="38" t="str">
        <f t="array" aca="1" ref="R9" ca="1">IF(ROW()-ROW($G$2:$G$22)+1&gt;ROWS($F$2:$F$22)-COUNTBLANK($F$2:$F$22),"",INDIRECT(ADDRESS(SMALL((IF($F$2:$F$22&gt;"",ROW($F$2:$F$22),ROW()+ROWS($F$2:$F$22))),ROW()-ROW($G$2:$G$22)+1),COLUMN($F$2:$F$22),4)))</f>
        <v>≥ 60%</v>
      </c>
      <c r="S9" s="38" t="str">
        <f t="array" aca="1" ref="S9" ca="1">IF(ROW()-ROW($H$2:$H$22)+1&gt;ROWS($G$2:$G$22)-COUNTBLANK($G$2:$G$22),"",INDIRECT(ADDRESS(SMALL((IF($G$2:$G$22&lt;&gt;"",ROW($G$2:$G$22),ROW()+ROWS($G$2:$G$22))),ROW()-ROW($H$2:$H$22)+1),COLUMN($G$2:$G$22),4)))</f>
        <v>-----</v>
      </c>
      <c r="T9" s="38" t="str">
        <f t="array" aca="1" ref="T9" ca="1">IF(ROW()-ROW($I$2:$I$22)+1&gt;ROWS($H$2:$H$22)-COUNTBLANK($H$2:$H$22),"",INDIRECT(ADDRESS(SMALL((IF($H$2:$H$22&lt;&gt;"",ROW($H$2:$H$22),ROW()+ROWS($H$2:$H$22))),ROW()-ROW($I$2:$I$22)+1),COLUMN($H$2:$H$22),4)))</f>
        <v>-----</v>
      </c>
      <c r="U9" s="38">
        <f t="array" aca="1" ref="U9" ca="1">IF(ROW()-ROW($J$2:$J$22)+1&gt;ROWS($I$2:$I$22)-COUNTBLANK($I$2:$I$22),"",INDIRECT(ADDRESS(SMALL((IF($I$2:$I$22&lt;&gt;"",ROW($I$2:$I$22),ROW()+ROWS($I$2:$I$22))),ROW()-ROW($J$2:$J$22)+1),COLUMN($I$2:$I$22),4)))</f>
        <v>0</v>
      </c>
      <c r="V9" s="58" t="str">
        <f t="array" aca="1" ref="V9" ca="1">IF(ROW()-ROW($K$2:$K$22)+1&gt;ROWS($J$2:$J$22)-COUNTBLANK($J$2:$J$22),"",INDIRECT(ADDRESS(SMALL((IF($J$2:$J$22&lt;&gt;"",ROW($J$2:$J$22),ROW()+ROWS($J$2:$J$22))),ROW()-ROW($K$2:$K$22)+1),COLUMN($J$2:$J$22),4)))</f>
        <v>n.d.</v>
      </c>
      <c r="W9" s="38" t="str">
        <f t="array" aca="1" ref="W9" ca="1">IF(ROW()-ROW($L$2:$L$22)+1&gt;ROWS($K$2:$K$22)-COUNTBLANK($K$2:$K$22),"",INDIRECT(ADDRESS(SMALL((IF($K$2:$K$22&lt;&gt;"",ROW($K$2:$K$22),ROW()+ROWS($K$2:$K$22))),ROW()-ROW($L$2:$L$22)+1),COLUMN($K$2:$K$22),4)))</f>
        <v>Incomplete</v>
      </c>
      <c r="X9" s="38" t="str">
        <f t="array" aca="1" ref="X9" ca="1">IF(ROW()-ROW($M$2:$M$22)+1&gt;ROWS($L$2:$L$22)-COUNTBLANK($L$2:$L$22),"",INDIRECT(ADDRESS(SMALL((IF($L$2:$L$22&lt;&gt;"",ROW($L$2:$L$22),ROW()+ROWS($L$2:$L$22))),ROW()-ROW($M$2:$M$22)+1),COLUMN($L$2:$L$22),4)))</f>
        <v>-----</v>
      </c>
      <c r="Y9" s="38" t="str">
        <f t="array" aca="1" ref="Y9" ca="1">IF(ROW()-ROW($N$2:$N$22)+1&gt;ROWS($M$2:$M$22)-COUNTBLANK($M$2:$M$22),"",INDIRECT(ADDRESS(SMALL((IF($M$2:$M$22&lt;&gt;"",ROW($M$2:$M$22),ROW()+ROWS($M$2:$M$22))),ROW()-ROW($N$2:$N$22)+1),COLUMN($M$2:$M$22),4)))</f>
        <v>-----</v>
      </c>
    </row>
    <row r="10" spans="1:25" ht="54.75" customHeight="1" x14ac:dyDescent="0.25">
      <c r="A10" s="43" t="str">
        <f>IF('Indicator sheet_(IS)'!P36=0,"",'Indicator sheet_(IS)'!P36)</f>
        <v>Incomplete</v>
      </c>
      <c r="B10" s="43"/>
      <c r="C10" s="93">
        <f>IF($A10="I.O.","",'Indicator sheet_(IS)'!A36)</f>
        <v>9</v>
      </c>
      <c r="D10" s="38" t="str">
        <f>IF($A10="I.O.","",'Indicator sheet_(IS)'!C36)</f>
        <v>Complications endoscopic en bloc resection</v>
      </c>
      <c r="E10" s="43" t="str">
        <f>IF(AND('Indicator sheet_(IS)'!J36="",$A10&lt;&gt;"I.O."),"-----",IF($A10="I.O.","",'Indicator sheet_(IS)'!J36))</f>
        <v>-----</v>
      </c>
      <c r="F10" s="38" t="str">
        <f>IF($A10="I.O.","",'Indicator sheet_(IS)'!K36)</f>
        <v>≤ 10%</v>
      </c>
      <c r="G10" s="43" t="str">
        <f>IF(AND('Indicator sheet_(IS)'!M36="",$A10&lt;&gt;"I.O."),"-----",IF($A10="I.O.","",'Indicator sheet_(IS)'!M36))</f>
        <v>-----</v>
      </c>
      <c r="H10" s="43" t="str">
        <f>IF($A10="I.O.","",IF('Indicator sheet_(IS)'!O36="","-----",'Indicator sheet_(IS)'!O36))</f>
        <v>-----</v>
      </c>
      <c r="I10" s="43">
        <f>IF($A10="I.O.","",IF('Indicator sheet_(IS)'!O37="","-----",'Indicator sheet_(IS)'!O37))</f>
        <v>0</v>
      </c>
      <c r="J10" s="57" t="str">
        <f>IF($A10="I.O.","",IF('Indicator sheet_(IS)'!O38="","-----",'Indicator sheet_(IS)'!O38))</f>
        <v>n.d.</v>
      </c>
      <c r="K10" s="43" t="str">
        <f>IF($A10="I.O.","",'Indicator sheet_(IS)'!P36)</f>
        <v>Incomplete</v>
      </c>
      <c r="L10" s="43" t="str">
        <f>IF(AND('Indicator sheet_(IS)'!Q36="",$A10&lt;&gt;"I.O."),"-----",IF($A10="I.O.","",'Indicator sheet_(IS)'!Q36))</f>
        <v>-----</v>
      </c>
      <c r="M10" s="43" t="str">
        <f>IF(AND('Indicator sheet_(IS)'!R36="",$A10&lt;&gt;"I.O."),"-----",IF($A10="I.O.","",'Indicator sheet_(IS)'!R36))</f>
        <v>-----</v>
      </c>
      <c r="O10" s="38">
        <f t="array" aca="1" ref="O10" ca="1">IF(ROW()-ROW($D$2:$D$22)+1&gt;ROWS($C$2:$C$22)-COUNTBLANK($C$2:$C$22),"",INDIRECT(ADDRESS(SMALL((IF($C$2:$C$22&lt;&gt;"",ROW($C$2:$C$22),ROW()+ROWS($C$2:$C$22))),ROW()-ROW($D$2:$D$22)+1),COLUMN($C$2:$C$22),4)))</f>
        <v>9</v>
      </c>
      <c r="P10" s="38" t="str">
        <f t="array" aca="1" ref="P10" ca="1">IF(ROW()-ROW($E$2:$E$22)+1&gt;ROWS($D$2:$D$22)-COUNTBLANK($D$2:$D$22),"",INDIRECT(ADDRESS(SMALL((IF($D$2:$D$22&gt;"",ROW($D$2:$D$22),ROW()+ROWS($D$2:$D$22))),ROW()-ROW($E$2:$E$22)+1),COLUMN($D$2:$D$22),4)))</f>
        <v>Complications endoscopic en bloc resection</v>
      </c>
      <c r="Q10" s="38" t="str">
        <f t="array" aca="1" ref="Q10" ca="1">IF(ROW()-ROW($F$2:$F$22)+1&gt;ROWS($E$2:$E$22)-COUNTBLANK($E$2:$E$22),"",INDIRECT(ADDRESS(SMALL((IF($E$2:$E$22&gt;"",ROW($E$2:$E$22),ROW()+ROWS($E$2:$E$22))),ROW()-ROW($F$2:$F$22)+1),COLUMN($E$2:$E$22),4)))</f>
        <v>-----</v>
      </c>
      <c r="R10" s="38" t="str">
        <f t="array" aca="1" ref="R10" ca="1">IF(ROW()-ROW($G$2:$G$22)+1&gt;ROWS($F$2:$F$22)-COUNTBLANK($F$2:$F$22),"",INDIRECT(ADDRESS(SMALL((IF($F$2:$F$22&gt;"",ROW($F$2:$F$22),ROW()+ROWS($F$2:$F$22))),ROW()-ROW($G$2:$G$22)+1),COLUMN($F$2:$F$22),4)))</f>
        <v>≤ 10%</v>
      </c>
      <c r="S10" s="38" t="str">
        <f t="array" aca="1" ref="S10" ca="1">IF(ROW()-ROW($H$2:$H$22)+1&gt;ROWS($G$2:$G$22)-COUNTBLANK($G$2:$G$22),"",INDIRECT(ADDRESS(SMALL((IF($G$2:$G$22&lt;&gt;"",ROW($G$2:$G$22),ROW()+ROWS($G$2:$G$22))),ROW()-ROW($H$2:$H$22)+1),COLUMN($G$2:$G$22),4)))</f>
        <v>-----</v>
      </c>
      <c r="T10" s="38" t="str">
        <f t="array" aca="1" ref="T10" ca="1">IF(ROW()-ROW($I$2:$I$22)+1&gt;ROWS($H$2:$H$22)-COUNTBLANK($H$2:$H$22),"",INDIRECT(ADDRESS(SMALL((IF($H$2:$H$22&lt;&gt;"",ROW($H$2:$H$22),ROW()+ROWS($H$2:$H$22))),ROW()-ROW($I$2:$I$22)+1),COLUMN($H$2:$H$22),4)))</f>
        <v>-----</v>
      </c>
      <c r="U10" s="38">
        <f t="array" aca="1" ref="U10" ca="1">IF(ROW()-ROW($J$2:$J$22)+1&gt;ROWS($I$2:$I$22)-COUNTBLANK($I$2:$I$22),"",INDIRECT(ADDRESS(SMALL((IF($I$2:$I$22&lt;&gt;"",ROW($I$2:$I$22),ROW()+ROWS($I$2:$I$22))),ROW()-ROW($J$2:$J$22)+1),COLUMN($I$2:$I$22),4)))</f>
        <v>0</v>
      </c>
      <c r="V10" s="58" t="str">
        <f t="array" aca="1" ref="V10" ca="1">IF(ROW()-ROW($K$2:$K$22)+1&gt;ROWS($J$2:$J$22)-COUNTBLANK($J$2:$J$22),"",INDIRECT(ADDRESS(SMALL((IF($J$2:$J$22&lt;&gt;"",ROW($J$2:$J$22),ROW()+ROWS($J$2:$J$22))),ROW()-ROW($K$2:$K$22)+1),COLUMN($J$2:$J$22),4)))</f>
        <v>n.d.</v>
      </c>
      <c r="W10" s="38" t="str">
        <f t="array" aca="1" ref="W10" ca="1">IF(ROW()-ROW($L$2:$L$22)+1&gt;ROWS($K$2:$K$22)-COUNTBLANK($K$2:$K$22),"",INDIRECT(ADDRESS(SMALL((IF($K$2:$K$22&lt;&gt;"",ROW($K$2:$K$22),ROW()+ROWS($K$2:$K$22))),ROW()-ROW($L$2:$L$22)+1),COLUMN($K$2:$K$22),4)))</f>
        <v>Incomplete</v>
      </c>
      <c r="X10" s="38" t="str">
        <f t="array" aca="1" ref="X10" ca="1">IF(ROW()-ROW($M$2:$M$22)+1&gt;ROWS($L$2:$L$22)-COUNTBLANK($L$2:$L$22),"",INDIRECT(ADDRESS(SMALL((IF($L$2:$L$22&lt;&gt;"",ROW($L$2:$L$22),ROW()+ROWS($L$2:$L$22))),ROW()-ROW($M$2:$M$22)+1),COLUMN($L$2:$L$22),4)))</f>
        <v>-----</v>
      </c>
      <c r="Y10" s="38" t="str">
        <f t="array" aca="1" ref="Y10" ca="1">IF(ROW()-ROW($N$2:$N$22)+1&gt;ROWS($M$2:$M$22)-COUNTBLANK($M$2:$M$22),"",INDIRECT(ADDRESS(SMALL((IF($M$2:$M$22&lt;&gt;"",ROW($M$2:$M$22),ROW()+ROWS($M$2:$M$22))),ROW()-ROW($N$2:$N$22)+1),COLUMN($M$2:$M$22),4)))</f>
        <v>-----</v>
      </c>
    </row>
    <row r="11" spans="1:25" ht="54.75" customHeight="1" x14ac:dyDescent="0.25">
      <c r="A11" s="43" t="str">
        <f>IF('Indicator sheet_(IS)'!P39=0,"",'Indicator sheet_(IS)'!P39)</f>
        <v>Incomplete</v>
      </c>
      <c r="B11" s="43"/>
      <c r="C11" s="93">
        <f>IF($A11="I.O.","",'Indicator sheet_(IS)'!A39)</f>
        <v>10</v>
      </c>
      <c r="D11" s="38" t="str">
        <f>IF($A11="I.O.","",'Indicator sheet_(IS)'!C39)</f>
        <v>R0 resections (endoscopy)</v>
      </c>
      <c r="E11" s="43" t="str">
        <f>IF(AND('Indicator sheet_(IS)'!J39="",$A11&lt;&gt;"I.O."),"-----",IF($A11="I.O.","",'Indicator sheet_(IS)'!J39))</f>
        <v>-----</v>
      </c>
      <c r="F11" s="38" t="str">
        <f>IF($A11="I.O.","",'Indicator sheet_(IS)'!K39)</f>
        <v>≥ 60%</v>
      </c>
      <c r="G11" s="43" t="str">
        <f>IF(AND('Indicator sheet_(IS)'!M39="",$A11&lt;&gt;"I.O."),"-----",IF($A11="I.O.","",'Indicator sheet_(IS)'!M39))</f>
        <v>-----</v>
      </c>
      <c r="H11" s="43" t="str">
        <f>IF($A11="I.O.","",IF('Indicator sheet_(IS)'!O39="","-----",'Indicator sheet_(IS)'!O39))</f>
        <v>-----</v>
      </c>
      <c r="I11" s="43">
        <f>IF($A11="I.O.","",IF('Indicator sheet_(IS)'!O40="","-----",'Indicator sheet_(IS)'!O40))</f>
        <v>0</v>
      </c>
      <c r="J11" s="57" t="str">
        <f>IF($A11="I.O.","",IF('Indicator sheet_(IS)'!O41="","-----",'Indicator sheet_(IS)'!O41))</f>
        <v>n.d.</v>
      </c>
      <c r="K11" s="43" t="str">
        <f>IF($A11="I.O.","",'Indicator sheet_(IS)'!P39)</f>
        <v>Incomplete</v>
      </c>
      <c r="L11" s="43" t="str">
        <f>IF(AND('Indicator sheet_(IS)'!Q39="",$A11&lt;&gt;"I.O."),"-----",IF($A11="I.O.","",'Indicator sheet_(IS)'!Q39))</f>
        <v>-----</v>
      </c>
      <c r="M11" s="43" t="str">
        <f>IF(AND('Indicator sheet_(IS)'!R39="",$A11&lt;&gt;"I.O."),"-----",IF($A11="I.O.","",'Indicator sheet_(IS)'!R39))</f>
        <v>-----</v>
      </c>
      <c r="O11" s="38">
        <f t="array" aca="1" ref="O11" ca="1">IF(ROW()-ROW($D$2:$D$22)+1&gt;ROWS($C$2:$C$22)-COUNTBLANK($C$2:$C$22),"",INDIRECT(ADDRESS(SMALL((IF($C$2:$C$22&lt;&gt;"",ROW($C$2:$C$22),ROW()+ROWS($C$2:$C$22))),ROW()-ROW($D$2:$D$22)+1),COLUMN($C$2:$C$22),4)))</f>
        <v>10</v>
      </c>
      <c r="P11" s="38" t="str">
        <f t="array" aca="1" ref="P11" ca="1">IF(ROW()-ROW($E$2:$E$22)+1&gt;ROWS($D$2:$D$22)-COUNTBLANK($D$2:$D$22),"",INDIRECT(ADDRESS(SMALL((IF($D$2:$D$22&gt;"",ROW($D$2:$D$22),ROW()+ROWS($D$2:$D$22))),ROW()-ROW($E$2:$E$22)+1),COLUMN($D$2:$D$22),4)))</f>
        <v>R0 resections (endoscopy)</v>
      </c>
      <c r="Q11" s="38" t="str">
        <f t="array" aca="1" ref="Q11" ca="1">IF(ROW()-ROW($F$2:$F$22)+1&gt;ROWS($E$2:$E$22)-COUNTBLANK($E$2:$E$22),"",INDIRECT(ADDRESS(SMALL((IF($E$2:$E$22&gt;"",ROW($E$2:$E$22),ROW()+ROWS($E$2:$E$22))),ROW()-ROW($F$2:$F$22)+1),COLUMN($E$2:$E$22),4)))</f>
        <v>-----</v>
      </c>
      <c r="R11" s="38" t="str">
        <f t="array" aca="1" ref="R11" ca="1">IF(ROW()-ROW($G$2:$G$22)+1&gt;ROWS($F$2:$F$22)-COUNTBLANK($F$2:$F$22),"",INDIRECT(ADDRESS(SMALL((IF($F$2:$F$22&gt;"",ROW($F$2:$F$22),ROW()+ROWS($F$2:$F$22))),ROW()-ROW($G$2:$G$22)+1),COLUMN($F$2:$F$22),4)))</f>
        <v>≥ 60%</v>
      </c>
      <c r="S11" s="38" t="str">
        <f t="array" aca="1" ref="S11" ca="1">IF(ROW()-ROW($H$2:$H$22)+1&gt;ROWS($G$2:$G$22)-COUNTBLANK($G$2:$G$22),"",INDIRECT(ADDRESS(SMALL((IF($G$2:$G$22&lt;&gt;"",ROW($G$2:$G$22),ROW()+ROWS($G$2:$G$22))),ROW()-ROW($H$2:$H$22)+1),COLUMN($G$2:$G$22),4)))</f>
        <v>-----</v>
      </c>
      <c r="T11" s="38" t="str">
        <f t="array" aca="1" ref="T11" ca="1">IF(ROW()-ROW($I$2:$I$22)+1&gt;ROWS($H$2:$H$22)-COUNTBLANK($H$2:$H$22),"",INDIRECT(ADDRESS(SMALL((IF($H$2:$H$22&lt;&gt;"",ROW($H$2:$H$22),ROW()+ROWS($H$2:$H$22))),ROW()-ROW($I$2:$I$22)+1),COLUMN($H$2:$H$22),4)))</f>
        <v>-----</v>
      </c>
      <c r="U11" s="38">
        <f t="array" aca="1" ref="U11" ca="1">IF(ROW()-ROW($J$2:$J$22)+1&gt;ROWS($I$2:$I$22)-COUNTBLANK($I$2:$I$22),"",INDIRECT(ADDRESS(SMALL((IF($I$2:$I$22&lt;&gt;"",ROW($I$2:$I$22),ROW()+ROWS($I$2:$I$22))),ROW()-ROW($J$2:$J$22)+1),COLUMN($I$2:$I$22),4)))</f>
        <v>0</v>
      </c>
      <c r="V11" s="58" t="str">
        <f t="array" aca="1" ref="V11" ca="1">IF(ROW()-ROW($K$2:$K$22)+1&gt;ROWS($J$2:$J$22)-COUNTBLANK($J$2:$J$22),"",INDIRECT(ADDRESS(SMALL((IF($J$2:$J$22&lt;&gt;"",ROW($J$2:$J$22),ROW()+ROWS($J$2:$J$22))),ROW()-ROW($K$2:$K$22)+1),COLUMN($J$2:$J$22),4)))</f>
        <v>n.d.</v>
      </c>
      <c r="W11" s="38" t="str">
        <f t="array" aca="1" ref="W11" ca="1">IF(ROW()-ROW($L$2:$L$22)+1&gt;ROWS($K$2:$K$22)-COUNTBLANK($K$2:$K$22),"",INDIRECT(ADDRESS(SMALL((IF($K$2:$K$22&lt;&gt;"",ROW($K$2:$K$22),ROW()+ROWS($K$2:$K$22))),ROW()-ROW($L$2:$L$22)+1),COLUMN($K$2:$K$22),4)))</f>
        <v>Incomplete</v>
      </c>
      <c r="X11" s="38" t="str">
        <f t="array" aca="1" ref="X11" ca="1">IF(ROW()-ROW($M$2:$M$22)+1&gt;ROWS($L$2:$L$22)-COUNTBLANK($L$2:$L$22),"",INDIRECT(ADDRESS(SMALL((IF($L$2:$L$22&lt;&gt;"",ROW($L$2:$L$22),ROW()+ROWS($L$2:$L$22))),ROW()-ROW($M$2:$M$22)+1),COLUMN($L$2:$L$22),4)))</f>
        <v>-----</v>
      </c>
      <c r="Y11" s="38" t="str">
        <f t="array" aca="1" ref="Y11" ca="1">IF(ROW()-ROW($N$2:$N$22)+1&gt;ROWS($M$2:$M$22)-COUNTBLANK($M$2:$M$22),"",INDIRECT(ADDRESS(SMALL((IF($M$2:$M$22&lt;&gt;"",ROW($M$2:$M$22),ROW()+ROWS($M$2:$M$22))),ROW()-ROW($N$2:$N$22)+1),COLUMN($M$2:$M$22),4)))</f>
        <v>-----</v>
      </c>
    </row>
    <row r="12" spans="1:25" ht="54.75" customHeight="1" x14ac:dyDescent="0.25">
      <c r="A12" s="43" t="str">
        <f>IF('Indicator sheet_(IS)'!P42=0,"",'Indicator sheet_(IS)'!P42)</f>
        <v>Incomplete</v>
      </c>
      <c r="B12" s="43"/>
      <c r="C12" s="43">
        <f>IF($A12="I.O.","",'Indicator sheet_(IS)'!A42)</f>
        <v>11</v>
      </c>
      <c r="D12" s="38" t="str">
        <f>IF($A12="I.O.","",'Indicator sheet_(IS)'!C42)</f>
        <v>Surgical expertise</v>
      </c>
      <c r="E12" s="43" t="str">
        <f>IF(AND('Indicator sheet_(IS)'!J42="",$A12&lt;&gt;"I.O."),"-----",IF($A12="I.O.","",'Indicator sheet_(IS)'!J42))</f>
        <v>-----</v>
      </c>
      <c r="F12" s="38" t="str">
        <f>IF($A12="I.O.","",'Indicator sheet_(IS)'!K42)</f>
        <v>≥ 20</v>
      </c>
      <c r="G12" s="43" t="str">
        <f>IF(AND('Indicator sheet_(IS)'!M36="",$A12&lt;&gt;"I.O."),"-----",IF($A12="I.O.","",'Indicator sheet_(IS)'!M36))</f>
        <v>-----</v>
      </c>
      <c r="H12" s="43">
        <f>IF($A12="I.O.","",IF('Indicator sheet_(IS)'!O42="","-----",'Indicator sheet_(IS)'!O42))</f>
        <v>0</v>
      </c>
      <c r="I12" s="43" t="str">
        <f>IF($A12="I.O.","","-----")</f>
        <v>-----</v>
      </c>
      <c r="J12" s="57" t="str">
        <f>IF($A12="I.O.","","-----")</f>
        <v>-----</v>
      </c>
      <c r="K12" s="43" t="str">
        <f>IF($A12="I.O.","",'Indicator sheet_(IS)'!P42)</f>
        <v>Incomplete</v>
      </c>
      <c r="L12" s="43" t="str">
        <f>IF(AND('Indicator sheet_(IS)'!Q42="",$A12&lt;&gt;"I.O."),"-----",IF($A12="I.O.","",'Indicator sheet_(IS)'!Q42))</f>
        <v>-----</v>
      </c>
      <c r="M12" s="43" t="str">
        <f>IF(AND('Indicator sheet_(IS)'!R42="",$A12&lt;&gt;"I.O."),"-----",IF($A12="I.O.","",'Indicator sheet_(IS)'!R42))</f>
        <v>-----</v>
      </c>
      <c r="O12" s="38">
        <f t="array" aca="1" ref="O12" ca="1">IF(ROW()-ROW($D$2:$D$22)+1&gt;ROWS($C$2:$C$22)-COUNTBLANK($C$2:$C$22),"",INDIRECT(ADDRESS(SMALL((IF($C$2:$C$22&lt;&gt;"",ROW($C$2:$C$22),ROW()+ROWS($C$2:$C$22))),ROW()-ROW($D$2:$D$22)+1),COLUMN($C$2:$C$22),4)))</f>
        <v>11</v>
      </c>
      <c r="P12" s="38" t="str">
        <f t="array" aca="1" ref="P12" ca="1">IF(ROW()-ROW($E$2:$E$22)+1&gt;ROWS($D$2:$D$22)-COUNTBLANK($D$2:$D$22),"",INDIRECT(ADDRESS(SMALL((IF($D$2:$D$22&gt;"",ROW($D$2:$D$22),ROW()+ROWS($D$2:$D$22))),ROW()-ROW($E$2:$E$22)+1),COLUMN($D$2:$D$22),4)))</f>
        <v>Surgical expertise</v>
      </c>
      <c r="Q12" s="38" t="str">
        <f t="array" aca="1" ref="Q12" ca="1">IF(ROW()-ROW($F$2:$F$22)+1&gt;ROWS($E$2:$E$22)-COUNTBLANK($E$2:$E$22),"",INDIRECT(ADDRESS(SMALL((IF($E$2:$E$22&gt;"",ROW($E$2:$E$22),ROW()+ROWS($E$2:$E$22))),ROW()-ROW($F$2:$F$22)+1),COLUMN($E$2:$E$22),4)))</f>
        <v>-----</v>
      </c>
      <c r="R12" s="38" t="str">
        <f t="array" aca="1" ref="R12" ca="1">IF(ROW()-ROW($G$2:$G$22)+1&gt;ROWS($F$2:$F$22)-COUNTBLANK($F$2:$F$22),"",INDIRECT(ADDRESS(SMALL((IF($F$2:$F$22&gt;"",ROW($F$2:$F$22),ROW()+ROWS($F$2:$F$22))),ROW()-ROW($G$2:$G$22)+1),COLUMN($F$2:$F$22),4)))</f>
        <v>≥ 20</v>
      </c>
      <c r="S12" s="38" t="str">
        <f t="array" aca="1" ref="S12" ca="1">IF(ROW()-ROW($H$2:$H$22)+1&gt;ROWS($G$2:$G$22)-COUNTBLANK($G$2:$G$22),"",INDIRECT(ADDRESS(SMALL((IF($G$2:$G$22&lt;&gt;"",ROW($G$2:$G$22),ROW()+ROWS($G$2:$G$22))),ROW()-ROW($H$2:$H$22)+1),COLUMN($G$2:$G$22),4)))</f>
        <v>-----</v>
      </c>
      <c r="T12" s="38">
        <f t="array" aca="1" ref="T12" ca="1">IF(ROW()-ROW($I$2:$I$22)+1&gt;ROWS($H$2:$H$22)-COUNTBLANK($H$2:$H$22),"",INDIRECT(ADDRESS(SMALL((IF($H$2:$H$22&lt;&gt;"",ROW($H$2:$H$22),ROW()+ROWS($H$2:$H$22))),ROW()-ROW($I$2:$I$22)+1),COLUMN($H$2:$H$22),4)))</f>
        <v>0</v>
      </c>
      <c r="U12" s="38" t="str">
        <f t="array" aca="1" ref="U12" ca="1">IF(ROW()-ROW($J$2:$J$22)+1&gt;ROWS($I$2:$I$22)-COUNTBLANK($I$2:$I$22),"",INDIRECT(ADDRESS(SMALL((IF($I$2:$I$22&lt;&gt;"",ROW($I$2:$I$22),ROW()+ROWS($I$2:$I$22))),ROW()-ROW($J$2:$J$22)+1),COLUMN($I$2:$I$22),4)))</f>
        <v>-----</v>
      </c>
      <c r="V12" s="58" t="str">
        <f t="array" aca="1" ref="V12" ca="1">IF(ROW()-ROW($K$2:$K$22)+1&gt;ROWS($J$2:$J$22)-COUNTBLANK($J$2:$J$22),"",INDIRECT(ADDRESS(SMALL((IF($J$2:$J$22&lt;&gt;"",ROW($J$2:$J$22),ROW()+ROWS($J$2:$J$22))),ROW()-ROW($K$2:$K$22)+1),COLUMN($J$2:$J$22),4)))</f>
        <v>-----</v>
      </c>
      <c r="W12" s="38" t="str">
        <f t="array" aca="1" ref="W12" ca="1">IF(ROW()-ROW($L$2:$L$22)+1&gt;ROWS($K$2:$K$22)-COUNTBLANK($K$2:$K$22),"",INDIRECT(ADDRESS(SMALL((IF($K$2:$K$22&lt;&gt;"",ROW($K$2:$K$22),ROW()+ROWS($K$2:$K$22))),ROW()-ROW($L$2:$L$22)+1),COLUMN($K$2:$K$22),4)))</f>
        <v>Incomplete</v>
      </c>
      <c r="X12" s="38" t="str">
        <f t="array" aca="1" ref="X12" ca="1">IF(ROW()-ROW($M$2:$M$22)+1&gt;ROWS($L$2:$L$22)-COUNTBLANK($L$2:$L$22),"",INDIRECT(ADDRESS(SMALL((IF($L$2:$L$22&lt;&gt;"",ROW($L$2:$L$22),ROW()+ROWS($L$2:$L$22))),ROW()-ROW($M$2:$M$22)+1),COLUMN($L$2:$L$22),4)))</f>
        <v>-----</v>
      </c>
      <c r="Y12" s="38" t="str">
        <f t="array" aca="1" ref="Y12" ca="1">IF(ROW()-ROW($N$2:$N$22)+1&gt;ROWS($M$2:$M$22)-COUNTBLANK($M$2:$M$22),"",INDIRECT(ADDRESS(SMALL((IF($M$2:$M$22&lt;&gt;"",ROW($M$2:$M$22),ROW()+ROWS($M$2:$M$22))),ROW()-ROW($N$2:$N$22)+1),COLUMN($M$2:$M$22),4)))</f>
        <v>-----</v>
      </c>
    </row>
    <row r="13" spans="1:25" ht="54.75" customHeight="1" x14ac:dyDescent="0.25">
      <c r="A13" s="43" t="str">
        <f>IF('Indicator sheet_(IS)'!P45=0,"",'Indicator sheet_(IS)'!P45)</f>
        <v>Incomplete</v>
      </c>
      <c r="B13" s="43"/>
      <c r="C13" s="93">
        <f>IF($A13="I.O.","",'Indicator sheet_(IS)'!A45)</f>
        <v>12</v>
      </c>
      <c r="D13" s="38" t="str">
        <f>IF($A13="I.O.","",'Indicator sheet_(IS)'!C45)</f>
        <v>Grade III anastomosis insufficiency</v>
      </c>
      <c r="E13" s="43" t="str">
        <f>IF(AND('Indicator sheet_(IS)'!J45="",$A13&lt;&gt;"I.O."),"-----",IF($A13="I.O.","",'Indicator sheet_(IS)'!J45))</f>
        <v>-----</v>
      </c>
      <c r="F13" s="38" t="str">
        <f>IF($A13="I.O.","",'Indicator sheet_(IS)'!K45)</f>
        <v>≤ 15%</v>
      </c>
      <c r="G13" s="43" t="str">
        <f>IF(AND('Indicator sheet_(IS)'!M39="",$A13&lt;&gt;"I.O."),"-----",IF($A13="I.O.","",'Indicator sheet_(IS)'!M39))</f>
        <v>-----</v>
      </c>
      <c r="H13" s="43" t="str">
        <f>IF($A13="I.O.","",IF('Indicator sheet_(IS)'!O45="","-----",'Indicator sheet_(IS)'!O45))</f>
        <v>-----</v>
      </c>
      <c r="I13" s="43" t="str">
        <f t="shared" ref="I13:J13" si="0">IF($A13="I.O.","","-----")</f>
        <v>-----</v>
      </c>
      <c r="J13" s="57" t="str">
        <f t="shared" si="0"/>
        <v>-----</v>
      </c>
      <c r="K13" s="43" t="str">
        <f>IF($A13="I.O.","",'Indicator sheet_(IS)'!P45)</f>
        <v>Incomplete</v>
      </c>
      <c r="L13" s="43" t="str">
        <f>IF(AND('Indicator sheet_(IS)'!Q45="",$A13&lt;&gt;"I.O."),"-----",IF($A13="I.O.","",'Indicator sheet_(IS)'!Q45))</f>
        <v>-----</v>
      </c>
      <c r="M13" s="43" t="str">
        <f>IF(AND('Indicator sheet_(IS)'!R45="",$A13&lt;&gt;"I.O."),"-----",IF($A13="I.O.","",'Indicator sheet_(IS)'!R45))</f>
        <v>-----</v>
      </c>
      <c r="O13" s="38">
        <f t="array" aca="1" ref="O13" ca="1">IF(ROW()-ROW($D$2:$D$22)+1&gt;ROWS($C$2:$C$22)-COUNTBLANK($C$2:$C$22),"",INDIRECT(ADDRESS(SMALL((IF($C$2:$C$22&lt;&gt;"",ROW($C$2:$C$22),ROW()+ROWS($C$2:$C$22))),ROW()-ROW($D$2:$D$22)+1),COLUMN($C$2:$C$22),4)))</f>
        <v>12</v>
      </c>
      <c r="P13" s="38" t="str">
        <f t="array" aca="1" ref="P13" ca="1">IF(ROW()-ROW($E$2:$E$22)+1&gt;ROWS($D$2:$D$22)-COUNTBLANK($D$2:$D$22),"",INDIRECT(ADDRESS(SMALL((IF($D$2:$D$22&gt;"",ROW($D$2:$D$22),ROW()+ROWS($D$2:$D$22))),ROW()-ROW($E$2:$E$22)+1),COLUMN($D$2:$D$22),4)))</f>
        <v>Grade III anastomosis insufficiency</v>
      </c>
      <c r="Q13" s="38" t="str">
        <f t="array" aca="1" ref="Q13" ca="1">IF(ROW()-ROW($F$2:$F$22)+1&gt;ROWS($E$2:$E$22)-COUNTBLANK($E$2:$E$22),"",INDIRECT(ADDRESS(SMALL((IF($E$2:$E$22&gt;"",ROW($E$2:$E$22),ROW()+ROWS($E$2:$E$22))),ROW()-ROW($F$2:$F$22)+1),COLUMN($E$2:$E$22),4)))</f>
        <v>-----</v>
      </c>
      <c r="R13" s="38" t="str">
        <f t="array" aca="1" ref="R13" ca="1">IF(ROW()-ROW($G$2:$G$22)+1&gt;ROWS($F$2:$F$22)-COUNTBLANK($F$2:$F$22),"",INDIRECT(ADDRESS(SMALL((IF($F$2:$F$22&gt;"",ROW($F$2:$F$22),ROW()+ROWS($F$2:$F$22))),ROW()-ROW($G$2:$G$22)+1),COLUMN($F$2:$F$22),4)))</f>
        <v>≤ 15%</v>
      </c>
      <c r="S13" s="38" t="str">
        <f t="array" aca="1" ref="S13" ca="1">IF(ROW()-ROW($H$2:$H$22)+1&gt;ROWS($G$2:$G$22)-COUNTBLANK($G$2:$G$22),"",INDIRECT(ADDRESS(SMALL((IF($G$2:$G$22&lt;&gt;"",ROW($G$2:$G$22),ROW()+ROWS($G$2:$G$22))),ROW()-ROW($H$2:$H$22)+1),COLUMN($G$2:$G$22),4)))</f>
        <v>-----</v>
      </c>
      <c r="T13" s="38" t="str">
        <f t="array" aca="1" ref="T13" ca="1">IF(ROW()-ROW($I$2:$I$22)+1&gt;ROWS($H$2:$H$22)-COUNTBLANK($H$2:$H$22),"",INDIRECT(ADDRESS(SMALL((IF($H$2:$H$22&lt;&gt;"",ROW($H$2:$H$22),ROW()+ROWS($H$2:$H$22))),ROW()-ROW($I$2:$I$22)+1),COLUMN($H$2:$H$22),4)))</f>
        <v>-----</v>
      </c>
      <c r="U13" s="38" t="str">
        <f t="array" aca="1" ref="U13" ca="1">IF(ROW()-ROW($J$2:$J$22)+1&gt;ROWS($I$2:$I$22)-COUNTBLANK($I$2:$I$22),"",INDIRECT(ADDRESS(SMALL((IF($I$2:$I$22&lt;&gt;"",ROW($I$2:$I$22),ROW()+ROWS($I$2:$I$22))),ROW()-ROW($J$2:$J$22)+1),COLUMN($I$2:$I$22),4)))</f>
        <v>-----</v>
      </c>
      <c r="V13" s="58" t="str">
        <f t="array" aca="1" ref="V13" ca="1">IF(ROW()-ROW($K$2:$K$22)+1&gt;ROWS($J$2:$J$22)-COUNTBLANK($J$2:$J$22),"",INDIRECT(ADDRESS(SMALL((IF($J$2:$J$22&lt;&gt;"",ROW($J$2:$J$22),ROW()+ROWS($J$2:$J$22))),ROW()-ROW($K$2:$K$22)+1),COLUMN($J$2:$J$22),4)))</f>
        <v>-----</v>
      </c>
      <c r="W13" s="38" t="str">
        <f t="array" aca="1" ref="W13" ca="1">IF(ROW()-ROW($L$2:$L$22)+1&gt;ROWS($K$2:$K$22)-COUNTBLANK($K$2:$K$22),"",INDIRECT(ADDRESS(SMALL((IF($K$2:$K$22&lt;&gt;"",ROW($K$2:$K$22),ROW()+ROWS($K$2:$K$22))),ROW()-ROW($L$2:$L$22)+1),COLUMN($K$2:$K$22),4)))</f>
        <v>Incomplete</v>
      </c>
      <c r="X13" s="38" t="str">
        <f t="array" aca="1" ref="X13" ca="1">IF(ROW()-ROW($M$2:$M$22)+1&gt;ROWS($L$2:$L$22)-COUNTBLANK($L$2:$L$22),"",INDIRECT(ADDRESS(SMALL((IF($L$2:$L$22&lt;&gt;"",ROW($L$2:$L$22),ROW()+ROWS($L$2:$L$22))),ROW()-ROW($M$2:$M$22)+1),COLUMN($L$2:$L$22),4)))</f>
        <v>-----</v>
      </c>
      <c r="Y13" s="38" t="str">
        <f t="array" aca="1" ref="Y13" ca="1">IF(ROW()-ROW($N$2:$N$22)+1&gt;ROWS($M$2:$M$22)-COUNTBLANK($M$2:$M$22),"",INDIRECT(ADDRESS(SMALL((IF($M$2:$M$22&lt;&gt;"",ROW($M$2:$M$22),ROW()+ROWS($M$2:$M$22))),ROW()-ROW($N$2:$N$22)+1),COLUMN($M$2:$M$22),4)))</f>
        <v>-----</v>
      </c>
    </row>
    <row r="14" spans="1:25" ht="54.75" customHeight="1" x14ac:dyDescent="0.25">
      <c r="A14" s="43" t="str">
        <f>IF('Indicator sheet_(IS)'!P48=0,"",'Indicator sheet_(IS)'!P48)</f>
        <v>Incomplete</v>
      </c>
      <c r="B14" s="43"/>
      <c r="C14" s="43">
        <f>IF($A14="I.O.","",'Indicator sheet_(IS)'!A48)</f>
        <v>13</v>
      </c>
      <c r="D14" s="38" t="str">
        <f>IF($A14="I.O.","",'Indicator sheet_(IS)'!C48)</f>
        <v>Revision surgeries</v>
      </c>
      <c r="E14" s="43" t="str">
        <f>IF(AND('Indicator sheet_(IS)'!J48="",$A14&lt;&gt;"I.O."),"-----",IF($A14="I.O.","",'Indicator sheet_(IS)'!J48))</f>
        <v>-----</v>
      </c>
      <c r="F14" s="38" t="str">
        <f>IF($A14="I.O.","",'Indicator sheet_(IS)'!K48)</f>
        <v>≤ 10%</v>
      </c>
      <c r="G14" s="43" t="str">
        <f>IF(AND('Indicator sheet_(IS)'!M48="",$A14&lt;&gt;"I.O."),"-----",IF($A14="I.O.","",'Indicator sheet_(IS)'!M48))</f>
        <v>-----</v>
      </c>
      <c r="H14" s="43" t="str">
        <f>IF($A14="I.O.","",IF('Indicator sheet_(IS)'!O48="","-----",'Indicator sheet_(IS)'!O48))</f>
        <v>-----</v>
      </c>
      <c r="I14" s="43">
        <f>IF($A14="I.O.","",IF('Indicator sheet_(IS)'!O49="","-----",'Indicator sheet_(IS)'!O49))</f>
        <v>0</v>
      </c>
      <c r="J14" s="57" t="str">
        <f>IF($A14="I.O.","",IF('Indicator sheet_(IS)'!O50="",0,'Indicator sheet_(IS)'!O50))</f>
        <v>n.d.</v>
      </c>
      <c r="K14" s="43" t="str">
        <f>IF($A14="I.O.","",'Indicator sheet_(IS)'!P48)</f>
        <v>Incomplete</v>
      </c>
      <c r="L14" s="43" t="str">
        <f>IF(AND('Indicator sheet_(IS)'!Q48="",$A14&lt;&gt;"I.O."),"-----",IF($A14="I.O.","",'Indicator sheet_(IS)'!Q48))</f>
        <v>-----</v>
      </c>
      <c r="M14" s="43" t="str">
        <f>IF(AND('Indicator sheet_(IS)'!R48="",$A14&lt;&gt;"I.O."),"-----",IF($A14="I.O.","",'Indicator sheet_(IS)'!R48))</f>
        <v>-----</v>
      </c>
      <c r="O14" s="38">
        <f t="array" aca="1" ref="O14" ca="1">IF(ROW()-ROW($D$2:$D$22)+1&gt;ROWS($C$2:$C$22)-COUNTBLANK($C$2:$C$22),"",INDIRECT(ADDRESS(SMALL((IF($C$2:$C$22&lt;&gt;"",ROW($C$2:$C$22),ROW()+ROWS($C$2:$C$22))),ROW()-ROW($D$2:$D$22)+1),COLUMN($C$2:$C$22),4)))</f>
        <v>13</v>
      </c>
      <c r="P14" s="38" t="str">
        <f t="array" aca="1" ref="P14" ca="1">IF(ROW()-ROW($E$2:$E$22)+1&gt;ROWS($D$2:$D$22)-COUNTBLANK($D$2:$D$22),"",INDIRECT(ADDRESS(SMALL((IF($D$2:$D$22&gt;"",ROW($D$2:$D$22),ROW()+ROWS($D$2:$D$22))),ROW()-ROW($E$2:$E$22)+1),COLUMN($D$2:$D$22),4)))</f>
        <v>Revision surgeries</v>
      </c>
      <c r="Q14" s="38" t="str">
        <f t="array" aca="1" ref="Q14" ca="1">IF(ROW()-ROW($F$2:$F$22)+1&gt;ROWS($E$2:$E$22)-COUNTBLANK($E$2:$E$22),"",INDIRECT(ADDRESS(SMALL((IF($E$2:$E$22&gt;"",ROW($E$2:$E$22),ROW()+ROWS($E$2:$E$22))),ROW()-ROW($F$2:$F$22)+1),COLUMN($E$2:$E$22),4)))</f>
        <v>-----</v>
      </c>
      <c r="R14" s="38" t="str">
        <f t="array" aca="1" ref="R14" ca="1">IF(ROW()-ROW($G$2:$G$22)+1&gt;ROWS($F$2:$F$22)-COUNTBLANK($F$2:$F$22),"",INDIRECT(ADDRESS(SMALL((IF($F$2:$F$22&gt;"",ROW($F$2:$F$22),ROW()+ROWS($F$2:$F$22))),ROW()-ROW($G$2:$G$22)+1),COLUMN($F$2:$F$22),4)))</f>
        <v>≤ 10%</v>
      </c>
      <c r="S14" s="38" t="str">
        <f t="array" aca="1" ref="S14" ca="1">IF(ROW()-ROW($H$2:$H$22)+1&gt;ROWS($G$2:$G$22)-COUNTBLANK($G$2:$G$22),"",INDIRECT(ADDRESS(SMALL((IF($G$2:$G$22&lt;&gt;"",ROW($G$2:$G$22),ROW()+ROWS($G$2:$G$22))),ROW()-ROW($H$2:$H$22)+1),COLUMN($G$2:$G$22),4)))</f>
        <v>-----</v>
      </c>
      <c r="T14" s="38" t="str">
        <f t="array" aca="1" ref="T14" ca="1">IF(ROW()-ROW($I$2:$I$22)+1&gt;ROWS($H$2:$H$22)-COUNTBLANK($H$2:$H$22),"",INDIRECT(ADDRESS(SMALL((IF($H$2:$H$22&lt;&gt;"",ROW($H$2:$H$22),ROW()+ROWS($H$2:$H$22))),ROW()-ROW($I$2:$I$22)+1),COLUMN($H$2:$H$22),4)))</f>
        <v>-----</v>
      </c>
      <c r="U14" s="38">
        <f t="array" aca="1" ref="U14" ca="1">IF(ROW()-ROW($J$2:$J$22)+1&gt;ROWS($I$2:$I$22)-COUNTBLANK($I$2:$I$22),"",INDIRECT(ADDRESS(SMALL((IF($I$2:$I$22&lt;&gt;"",ROW($I$2:$I$22),ROW()+ROWS($I$2:$I$22))),ROW()-ROW($J$2:$J$22)+1),COLUMN($I$2:$I$22),4)))</f>
        <v>0</v>
      </c>
      <c r="V14" s="58" t="str">
        <f t="array" aca="1" ref="V14" ca="1">IF(ROW()-ROW($K$2:$K$22)+1&gt;ROWS($J$2:$J$22)-COUNTBLANK($J$2:$J$22),"",INDIRECT(ADDRESS(SMALL((IF($J$2:$J$22&lt;&gt;"",ROW($J$2:$J$22),ROW()+ROWS($J$2:$J$22))),ROW()-ROW($K$2:$K$22)+1),COLUMN($J$2:$J$22),4)))</f>
        <v>n.d.</v>
      </c>
      <c r="W14" s="38" t="str">
        <f t="array" aca="1" ref="W14" ca="1">IF(ROW()-ROW($L$2:$L$22)+1&gt;ROWS($K$2:$K$22)-COUNTBLANK($K$2:$K$22),"",INDIRECT(ADDRESS(SMALL((IF($K$2:$K$22&lt;&gt;"",ROW($K$2:$K$22),ROW()+ROWS($K$2:$K$22))),ROW()-ROW($L$2:$L$22)+1),COLUMN($K$2:$K$22),4)))</f>
        <v>Incomplete</v>
      </c>
      <c r="X14" s="38" t="str">
        <f t="array" aca="1" ref="X14" ca="1">IF(ROW()-ROW($M$2:$M$22)+1&gt;ROWS($L$2:$L$22)-COUNTBLANK($L$2:$L$22),"",INDIRECT(ADDRESS(SMALL((IF($L$2:$L$22&lt;&gt;"",ROW($L$2:$L$22),ROW()+ROWS($L$2:$L$22))),ROW()-ROW($M$2:$M$22)+1),COLUMN($L$2:$L$22),4)))</f>
        <v>-----</v>
      </c>
      <c r="Y14" s="38" t="str">
        <f t="array" aca="1" ref="Y14" ca="1">IF(ROW()-ROW($N$2:$N$22)+1&gt;ROWS($M$2:$M$22)-COUNTBLANK($M$2:$M$22),"",INDIRECT(ADDRESS(SMALL((IF($M$2:$M$22&lt;&gt;"",ROW($M$2:$M$22),ROW()+ROWS($M$2:$M$22))),ROW()-ROW($N$2:$N$22)+1),COLUMN($M$2:$M$22),4)))</f>
        <v>-----</v>
      </c>
    </row>
    <row r="15" spans="1:25" ht="54.75" customHeight="1" x14ac:dyDescent="0.25">
      <c r="A15" s="43" t="str">
        <f>IF('Indicator sheet_(IS)'!P51=0,"",'Indicator sheet_(IS)'!P51)</f>
        <v>Incomplete</v>
      </c>
      <c r="B15" s="43"/>
      <c r="C15" s="43">
        <f>IF($A15="I.O.","",'Indicator sheet_(IS)'!A51)</f>
        <v>14</v>
      </c>
      <c r="D15" s="38" t="str">
        <f>IF($A15="I.O.","",'Indicator sheet_(IS)'!C51)</f>
        <v>Post-operative wound infections</v>
      </c>
      <c r="E15" s="43" t="str">
        <f>IF(AND('Indicator sheet_(IS)'!J51="",$A15&lt;&gt;"I.O."),"-----",IF($A15="I.O.","",'Indicator sheet_(IS)'!J51))</f>
        <v>-----</v>
      </c>
      <c r="F15" s="38" t="str">
        <f>IF($A15="I.O.","",'Indicator sheet_(IS)'!K51)</f>
        <v>≤ 10%</v>
      </c>
      <c r="G15" s="43" t="str">
        <f>IF(AND('Indicator sheet_(IS)'!M51="",$A15&lt;&gt;"I.O."),"-----",IF($A15="I.O.","",'Indicator sheet_(IS)'!M51))</f>
        <v>-----</v>
      </c>
      <c r="H15" s="43" t="str">
        <f>IF($A15="I.O.","",IF('Indicator sheet_(IS)'!O51="","-----",'Indicator sheet_(IS)'!O51))</f>
        <v>-----</v>
      </c>
      <c r="I15" s="43">
        <f>IF($A15="I.O.","",IF('Indicator sheet_(IS)'!O52="","-----",'Indicator sheet_(IS)'!O52))</f>
        <v>0</v>
      </c>
      <c r="J15" s="57" t="str">
        <f>IF($A15="I.O.","",IF('Indicator sheet_(IS)'!O53="",0,'Indicator sheet_(IS)'!O53))</f>
        <v>n.d.</v>
      </c>
      <c r="K15" s="43" t="str">
        <f>IF($A15="I.O.","",'Indicator sheet_(IS)'!P51)</f>
        <v>Incomplete</v>
      </c>
      <c r="L15" s="43" t="str">
        <f>IF(AND('Indicator sheet_(IS)'!Q51="",$A15&lt;&gt;"I.O."),"-----",IF($A15="I.O.","",'Indicator sheet_(IS)'!Q51))</f>
        <v>-----</v>
      </c>
      <c r="M15" s="43" t="str">
        <f>IF(AND('Indicator sheet_(IS)'!R51="",$A15&lt;&gt;"I.O."),"-----",IF($A15="I.O.","",'Indicator sheet_(IS)'!R51))</f>
        <v>-----</v>
      </c>
      <c r="O15" s="38">
        <f t="array" aca="1" ref="O15" ca="1">IF(ROW()-ROW($D$2:$D$22)+1&gt;ROWS($C$2:$C$22)-COUNTBLANK($C$2:$C$22),"",INDIRECT(ADDRESS(SMALL((IF($C$2:$C$22&lt;&gt;"",ROW($C$2:$C$22),ROW()+ROWS($C$2:$C$22))),ROW()-ROW($D$2:$D$22)+1),COLUMN($C$2:$C$22),4)))</f>
        <v>14</v>
      </c>
      <c r="P15" s="38" t="str">
        <f t="array" aca="1" ref="P15" ca="1">IF(ROW()-ROW($E$2:$E$22)+1&gt;ROWS($D$2:$D$22)-COUNTBLANK($D$2:$D$22),"",INDIRECT(ADDRESS(SMALL((IF($D$2:$D$22&gt;"",ROW($D$2:$D$22),ROW()+ROWS($D$2:$D$22))),ROW()-ROW($E$2:$E$22)+1),COLUMN($D$2:$D$22),4)))</f>
        <v>Post-operative wound infections</v>
      </c>
      <c r="Q15" s="38" t="str">
        <f t="array" aca="1" ref="Q15" ca="1">IF(ROW()-ROW($F$2:$F$22)+1&gt;ROWS($E$2:$E$22)-COUNTBLANK($E$2:$E$22),"",INDIRECT(ADDRESS(SMALL((IF($E$2:$E$22&gt;"",ROW($E$2:$E$22),ROW()+ROWS($E$2:$E$22))),ROW()-ROW($F$2:$F$22)+1),COLUMN($E$2:$E$22),4)))</f>
        <v>-----</v>
      </c>
      <c r="R15" s="38" t="str">
        <f t="array" aca="1" ref="R15" ca="1">IF(ROW()-ROW($G$2:$G$22)+1&gt;ROWS($F$2:$F$22)-COUNTBLANK($F$2:$F$22),"",INDIRECT(ADDRESS(SMALL((IF($F$2:$F$22&gt;"",ROW($F$2:$F$22),ROW()+ROWS($F$2:$F$22))),ROW()-ROW($G$2:$G$22)+1),COLUMN($F$2:$F$22),4)))</f>
        <v>≤ 10%</v>
      </c>
      <c r="S15" s="38" t="str">
        <f t="array" aca="1" ref="S15" ca="1">IF(ROW()-ROW($H$2:$H$22)+1&gt;ROWS($G$2:$G$22)-COUNTBLANK($G$2:$G$22),"",INDIRECT(ADDRESS(SMALL((IF($G$2:$G$22&lt;&gt;"",ROW($G$2:$G$22),ROW()+ROWS($G$2:$G$22))),ROW()-ROW($H$2:$H$22)+1),COLUMN($G$2:$G$22),4)))</f>
        <v>-----</v>
      </c>
      <c r="T15" s="38" t="str">
        <f t="array" aca="1" ref="T15" ca="1">IF(ROW()-ROW($I$2:$I$22)+1&gt;ROWS($H$2:$H$22)-COUNTBLANK($H$2:$H$22),"",INDIRECT(ADDRESS(SMALL((IF($H$2:$H$22&lt;&gt;"",ROW($H$2:$H$22),ROW()+ROWS($H$2:$H$22))),ROW()-ROW($I$2:$I$22)+1),COLUMN($H$2:$H$22),4)))</f>
        <v>-----</v>
      </c>
      <c r="U15" s="38">
        <f t="array" aca="1" ref="U15" ca="1">IF(ROW()-ROW($J$2:$J$22)+1&gt;ROWS($I$2:$I$22)-COUNTBLANK($I$2:$I$22),"",INDIRECT(ADDRESS(SMALL((IF($I$2:$I$22&lt;&gt;"",ROW($I$2:$I$22),ROW()+ROWS($I$2:$I$22))),ROW()-ROW($J$2:$J$22)+1),COLUMN($I$2:$I$22),4)))</f>
        <v>0</v>
      </c>
      <c r="V15" s="58" t="str">
        <f t="array" aca="1" ref="V15" ca="1">IF(ROW()-ROW($K$2:$K$22)+1&gt;ROWS($J$2:$J$22)-COUNTBLANK($J$2:$J$22),"",INDIRECT(ADDRESS(SMALL((IF($J$2:$J$22&lt;&gt;"",ROW($J$2:$J$22),ROW()+ROWS($J$2:$J$22))),ROW()-ROW($K$2:$K$22)+1),COLUMN($J$2:$J$22),4)))</f>
        <v>n.d.</v>
      </c>
      <c r="W15" s="38" t="str">
        <f t="array" aca="1" ref="W15" ca="1">IF(ROW()-ROW($L$2:$L$22)+1&gt;ROWS($K$2:$K$22)-COUNTBLANK($K$2:$K$22),"",INDIRECT(ADDRESS(SMALL((IF($K$2:$K$22&lt;&gt;"",ROW($K$2:$K$22),ROW()+ROWS($K$2:$K$22))),ROW()-ROW($L$2:$L$22)+1),COLUMN($K$2:$K$22),4)))</f>
        <v>Incomplete</v>
      </c>
      <c r="X15" s="38" t="str">
        <f t="array" aca="1" ref="X15" ca="1">IF(ROW()-ROW($M$2:$M$22)+1&gt;ROWS($L$2:$L$22)-COUNTBLANK($L$2:$L$22),"",INDIRECT(ADDRESS(SMALL((IF($L$2:$L$22&lt;&gt;"",ROW($L$2:$L$22),ROW()+ROWS($L$2:$L$22))),ROW()-ROW($M$2:$M$22)+1),COLUMN($L$2:$L$22),4)))</f>
        <v>-----</v>
      </c>
      <c r="Y15" s="38" t="str">
        <f t="array" aca="1" ref="Y15" ca="1">IF(ROW()-ROW($N$2:$N$22)+1&gt;ROWS($M$2:$M$22)-COUNTBLANK($M$2:$M$22),"",INDIRECT(ADDRESS(SMALL((IF($M$2:$M$22&lt;&gt;"",ROW($M$2:$M$22),ROW()+ROWS($M$2:$M$22))),ROW()-ROW($N$2:$N$22)+1),COLUMN($M$2:$M$22),4)))</f>
        <v>-----</v>
      </c>
    </row>
    <row r="16" spans="1:25" ht="54.75" customHeight="1" x14ac:dyDescent="0.25">
      <c r="A16" s="43" t="str">
        <f>IF('Indicator sheet_(IS)'!P54=0,"",'Indicator sheet_(IS)'!P54)</f>
        <v>Incomplete</v>
      </c>
      <c r="B16" s="43"/>
      <c r="C16" s="43">
        <f>IF($A16="I.O.","",'Indicator sheet_(IS)'!A54)</f>
        <v>15</v>
      </c>
      <c r="D16" s="38" t="str">
        <f>IF($A16="I.O.","",'Indicator sheet_(IS)'!C54)</f>
        <v>Post-operative mortality</v>
      </c>
      <c r="E16" s="43" t="str">
        <f>IF(AND('Indicator sheet_(IS)'!J54="",$A16&lt;&gt;"I.O."),"-----",IF($A16="I.O.","",'Indicator sheet_(IS)'!J54))</f>
        <v>-----</v>
      </c>
      <c r="F16" s="38" t="str">
        <f>IF($A16="I.O.","",'Indicator sheet_(IS)'!K54)</f>
        <v>≤ 10%</v>
      </c>
      <c r="G16" s="43" t="str">
        <f>IF(AND('Indicator sheet_(IS)'!M54="",$A16&lt;&gt;"I.O."),"-----",IF($A16="I.O.","",'Indicator sheet_(IS)'!M54))</f>
        <v>-----</v>
      </c>
      <c r="H16" s="43" t="str">
        <f>IF($A16="I.O.","",IF('Indicator sheet_(IS)'!O54="","-----",'Indicator sheet_(IS)'!O54))</f>
        <v>-----</v>
      </c>
      <c r="I16" s="43">
        <f>IF($A16="I.O.","",IF('Indicator sheet_(IS)'!O55="","-----",'Indicator sheet_(IS)'!O55))</f>
        <v>0</v>
      </c>
      <c r="J16" s="57" t="str">
        <f>IF($A16="I.O.","",IF('Indicator sheet_(IS)'!O56="",0,'Indicator sheet_(IS)'!O56))</f>
        <v>n.d.</v>
      </c>
      <c r="K16" s="43" t="str">
        <f>IF($A16="I.O.","",'Indicator sheet_(IS)'!P54)</f>
        <v>Incomplete</v>
      </c>
      <c r="L16" s="43" t="str">
        <f>IF(AND('Indicator sheet_(IS)'!Q54="",$A16&lt;&gt;"I.O."),"-----",IF($A16="I.O.","",'Indicator sheet_(IS)'!Q54))</f>
        <v>-----</v>
      </c>
      <c r="M16" s="43" t="str">
        <f>IF(AND('Indicator sheet_(IS)'!R54="",$A16&lt;&gt;"I.O."),"-----",IF($A16="I.O.","",'Indicator sheet_(IS)'!R54))</f>
        <v>-----</v>
      </c>
      <c r="O16" s="38">
        <f t="array" aca="1" ref="O16" ca="1">IF(ROW()-ROW($D$2:$D$22)+1&gt;ROWS($C$2:$C$22)-COUNTBLANK($C$2:$C$22),"",INDIRECT(ADDRESS(SMALL((IF($C$2:$C$22&lt;&gt;"",ROW($C$2:$C$22),ROW()+ROWS($C$2:$C$22))),ROW()-ROW($D$2:$D$22)+1),COLUMN($C$2:$C$22),4)))</f>
        <v>15</v>
      </c>
      <c r="P16" s="38" t="str">
        <f t="array" aca="1" ref="P16" ca="1">IF(ROW()-ROW($E$2:$E$22)+1&gt;ROWS($D$2:$D$22)-COUNTBLANK($D$2:$D$22),"",INDIRECT(ADDRESS(SMALL((IF($D$2:$D$22&gt;"",ROW($D$2:$D$22),ROW()+ROWS($D$2:$D$22))),ROW()-ROW($E$2:$E$22)+1),COLUMN($D$2:$D$22),4)))</f>
        <v>Post-operative mortality</v>
      </c>
      <c r="Q16" s="38" t="str">
        <f t="array" aca="1" ref="Q16" ca="1">IF(ROW()-ROW($F$2:$F$22)+1&gt;ROWS($E$2:$E$22)-COUNTBLANK($E$2:$E$22),"",INDIRECT(ADDRESS(SMALL((IF($E$2:$E$22&gt;"",ROW($E$2:$E$22),ROW()+ROWS($E$2:$E$22))),ROW()-ROW($F$2:$F$22)+1),COLUMN($E$2:$E$22),4)))</f>
        <v>-----</v>
      </c>
      <c r="R16" s="38" t="str">
        <f t="array" aca="1" ref="R16" ca="1">IF(ROW()-ROW($G$2:$G$22)+1&gt;ROWS($F$2:$F$22)-COUNTBLANK($F$2:$F$22),"",INDIRECT(ADDRESS(SMALL((IF($F$2:$F$22&gt;"",ROW($F$2:$F$22),ROW()+ROWS($F$2:$F$22))),ROW()-ROW($G$2:$G$22)+1),COLUMN($F$2:$F$22),4)))</f>
        <v>≤ 10%</v>
      </c>
      <c r="S16" s="38" t="str">
        <f t="array" aca="1" ref="S16" ca="1">IF(ROW()-ROW($H$2:$H$22)+1&gt;ROWS($G$2:$G$22)-COUNTBLANK($G$2:$G$22),"",INDIRECT(ADDRESS(SMALL((IF($G$2:$G$22&lt;&gt;"",ROW($G$2:$G$22),ROW()+ROWS($G$2:$G$22))),ROW()-ROW($H$2:$H$22)+1),COLUMN($G$2:$G$22),4)))</f>
        <v>-----</v>
      </c>
      <c r="T16" s="38" t="str">
        <f t="array" aca="1" ref="T16" ca="1">IF(ROW()-ROW($I$2:$I$22)+1&gt;ROWS($H$2:$H$22)-COUNTBLANK($H$2:$H$22),"",INDIRECT(ADDRESS(SMALL((IF($H$2:$H$22&lt;&gt;"",ROW($H$2:$H$22),ROW()+ROWS($H$2:$H$22))),ROW()-ROW($I$2:$I$22)+1),COLUMN($H$2:$H$22),4)))</f>
        <v>-----</v>
      </c>
      <c r="U16" s="38">
        <f t="array" aca="1" ref="U16" ca="1">IF(ROW()-ROW($J$2:$J$22)+1&gt;ROWS($I$2:$I$22)-COUNTBLANK($I$2:$I$22),"",INDIRECT(ADDRESS(SMALL((IF($I$2:$I$22&lt;&gt;"",ROW($I$2:$I$22),ROW()+ROWS($I$2:$I$22))),ROW()-ROW($J$2:$J$22)+1),COLUMN($I$2:$I$22),4)))</f>
        <v>0</v>
      </c>
      <c r="V16" s="58" t="str">
        <f t="array" aca="1" ref="V16" ca="1">IF(ROW()-ROW($K$2:$K$22)+1&gt;ROWS($J$2:$J$22)-COUNTBLANK($J$2:$J$22),"",INDIRECT(ADDRESS(SMALL((IF($J$2:$J$22&lt;&gt;"",ROW($J$2:$J$22),ROW()+ROWS($J$2:$J$22))),ROW()-ROW($K$2:$K$22)+1),COLUMN($J$2:$J$22),4)))</f>
        <v>n.d.</v>
      </c>
      <c r="W16" s="38" t="str">
        <f t="array" aca="1" ref="W16" ca="1">IF(ROW()-ROW($L$2:$L$22)+1&gt;ROWS($K$2:$K$22)-COUNTBLANK($K$2:$K$22),"",INDIRECT(ADDRESS(SMALL((IF($K$2:$K$22&lt;&gt;"",ROW($K$2:$K$22),ROW()+ROWS($K$2:$K$22))),ROW()-ROW($L$2:$L$22)+1),COLUMN($K$2:$K$22),4)))</f>
        <v>Incomplete</v>
      </c>
      <c r="X16" s="38" t="str">
        <f t="array" aca="1" ref="X16" ca="1">IF(ROW()-ROW($M$2:$M$22)+1&gt;ROWS($L$2:$L$22)-COUNTBLANK($L$2:$L$22),"",INDIRECT(ADDRESS(SMALL((IF($L$2:$L$22&lt;&gt;"",ROW($L$2:$L$22),ROW()+ROWS($L$2:$L$22))),ROW()-ROW($M$2:$M$22)+1),COLUMN($L$2:$L$22),4)))</f>
        <v>-----</v>
      </c>
      <c r="Y16" s="38" t="str">
        <f t="array" aca="1" ref="Y16" ca="1">IF(ROW()-ROW($N$2:$N$22)+1&gt;ROWS($M$2:$M$22)-COUNTBLANK($M$2:$M$22),"",INDIRECT(ADDRESS(SMALL((IF($M$2:$M$22&lt;&gt;"",ROW($M$2:$M$22),ROW()+ROWS($M$2:$M$22))),ROW()-ROW($N$2:$N$22)+1),COLUMN($M$2:$M$22),4)))</f>
        <v>-----</v>
      </c>
    </row>
    <row r="17" spans="1:25" ht="54.75" customHeight="1" x14ac:dyDescent="0.25">
      <c r="A17" s="43" t="str">
        <f>IF('Indicator sheet_(IS)'!P57=0,"",'Indicator sheet_(IS)'!P57)</f>
        <v>Incomplete</v>
      </c>
      <c r="B17" s="43"/>
      <c r="C17" s="43">
        <f>IF($A17="I.O.","",'Indicator sheet_(IS)'!A57)</f>
        <v>16</v>
      </c>
      <c r="D17" s="38" t="str">
        <f>IF($A17="I.O.","",'Indicator sheet_(IS)'!C57)</f>
        <v>Complete pathology report</v>
      </c>
      <c r="E17" s="43" t="str">
        <f>IF(AND('Indicator sheet_(IS)'!J57="",$A17&lt;&gt;"I.O."),"-----",IF($A17="I.O.","",'Indicator sheet_(IS)'!J57))</f>
        <v>-----</v>
      </c>
      <c r="F17" s="38" t="str">
        <f>IF($A17="I.O.","",'Indicator sheet_(IS)'!K57)</f>
        <v>≥ 70%</v>
      </c>
      <c r="G17" s="43" t="str">
        <f>IF(AND('Indicator sheet_(IS)'!M57="",$A17&lt;&gt;"I.O."),"-----",IF($A17="I.O.","",'Indicator sheet_(IS)'!M57))</f>
        <v>-----</v>
      </c>
      <c r="H17" s="43" t="str">
        <f>IF($A17="I.O.","",IF('Indicator sheet_(IS)'!O57="","-----",'Indicator sheet_(IS)'!O57))</f>
        <v>-----</v>
      </c>
      <c r="I17" s="43">
        <f>IF($A17="I.O.","",IF('Indicator sheet_(IS)'!O58="","-----",'Indicator sheet_(IS)'!O58))</f>
        <v>0</v>
      </c>
      <c r="J17" s="57" t="str">
        <f>IF($A17="I.O.","",IF('Indicator sheet_(IS)'!O59="",0,'Indicator sheet_(IS)'!O59))</f>
        <v>n.d.</v>
      </c>
      <c r="K17" s="43" t="str">
        <f>IF($A17="I.O.","",'Indicator sheet_(IS)'!P57)</f>
        <v>Incomplete</v>
      </c>
      <c r="L17" s="43" t="str">
        <f>IF(AND('Indicator sheet_(IS)'!Q57="",$A17&lt;&gt;"I.O."),"-----",IF($A17="I.O.","",'Indicator sheet_(IS)'!Q57))</f>
        <v>-----</v>
      </c>
      <c r="M17" s="43" t="str">
        <f>IF(AND('Indicator sheet_(IS)'!R57="",$A17&lt;&gt;"I.O."),"-----",IF($A17="I.O.","",'Indicator sheet_(IS)'!R57))</f>
        <v>-----</v>
      </c>
      <c r="O17" s="38">
        <f t="array" aca="1" ref="O17" ca="1">IF(ROW()-ROW($D$2:$D$22)+1&gt;ROWS($C$2:$C$22)-COUNTBLANK($C$2:$C$22),"",INDIRECT(ADDRESS(SMALL((IF($C$2:$C$22&lt;&gt;"",ROW($C$2:$C$22),ROW()+ROWS($C$2:$C$22))),ROW()-ROW($D$2:$D$22)+1),COLUMN($C$2:$C$22),4)))</f>
        <v>16</v>
      </c>
      <c r="P17" s="38" t="str">
        <f t="array" aca="1" ref="P17" ca="1">IF(ROW()-ROW($E$2:$E$22)+1&gt;ROWS($D$2:$D$22)-COUNTBLANK($D$2:$D$22),"",INDIRECT(ADDRESS(SMALL((IF($D$2:$D$22&gt;"",ROW($D$2:$D$22),ROW()+ROWS($D$2:$D$22))),ROW()-ROW($E$2:$E$22)+1),COLUMN($D$2:$D$22),4)))</f>
        <v>Complete pathology report</v>
      </c>
      <c r="Q17" s="38" t="str">
        <f t="array" aca="1" ref="Q17" ca="1">IF(ROW()-ROW($F$2:$F$22)+1&gt;ROWS($E$2:$E$22)-COUNTBLANK($E$2:$E$22),"",INDIRECT(ADDRESS(SMALL((IF($E$2:$E$22&gt;"",ROW($E$2:$E$22),ROW()+ROWS($E$2:$E$22))),ROW()-ROW($F$2:$F$22)+1),COLUMN($E$2:$E$22),4)))</f>
        <v>-----</v>
      </c>
      <c r="R17" s="38" t="str">
        <f t="array" aca="1" ref="R17" ca="1">IF(ROW()-ROW($G$2:$G$22)+1&gt;ROWS($F$2:$F$22)-COUNTBLANK($F$2:$F$22),"",INDIRECT(ADDRESS(SMALL((IF($F$2:$F$22&gt;"",ROW($F$2:$F$22),ROW()+ROWS($F$2:$F$22))),ROW()-ROW($G$2:$G$22)+1),COLUMN($F$2:$F$22),4)))</f>
        <v>≥ 70%</v>
      </c>
      <c r="S17" s="38" t="str">
        <f t="array" aca="1" ref="S17" ca="1">IF(ROW()-ROW($H$2:$H$22)+1&gt;ROWS($G$2:$G$22)-COUNTBLANK($G$2:$G$22),"",INDIRECT(ADDRESS(SMALL((IF($G$2:$G$22&lt;&gt;"",ROW($G$2:$G$22),ROW()+ROWS($G$2:$G$22))),ROW()-ROW($H$2:$H$22)+1),COLUMN($G$2:$G$22),4)))</f>
        <v>-----</v>
      </c>
      <c r="T17" s="38" t="str">
        <f t="array" aca="1" ref="T17" ca="1">IF(ROW()-ROW($I$2:$I$22)+1&gt;ROWS($H$2:$H$22)-COUNTBLANK($H$2:$H$22),"",INDIRECT(ADDRESS(SMALL((IF($H$2:$H$22&lt;&gt;"",ROW($H$2:$H$22),ROW()+ROWS($H$2:$H$22))),ROW()-ROW($I$2:$I$22)+1),COLUMN($H$2:$H$22),4)))</f>
        <v>-----</v>
      </c>
      <c r="U17" s="38">
        <f t="array" aca="1" ref="U17" ca="1">IF(ROW()-ROW($J$2:$J$22)+1&gt;ROWS($I$2:$I$22)-COUNTBLANK($I$2:$I$22),"",INDIRECT(ADDRESS(SMALL((IF($I$2:$I$22&lt;&gt;"",ROW($I$2:$I$22),ROW()+ROWS($I$2:$I$22))),ROW()-ROW($J$2:$J$22)+1),COLUMN($I$2:$I$22),4)))</f>
        <v>0</v>
      </c>
      <c r="V17" s="58" t="str">
        <f t="array" aca="1" ref="V17" ca="1">IF(ROW()-ROW($K$2:$K$22)+1&gt;ROWS($J$2:$J$22)-COUNTBLANK($J$2:$J$22),"",INDIRECT(ADDRESS(SMALL((IF($J$2:$J$22&lt;&gt;"",ROW($J$2:$J$22),ROW()+ROWS($J$2:$J$22))),ROW()-ROW($K$2:$K$22)+1),COLUMN($J$2:$J$22),4)))</f>
        <v>n.d.</v>
      </c>
      <c r="W17" s="38" t="str">
        <f t="array" aca="1" ref="W17" ca="1">IF(ROW()-ROW($L$2:$L$22)+1&gt;ROWS($K$2:$K$22)-COUNTBLANK($K$2:$K$22),"",INDIRECT(ADDRESS(SMALL((IF($K$2:$K$22&lt;&gt;"",ROW($K$2:$K$22),ROW()+ROWS($K$2:$K$22))),ROW()-ROW($L$2:$L$22)+1),COLUMN($K$2:$K$22),4)))</f>
        <v>Incomplete</v>
      </c>
      <c r="X17" s="38" t="str">
        <f t="array" aca="1" ref="X17" ca="1">IF(ROW()-ROW($M$2:$M$22)+1&gt;ROWS($L$2:$L$22)-COUNTBLANK($L$2:$L$22),"",INDIRECT(ADDRESS(SMALL((IF($L$2:$L$22&lt;&gt;"",ROW($L$2:$L$22),ROW()+ROWS($L$2:$L$22))),ROW()-ROW($M$2:$M$22)+1),COLUMN($L$2:$L$22),4)))</f>
        <v>-----</v>
      </c>
      <c r="Y17" s="38" t="str">
        <f t="array" aca="1" ref="Y17" ca="1">IF(ROW()-ROW($N$2:$N$22)+1&gt;ROWS($M$2:$M$22)-COUNTBLANK($M$2:$M$22),"",INDIRECT(ADDRESS(SMALL((IF($M$2:$M$22&lt;&gt;"",ROW($M$2:$M$22),ROW()+ROWS($M$2:$M$22))),ROW()-ROW($N$2:$N$22)+1),COLUMN($M$2:$M$22),4)))</f>
        <v>-----</v>
      </c>
    </row>
    <row r="18" spans="1:25" ht="54.75" customHeight="1" x14ac:dyDescent="0.25">
      <c r="A18" s="43" t="str">
        <f>IF('Indicator sheet_(IS)'!P60=0,"",'Indicator sheet_(IS)'!P60)</f>
        <v>Incomplete</v>
      </c>
      <c r="B18" s="43"/>
      <c r="C18" s="43">
        <f>IF($A18="I.O.","",'Indicator sheet_(IS)'!A60)</f>
        <v>17</v>
      </c>
      <c r="D18" s="38" t="str">
        <f>IF($A18="I.O.","",'Indicator sheet_(IS)'!C60)</f>
        <v>Nutritional status</v>
      </c>
      <c r="E18" s="43" t="str">
        <f>IF(AND('Indicator sheet_(IS)'!J60="",$A18&lt;&gt;"I.O."),"-----",IF($A18="I.O.","",'Indicator sheet_(IS)'!J60))</f>
        <v>-----</v>
      </c>
      <c r="F18" s="38" t="str">
        <f>IF($A18="I.O.","",'Indicator sheet_(IS)'!K60)</f>
        <v>≥ 50%</v>
      </c>
      <c r="G18" s="43" t="str">
        <f>IF(AND('Indicator sheet_(IS)'!M60="",$A18&lt;&gt;"I.O."),"-----",IF($A18="I.O.","",'Indicator sheet_(IS)'!M60))</f>
        <v>-----</v>
      </c>
      <c r="H18" s="43" t="str">
        <f>IF($A18="I.O.","",IF('Indicator sheet_(IS)'!O60="","-----",'Indicator sheet_(IS)'!O60))</f>
        <v>-----</v>
      </c>
      <c r="I18" s="43">
        <f>IF($A18="I.O.","",IF('Indicator sheet_(IS)'!O61="","-----",'Indicator sheet_(IS)'!O61))</f>
        <v>0</v>
      </c>
      <c r="J18" s="57" t="str">
        <f>IF($A18="I.O.","",IF('Indicator sheet_(IS)'!O62="",0,'Indicator sheet_(IS)'!O62))</f>
        <v>n.d.</v>
      </c>
      <c r="K18" s="43" t="str">
        <f>IF($A18="I.O.","",'Indicator sheet_(IS)'!P60)</f>
        <v>Incomplete</v>
      </c>
      <c r="L18" s="43" t="str">
        <f>IF(AND('Indicator sheet_(IS)'!Q60="",$A18&lt;&gt;"I.O."),"-----",IF($A18="I.O.","",'Indicator sheet_(IS)'!Q60))</f>
        <v>-----</v>
      </c>
      <c r="M18" s="43" t="str">
        <f>IF(AND('Indicator sheet_(IS)'!R60="",$A18&lt;&gt;"I.O."),"-----",IF($A18="I.O.","",'Indicator sheet_(IS)'!R60))</f>
        <v>-----</v>
      </c>
      <c r="O18" s="38">
        <f t="array" aca="1" ref="O18" ca="1">IF(ROW()-ROW($D$2:$D$22)+1&gt;ROWS($C$2:$C$22)-COUNTBLANK($C$2:$C$22),"",INDIRECT(ADDRESS(SMALL((IF($C$2:$C$22&lt;&gt;"",ROW($C$2:$C$22),ROW()+ROWS($C$2:$C$22))),ROW()-ROW($D$2:$D$22)+1),COLUMN($C$2:$C$22),4)))</f>
        <v>17</v>
      </c>
      <c r="P18" s="38" t="str">
        <f t="array" aca="1" ref="P18" ca="1">IF(ROW()-ROW($E$2:$E$22)+1&gt;ROWS($D$2:$D$22)-COUNTBLANK($D$2:$D$22),"",INDIRECT(ADDRESS(SMALL((IF($D$2:$D$22&gt;"",ROW($D$2:$D$22),ROW()+ROWS($D$2:$D$22))),ROW()-ROW($E$2:$E$22)+1),COLUMN($D$2:$D$22),4)))</f>
        <v>Nutritional status</v>
      </c>
      <c r="Q18" s="38" t="str">
        <f t="array" aca="1" ref="Q18" ca="1">IF(ROW()-ROW($F$2:$F$22)+1&gt;ROWS($E$2:$E$22)-COUNTBLANK($E$2:$E$22),"",INDIRECT(ADDRESS(SMALL((IF($E$2:$E$22&gt;"",ROW($E$2:$E$22),ROW()+ROWS($E$2:$E$22))),ROW()-ROW($F$2:$F$22)+1),COLUMN($E$2:$E$22),4)))</f>
        <v>-----</v>
      </c>
      <c r="R18" s="38" t="str">
        <f t="array" aca="1" ref="R18" ca="1">IF(ROW()-ROW($G$2:$G$22)+1&gt;ROWS($F$2:$F$22)-COUNTBLANK($F$2:$F$22),"",INDIRECT(ADDRESS(SMALL((IF($F$2:$F$22&gt;"",ROW($F$2:$F$22),ROW()+ROWS($F$2:$F$22))),ROW()-ROW($G$2:$G$22)+1),COLUMN($F$2:$F$22),4)))</f>
        <v>≥ 50%</v>
      </c>
      <c r="S18" s="38" t="str">
        <f t="array" aca="1" ref="S18" ca="1">IF(ROW()-ROW($H$2:$H$22)+1&gt;ROWS($G$2:$G$22)-COUNTBLANK($G$2:$G$22),"",INDIRECT(ADDRESS(SMALL((IF($G$2:$G$22&lt;&gt;"",ROW($G$2:$G$22),ROW()+ROWS($G$2:$G$22))),ROW()-ROW($H$2:$H$22)+1),COLUMN($G$2:$G$22),4)))</f>
        <v>-----</v>
      </c>
      <c r="T18" s="38" t="str">
        <f t="array" aca="1" ref="T18" ca="1">IF(ROW()-ROW($I$2:$I$22)+1&gt;ROWS($H$2:$H$22)-COUNTBLANK($H$2:$H$22),"",INDIRECT(ADDRESS(SMALL((IF($H$2:$H$22&lt;&gt;"",ROW($H$2:$H$22),ROW()+ROWS($H$2:$H$22))),ROW()-ROW($I$2:$I$22)+1),COLUMN($H$2:$H$22),4)))</f>
        <v>-----</v>
      </c>
      <c r="U18" s="38">
        <f t="array" aca="1" ref="U18" ca="1">IF(ROW()-ROW($J$2:$J$22)+1&gt;ROWS($I$2:$I$22)-COUNTBLANK($I$2:$I$22),"",INDIRECT(ADDRESS(SMALL((IF($I$2:$I$22&lt;&gt;"",ROW($I$2:$I$22),ROW()+ROWS($I$2:$I$22))),ROW()-ROW($J$2:$J$22)+1),COLUMN($I$2:$I$22),4)))</f>
        <v>0</v>
      </c>
      <c r="V18" s="58" t="str">
        <f t="array" aca="1" ref="V18" ca="1">IF(ROW()-ROW($K$2:$K$22)+1&gt;ROWS($J$2:$J$22)-COUNTBLANK($J$2:$J$22),"",INDIRECT(ADDRESS(SMALL((IF($J$2:$J$22&lt;&gt;"",ROW($J$2:$J$22),ROW()+ROWS($J$2:$J$22))),ROW()-ROW($K$2:$K$22)+1),COLUMN($J$2:$J$22),4)))</f>
        <v>n.d.</v>
      </c>
      <c r="W18" s="38" t="str">
        <f t="array" aca="1" ref="W18" ca="1">IF(ROW()-ROW($L$2:$L$22)+1&gt;ROWS($K$2:$K$22)-COUNTBLANK($K$2:$K$22),"",INDIRECT(ADDRESS(SMALL((IF($K$2:$K$22&lt;&gt;"",ROW($K$2:$K$22),ROW()+ROWS($K$2:$K$22))),ROW()-ROW($L$2:$L$22)+1),COLUMN($K$2:$K$22),4)))</f>
        <v>Incomplete</v>
      </c>
      <c r="X18" s="38" t="str">
        <f t="array" aca="1" ref="X18" ca="1">IF(ROW()-ROW($M$2:$M$22)+1&gt;ROWS($L$2:$L$22)-COUNTBLANK($L$2:$L$22),"",INDIRECT(ADDRESS(SMALL((IF($L$2:$L$22&lt;&gt;"",ROW($L$2:$L$22),ROW()+ROWS($L$2:$L$22))),ROW()-ROW($M$2:$M$22)+1),COLUMN($L$2:$L$22),4)))</f>
        <v>-----</v>
      </c>
      <c r="Y18" s="38" t="str">
        <f t="array" aca="1" ref="Y18" ca="1">IF(ROW()-ROW($N$2:$N$22)+1&gt;ROWS($M$2:$M$22)-COUNTBLANK($M$2:$M$22),"",INDIRECT(ADDRESS(SMALL((IF($M$2:$M$22&lt;&gt;"",ROW($M$2:$M$22),ROW()+ROWS($M$2:$M$22))),ROW()-ROW($N$2:$N$22)+1),COLUMN($M$2:$M$22),4)))</f>
        <v>-----</v>
      </c>
    </row>
    <row r="19" spans="1:25" ht="54.75" customHeight="1" x14ac:dyDescent="0.25">
      <c r="A19" s="43" t="str">
        <f>IF('Indicator sheet_(IS)'!P63=0,"",'Indicator sheet_(IS)'!P63)</f>
        <v>Incomplete</v>
      </c>
      <c r="B19" s="43"/>
      <c r="C19" s="93">
        <f>IF($A19="I.O.","",'Indicator sheet_(IS)'!A63)</f>
        <v>18</v>
      </c>
      <c r="D19" s="38" t="str">
        <f>IF($A19="I.O.","",'Indicator sheet_(IS)'!C63)</f>
        <v>Vitamin B12 substitution after gastrectomy</v>
      </c>
      <c r="E19" s="43" t="str">
        <f>IF(AND('Indicator sheet_(IS)'!J63="",$A19&lt;&gt;"I.O."),"-----",IF($A19="I.O.","",'Indicator sheet_(IS)'!J63))</f>
        <v>-----</v>
      </c>
      <c r="F19" s="38" t="str">
        <f>IF($A19="I.O.","",'Indicator sheet_(IS)'!K63)</f>
        <v>≥ 80%</v>
      </c>
      <c r="G19" s="43" t="str">
        <f>IF(AND('Indicator sheet_(IS)'!M63="",$A19&lt;&gt;"I.O."),"-----",IF($A19="I.O.","",'Indicator sheet_(IS)'!M63))</f>
        <v>-----</v>
      </c>
      <c r="H19" s="43" t="str">
        <f>IF($A19="I.O.","",IF('Indicator sheet_(IS)'!O63="","-----",'Indicator sheet_(IS)'!O63))</f>
        <v>-----</v>
      </c>
      <c r="I19" s="43" t="str">
        <f>IF($A19="I.O.","",IF('Indicator sheet_(IS)'!O64="","-----",'Indicator sheet_(IS)'!O64))</f>
        <v>-----</v>
      </c>
      <c r="J19" s="57" t="str">
        <f>IF($A19="I.O.","",IF('Indicator sheet_(IS)'!O65="","-----",'Indicator sheet_(IS)'!O65))</f>
        <v>n.d.</v>
      </c>
      <c r="K19" s="43" t="str">
        <f>IF($A19="I.O.","",'Indicator sheet_(IS)'!P63)</f>
        <v>Incomplete</v>
      </c>
      <c r="L19" s="43" t="str">
        <f>IF(AND('Indicator sheet_(IS)'!Q63="",$A19&lt;&gt;"I.O."),"-----",IF($A19="I.O.","",'Indicator sheet_(IS)'!Q63))</f>
        <v>-----</v>
      </c>
      <c r="M19" s="43" t="str">
        <f>IF(AND('Indicator sheet_(IS)'!R63="",$A19&lt;&gt;"I.O."),"-----",IF($A19="I.O.","",'Indicator sheet_(IS)'!R63))</f>
        <v>-----</v>
      </c>
      <c r="O19" s="38">
        <f t="array" aca="1" ref="O19" ca="1">IF(ROW()-ROW($D$2:$D$22)+1&gt;ROWS($C$2:$C$22)-COUNTBLANK($C$2:$C$22),"",INDIRECT(ADDRESS(SMALL((IF($C$2:$C$22&lt;&gt;"",ROW($C$2:$C$22),ROW()+ROWS($C$2:$C$22))),ROW()-ROW($D$2:$D$22)+1),COLUMN($C$2:$C$22),4)))</f>
        <v>18</v>
      </c>
      <c r="P19" s="38" t="str">
        <f t="array" aca="1" ref="P19" ca="1">IF(ROW()-ROW($E$2:$E$22)+1&gt;ROWS($D$2:$D$22)-COUNTBLANK($D$2:$D$22),"",INDIRECT(ADDRESS(SMALL((IF($D$2:$D$22&gt;"",ROW($D$2:$D$22),ROW()+ROWS($D$2:$D$22))),ROW()-ROW($E$2:$E$22)+1),COLUMN($D$2:$D$22),4)))</f>
        <v>Vitamin B12 substitution after gastrectomy</v>
      </c>
      <c r="Q19" s="38" t="str">
        <f t="array" aca="1" ref="Q19" ca="1">IF(ROW()-ROW($F$2:$F$22)+1&gt;ROWS($E$2:$E$22)-COUNTBLANK($E$2:$E$22),"",INDIRECT(ADDRESS(SMALL((IF($E$2:$E$22&gt;"",ROW($E$2:$E$22),ROW()+ROWS($E$2:$E$22))),ROW()-ROW($F$2:$F$22)+1),COLUMN($E$2:$E$22),4)))</f>
        <v>-----</v>
      </c>
      <c r="R19" s="38" t="str">
        <f t="array" aca="1" ref="R19" ca="1">IF(ROW()-ROW($G$2:$G$22)+1&gt;ROWS($F$2:$F$22)-COUNTBLANK($F$2:$F$22),"",INDIRECT(ADDRESS(SMALL((IF($F$2:$F$22&gt;"",ROW($F$2:$F$22),ROW()+ROWS($F$2:$F$22))),ROW()-ROW($G$2:$G$22)+1),COLUMN($F$2:$F$22),4)))</f>
        <v>≥ 80%</v>
      </c>
      <c r="S19" s="38" t="str">
        <f t="array" aca="1" ref="S19" ca="1">IF(ROW()-ROW($H$2:$H$22)+1&gt;ROWS($G$2:$G$22)-COUNTBLANK($G$2:$G$22),"",INDIRECT(ADDRESS(SMALL((IF($G$2:$G$22&lt;&gt;"",ROW($G$2:$G$22),ROW()+ROWS($G$2:$G$22))),ROW()-ROW($H$2:$H$22)+1),COLUMN($G$2:$G$22),4)))</f>
        <v>-----</v>
      </c>
      <c r="T19" s="38" t="str">
        <f t="array" aca="1" ref="T19" ca="1">IF(ROW()-ROW($I$2:$I$22)+1&gt;ROWS($H$2:$H$22)-COUNTBLANK($H$2:$H$22),"",INDIRECT(ADDRESS(SMALL((IF($H$2:$H$22&lt;&gt;"",ROW($H$2:$H$22),ROW()+ROWS($H$2:$H$22))),ROW()-ROW($I$2:$I$22)+1),COLUMN($H$2:$H$22),4)))</f>
        <v>-----</v>
      </c>
      <c r="U19" s="38" t="str">
        <f t="array" aca="1" ref="U19" ca="1">IF(ROW()-ROW($J$2:$J$22)+1&gt;ROWS($I$2:$I$22)-COUNTBLANK($I$2:$I$22),"",INDIRECT(ADDRESS(SMALL((IF($I$2:$I$22&lt;&gt;"",ROW($I$2:$I$22),ROW()+ROWS($I$2:$I$22))),ROW()-ROW($J$2:$J$22)+1),COLUMN($I$2:$I$22),4)))</f>
        <v>-----</v>
      </c>
      <c r="V19" s="58" t="str">
        <f t="array" aca="1" ref="V19" ca="1">IF(ROW()-ROW($K$2:$K$22)+1&gt;ROWS($J$2:$J$22)-COUNTBLANK($J$2:$J$22),"",INDIRECT(ADDRESS(SMALL((IF($J$2:$J$22&lt;&gt;"",ROW($J$2:$J$22),ROW()+ROWS($J$2:$J$22))),ROW()-ROW($K$2:$K$22)+1),COLUMN($J$2:$J$22),4)))</f>
        <v>n.d.</v>
      </c>
      <c r="W19" s="38" t="str">
        <f t="array" aca="1" ref="W19" ca="1">IF(ROW()-ROW($L$2:$L$22)+1&gt;ROWS($K$2:$K$22)-COUNTBLANK($K$2:$K$22),"",INDIRECT(ADDRESS(SMALL((IF($K$2:$K$22&lt;&gt;"",ROW($K$2:$K$22),ROW()+ROWS($K$2:$K$22))),ROW()-ROW($L$2:$L$22)+1),COLUMN($K$2:$K$22),4)))</f>
        <v>Incomplete</v>
      </c>
      <c r="X19" s="38" t="str">
        <f t="array" aca="1" ref="X19" ca="1">IF(ROW()-ROW($M$2:$M$22)+1&gt;ROWS($L$2:$L$22)-COUNTBLANK($L$2:$L$22),"",INDIRECT(ADDRESS(SMALL((IF($L$2:$L$22&lt;&gt;"",ROW($L$2:$L$22),ROW()+ROWS($L$2:$L$22))),ROW()-ROW($M$2:$M$22)+1),COLUMN($L$2:$L$22),4)))</f>
        <v>-----</v>
      </c>
      <c r="Y19" s="38" t="str">
        <f t="array" aca="1" ref="Y19" ca="1">IF(ROW()-ROW($N$2:$N$22)+1&gt;ROWS($M$2:$M$22)-COUNTBLANK($M$2:$M$22),"",INDIRECT(ADDRESS(SMALL((IF($M$2:$M$22&lt;&gt;"",ROW($M$2:$M$22),ROW()+ROWS($M$2:$M$22))),ROW()-ROW($N$2:$N$22)+1),COLUMN($M$2:$M$22),4)))</f>
        <v>-----</v>
      </c>
    </row>
    <row r="20" spans="1:25" ht="54.75" customHeight="1" x14ac:dyDescent="0.25">
      <c r="A20" s="43" t="str">
        <f>IF('Indicator sheet_(IS)'!P66=0,"",'Indicator sheet_(IS)'!P66)</f>
        <v>Incomplete</v>
      </c>
      <c r="B20" s="43"/>
      <c r="C20" s="93">
        <f>IF($A20="I.O.","",'Indicator sheet_(IS)'!A66)</f>
        <v>19</v>
      </c>
      <c r="D20" s="38" t="str">
        <f>IF($A20="I.O.","",'Indicator sheet_(IS)'!C66)</f>
        <v>Preoperative chemotherapy for localised stomach cancer (ICD-10 C16.1-16.9)</v>
      </c>
      <c r="E20" s="43" t="str">
        <f>IF(AND('Indicator sheet_(IS)'!J66="",$A20&lt;&gt;"I.O."),"-----",IF($A20="I.O.","",'Indicator sheet_(IS)'!J66))</f>
        <v>&lt; 80%</v>
      </c>
      <c r="F20" s="38" t="str">
        <f>IF($A20="I.O.","",'Indicator sheet_(IS)'!K66)</f>
        <v>No target value</v>
      </c>
      <c r="G20" s="43" t="str">
        <f>IF(AND('Indicator sheet_(IS)'!M66="",$A20&lt;&gt;"I.O."),"-----",IF($A20="I.O.","",'Indicator sheet_(IS)'!M66))</f>
        <v>-----</v>
      </c>
      <c r="H20" s="43" t="str">
        <f>IF($A20="I.O.","",IF('Indicator sheet_(IS)'!O66="","-----",'Indicator sheet_(IS)'!O66))</f>
        <v>-----</v>
      </c>
      <c r="I20" s="43" t="str">
        <f>IF($A20="I.O.","",IF('Indicator sheet_(IS)'!O67="","-----",'Indicator sheet_(IS)'!O67))</f>
        <v>-----</v>
      </c>
      <c r="J20" s="57" t="str">
        <f>IF($A20="I.O.","",IF('Indicator sheet_(IS)'!O68="","-----",'Indicator sheet_(IS)'!O68))</f>
        <v>n.d.</v>
      </c>
      <c r="K20" s="43" t="str">
        <f>IF($A20="I.O.","",'Indicator sheet_(IS)'!P66)</f>
        <v>Incomplete</v>
      </c>
      <c r="L20" s="43" t="str">
        <f>IF(AND('Indicator sheet_(IS)'!Q66="",$A20&lt;&gt;"I.O."),"-----",IF($A20="I.O.","",'Indicator sheet_(IS)'!Q66))</f>
        <v>-----</v>
      </c>
      <c r="M20" s="43" t="str">
        <f>IF(AND('Indicator sheet_(IS)'!R66="",$A20&lt;&gt;"I.O."),"-----",IF($A20="I.O.","",'Indicator sheet_(IS)'!R66))</f>
        <v>-----</v>
      </c>
      <c r="O20" s="38">
        <f t="array" aca="1" ref="O20" ca="1">IF(ROW()-ROW($D$2:$D$22)+1&gt;ROWS($C$2:$C$22)-COUNTBLANK($C$2:$C$22),"",INDIRECT(ADDRESS(SMALL((IF($C$2:$C$22&lt;&gt;"",ROW($C$2:$C$22),ROW()+ROWS($C$2:$C$22))),ROW()-ROW($D$2:$D$22)+1),COLUMN($C$2:$C$22),4)))</f>
        <v>19</v>
      </c>
      <c r="P20" s="38" t="str">
        <f t="array" aca="1" ref="P20" ca="1">IF(ROW()-ROW($E$2:$E$22)+1&gt;ROWS($D$2:$D$22)-COUNTBLANK($D$2:$D$22),"",INDIRECT(ADDRESS(SMALL((IF($D$2:$D$22&gt;"",ROW($D$2:$D$22),ROW()+ROWS($D$2:$D$22))),ROW()-ROW($E$2:$E$22)+1),COLUMN($D$2:$D$22),4)))</f>
        <v>Preoperative chemotherapy for localised stomach cancer (ICD-10 C16.1-16.9)</v>
      </c>
      <c r="Q20" s="38" t="str">
        <f t="array" aca="1" ref="Q20" ca="1">IF(ROW()-ROW($F$2:$F$22)+1&gt;ROWS($E$2:$E$22)-COUNTBLANK($E$2:$E$22),"",INDIRECT(ADDRESS(SMALL((IF($E$2:$E$22&gt;"",ROW($E$2:$E$22),ROW()+ROWS($E$2:$E$22))),ROW()-ROW($F$2:$F$22)+1),COLUMN($E$2:$E$22),4)))</f>
        <v>&lt; 80%</v>
      </c>
      <c r="R20" s="38" t="str">
        <f t="array" aca="1" ref="R20" ca="1">IF(ROW()-ROW($G$2:$G$22)+1&gt;ROWS($F$2:$F$22)-COUNTBLANK($F$2:$F$22),"",INDIRECT(ADDRESS(SMALL((IF($F$2:$F$22&gt;"",ROW($F$2:$F$22),ROW()+ROWS($F$2:$F$22))),ROW()-ROW($G$2:$G$22)+1),COLUMN($F$2:$F$22),4)))</f>
        <v>No target value</v>
      </c>
      <c r="S20" s="38" t="str">
        <f t="array" aca="1" ref="S20" ca="1">IF(ROW()-ROW($H$2:$H$22)+1&gt;ROWS($G$2:$G$22)-COUNTBLANK($G$2:$G$22),"",INDIRECT(ADDRESS(SMALL((IF($G$2:$G$22&lt;&gt;"",ROW($G$2:$G$22),ROW()+ROWS($G$2:$G$22))),ROW()-ROW($H$2:$H$22)+1),COLUMN($G$2:$G$22),4)))</f>
        <v>-----</v>
      </c>
      <c r="T20" s="38" t="str">
        <f t="array" aca="1" ref="T20" ca="1">IF(ROW()-ROW($I$2:$I$22)+1&gt;ROWS($H$2:$H$22)-COUNTBLANK($H$2:$H$22),"",INDIRECT(ADDRESS(SMALL((IF($H$2:$H$22&lt;&gt;"",ROW($H$2:$H$22),ROW()+ROWS($H$2:$H$22))),ROW()-ROW($I$2:$I$22)+1),COLUMN($H$2:$H$22),4)))</f>
        <v>-----</v>
      </c>
      <c r="U20" s="38" t="str">
        <f t="array" aca="1" ref="U20" ca="1">IF(ROW()-ROW($J$2:$J$22)+1&gt;ROWS($I$2:$I$22)-COUNTBLANK($I$2:$I$22),"",INDIRECT(ADDRESS(SMALL((IF($I$2:$I$22&lt;&gt;"",ROW($I$2:$I$22),ROW()+ROWS($I$2:$I$22))),ROW()-ROW($J$2:$J$22)+1),COLUMN($I$2:$I$22),4)))</f>
        <v>-----</v>
      </c>
      <c r="V20" s="58" t="str">
        <f t="array" aca="1" ref="V20" ca="1">IF(ROW()-ROW($K$2:$K$22)+1&gt;ROWS($J$2:$J$22)-COUNTBLANK($J$2:$J$22),"",INDIRECT(ADDRESS(SMALL((IF($J$2:$J$22&lt;&gt;"",ROW($J$2:$J$22),ROW()+ROWS($J$2:$J$22))),ROW()-ROW($K$2:$K$22)+1),COLUMN($J$2:$J$22),4)))</f>
        <v>n.d.</v>
      </c>
      <c r="W20" s="38" t="str">
        <f t="array" aca="1" ref="W20" ca="1">IF(ROW()-ROW($L$2:$L$22)+1&gt;ROWS($K$2:$K$22)-COUNTBLANK($K$2:$K$22),"",INDIRECT(ADDRESS(SMALL((IF($K$2:$K$22&lt;&gt;"",ROW($K$2:$K$22),ROW()+ROWS($K$2:$K$22))),ROW()-ROW($L$2:$L$22)+1),COLUMN($K$2:$K$22),4)))</f>
        <v>Incomplete</v>
      </c>
      <c r="X20" s="38" t="str">
        <f t="array" aca="1" ref="X20" ca="1">IF(ROW()-ROW($M$2:$M$22)+1&gt;ROWS($L$2:$L$22)-COUNTBLANK($L$2:$L$22),"",INDIRECT(ADDRESS(SMALL((IF($L$2:$L$22&lt;&gt;"",ROW($L$2:$L$22),ROW()+ROWS($L$2:$L$22))),ROW()-ROW($M$2:$M$22)+1),COLUMN($L$2:$L$22),4)))</f>
        <v>-----</v>
      </c>
      <c r="Y20" s="38" t="str">
        <f t="array" aca="1" ref="Y20" ca="1">IF(ROW()-ROW($N$2:$N$22)+1&gt;ROWS($M$2:$M$22)-COUNTBLANK($M$2:$M$22),"",INDIRECT(ADDRESS(SMALL((IF($M$2:$M$22&lt;&gt;"",ROW($M$2:$M$22),ROW()+ROWS($M$2:$M$22))),ROW()-ROW($N$2:$N$22)+1),COLUMN($M$2:$M$22),4)))</f>
        <v>-----</v>
      </c>
    </row>
    <row r="21" spans="1:25" ht="54.75" customHeight="1" x14ac:dyDescent="0.25">
      <c r="A21" s="43" t="str">
        <f>IF('Indicator sheet_(IS)'!P69=0,"",'Indicator sheet_(IS)'!P69)</f>
        <v>Incomplete</v>
      </c>
      <c r="B21" s="43"/>
      <c r="C21" s="93">
        <f>IF($A21="I.O.","",'Indicator sheet_(IS)'!A69)</f>
        <v>20</v>
      </c>
      <c r="D21" s="38" t="str">
        <f>IF($A21="I.O.","",'Indicator sheet_(IS)'!C69)</f>
        <v>Preoperative chemotherapy or radio-chemotherapy for adenocarcinomas of the oesophagogastric junction cT3 or cT4, M0</v>
      </c>
      <c r="E21" s="43" t="str">
        <f>IF(AND('Indicator sheet_(IS)'!J69="",$A21&lt;&gt;"I.O."),"-----",IF($A21="I.O.","",'Indicator sheet_(IS)'!J69))</f>
        <v>&lt; 80%</v>
      </c>
      <c r="F21" s="38" t="str">
        <f>IF($A21="I.O.","",'Indicator sheet_(IS)'!K69)</f>
        <v>No target value</v>
      </c>
      <c r="G21" s="43" t="str">
        <f>IF(AND('Indicator sheet_(IS)'!M69="",$A21&lt;&gt;"I.O."),"-----",IF($A21="I.O.","",'Indicator sheet_(IS)'!M69))</f>
        <v>-----</v>
      </c>
      <c r="H21" s="43" t="str">
        <f>IF($A21="I.O.","",IF('Indicator sheet_(IS)'!O69="","-----",'Indicator sheet_(IS)'!O69))</f>
        <v>-----</v>
      </c>
      <c r="I21" s="43" t="str">
        <f>IF($A21="I.O.","",IF('Indicator sheet_(IS)'!O70="","-----",'Indicator sheet_(IS)'!O70))</f>
        <v>-----</v>
      </c>
      <c r="J21" s="57" t="str">
        <f>IF($A21="I.O.","",IF('Indicator sheet_(IS)'!O71="","-----",'Indicator sheet_(IS)'!O71))</f>
        <v>n.d.</v>
      </c>
      <c r="K21" s="43" t="str">
        <f>IF($A21="I.O.","",'Indicator sheet_(IS)'!P69)</f>
        <v>Incomplete</v>
      </c>
      <c r="L21" s="43" t="str">
        <f>IF(AND('Indicator sheet_(IS)'!Q69="",$A21&lt;&gt;"I.O."),"-----",IF($A21="I.O.","",'Indicator sheet_(IS)'!Q69))</f>
        <v>-----</v>
      </c>
      <c r="M21" s="43" t="str">
        <f>IF(AND('Indicator sheet_(IS)'!R69="",$A21&lt;&gt;"I.O."),"-----",IF($A21="I.O.","",'Indicator sheet_(IS)'!R69))</f>
        <v>-----</v>
      </c>
      <c r="O21" s="38">
        <f t="array" aca="1" ref="O21" ca="1">IF(ROW()-ROW($D$2:$D$22)+1&gt;ROWS($C$2:$C$22)-COUNTBLANK($C$2:$C$22),"",INDIRECT(ADDRESS(SMALL((IF($C$2:$C$22&lt;&gt;"",ROW($C$2:$C$22),ROW()+ROWS($C$2:$C$22))),ROW()-ROW($D$2:$D$22)+1),COLUMN($C$2:$C$22),4)))</f>
        <v>20</v>
      </c>
      <c r="P21" s="38" t="str">
        <f t="array" aca="1" ref="P21" ca="1">IF(ROW()-ROW($E$2:$E$22)+1&gt;ROWS($D$2:$D$22)-COUNTBLANK($D$2:$D$22),"",INDIRECT(ADDRESS(SMALL((IF($D$2:$D$22&gt;"",ROW($D$2:$D$22),ROW()+ROWS($D$2:$D$22))),ROW()-ROW($E$2:$E$22)+1),COLUMN($D$2:$D$22),4)))</f>
        <v>Preoperative chemotherapy or radio-chemotherapy for adenocarcinomas of the oesophagogastric junction cT3 or cT4, M0</v>
      </c>
      <c r="Q21" s="38" t="str">
        <f t="array" aca="1" ref="Q21" ca="1">IF(ROW()-ROW($F$2:$F$22)+1&gt;ROWS($E$2:$E$22)-COUNTBLANK($E$2:$E$22),"",INDIRECT(ADDRESS(SMALL((IF($E$2:$E$22&gt;"",ROW($E$2:$E$22),ROW()+ROWS($E$2:$E$22))),ROW()-ROW($F$2:$F$22)+1),COLUMN($E$2:$E$22),4)))</f>
        <v>&lt; 80%</v>
      </c>
      <c r="R21" s="38" t="str">
        <f t="array" aca="1" ref="R21" ca="1">IF(ROW()-ROW($G$2:$G$22)+1&gt;ROWS($F$2:$F$22)-COUNTBLANK($F$2:$F$22),"",INDIRECT(ADDRESS(SMALL((IF($F$2:$F$22&gt;"",ROW($F$2:$F$22),ROW()+ROWS($F$2:$F$22))),ROW()-ROW($G$2:$G$22)+1),COLUMN($F$2:$F$22),4)))</f>
        <v>No target value</v>
      </c>
      <c r="S21" s="38" t="str">
        <f t="array" aca="1" ref="S21" ca="1">IF(ROW()-ROW($H$2:$H$22)+1&gt;ROWS($G$2:$G$22)-COUNTBLANK($G$2:$G$22),"",INDIRECT(ADDRESS(SMALL((IF($G$2:$G$22&lt;&gt;"",ROW($G$2:$G$22),ROW()+ROWS($G$2:$G$22))),ROW()-ROW($H$2:$H$22)+1),COLUMN($G$2:$G$22),4)))</f>
        <v>-----</v>
      </c>
      <c r="T21" s="38" t="str">
        <f t="array" aca="1" ref="T21" ca="1">IF(ROW()-ROW($I$2:$I$22)+1&gt;ROWS($H$2:$H$22)-COUNTBLANK($H$2:$H$22),"",INDIRECT(ADDRESS(SMALL((IF($H$2:$H$22&lt;&gt;"",ROW($H$2:$H$22),ROW()+ROWS($H$2:$H$22))),ROW()-ROW($I$2:$I$22)+1),COLUMN($H$2:$H$22),4)))</f>
        <v>-----</v>
      </c>
      <c r="U21" s="38" t="str">
        <f t="array" aca="1" ref="U21" ca="1">IF(ROW()-ROW($J$2:$J$22)+1&gt;ROWS($I$2:$I$22)-COUNTBLANK($I$2:$I$22),"",INDIRECT(ADDRESS(SMALL((IF($I$2:$I$22&lt;&gt;"",ROW($I$2:$I$22),ROW()+ROWS($I$2:$I$22))),ROW()-ROW($J$2:$J$22)+1),COLUMN($I$2:$I$22),4)))</f>
        <v>-----</v>
      </c>
      <c r="V21" s="58" t="str">
        <f t="array" aca="1" ref="V21" ca="1">IF(ROW()-ROW($K$2:$K$22)+1&gt;ROWS($J$2:$J$22)-COUNTBLANK($J$2:$J$22),"",INDIRECT(ADDRESS(SMALL((IF($J$2:$J$22&lt;&gt;"",ROW($J$2:$J$22),ROW()+ROWS($J$2:$J$22))),ROW()-ROW($K$2:$K$22)+1),COLUMN($J$2:$J$22),4)))</f>
        <v>n.d.</v>
      </c>
      <c r="W21" s="38" t="str">
        <f t="array" aca="1" ref="W21" ca="1">IF(ROW()-ROW($L$2:$L$22)+1&gt;ROWS($K$2:$K$22)-COUNTBLANK($K$2:$K$22),"",INDIRECT(ADDRESS(SMALL((IF($K$2:$K$22&lt;&gt;"",ROW($K$2:$K$22),ROW()+ROWS($K$2:$K$22))),ROW()-ROW($L$2:$L$22)+1),COLUMN($K$2:$K$22),4)))</f>
        <v>Incomplete</v>
      </c>
      <c r="X21" s="38" t="str">
        <f t="array" aca="1" ref="X21" ca="1">IF(ROW()-ROW($M$2:$M$22)+1&gt;ROWS($L$2:$L$22)-COUNTBLANK($L$2:$L$22),"",INDIRECT(ADDRESS(SMALL((IF($L$2:$L$22&lt;&gt;"",ROW($L$2:$L$22),ROW()+ROWS($L$2:$L$22))),ROW()-ROW($M$2:$M$22)+1),COLUMN($L$2:$L$22),4)))</f>
        <v>-----</v>
      </c>
      <c r="Y21" s="38" t="str">
        <f t="array" aca="1" ref="Y21" ca="1">IF(ROW()-ROW($N$2:$N$22)+1&gt;ROWS($M$2:$M$22)-COUNTBLANK($M$2:$M$22),"",INDIRECT(ADDRESS(SMALL((IF($M$2:$M$22&lt;&gt;"",ROW($M$2:$M$22),ROW()+ROWS($M$2:$M$22))),ROW()-ROW($N$2:$N$22)+1),COLUMN($M$2:$M$22),4)))</f>
        <v>-----</v>
      </c>
    </row>
    <row r="22" spans="1:25" ht="54.75" customHeight="1" x14ac:dyDescent="0.25">
      <c r="A22" s="43" t="str">
        <f>IF('Indicator sheet_(IS)'!P72=0,"",'Indicator sheet_(IS)'!P72)</f>
        <v>Incomplete</v>
      </c>
      <c r="B22" s="43"/>
      <c r="C22" s="93">
        <f>IF($A22="I.O.","",'Indicator sheet_(IS)'!A72)</f>
        <v>21</v>
      </c>
      <c r="D22" s="38" t="str">
        <f>IF($A22="I.O.","",'Indicator sheet_(IS)'!C72)</f>
        <v>Determination of HER-2 status prior to palliative tumour treatment</v>
      </c>
      <c r="E22" s="43" t="str">
        <f>IF(AND('Indicator sheet_(IS)'!J72="",$A22&lt;&gt;"I.O."),"-----",IF($A22="I.O.","",'Indicator sheet_(IS)'!J72))</f>
        <v>-----</v>
      </c>
      <c r="F22" s="38" t="str">
        <f>IF($A22="I.O.","",'Indicator sheet_(IS)'!K72)</f>
        <v>≥ 80%</v>
      </c>
      <c r="G22" s="43" t="str">
        <f>IF(AND('Indicator sheet_(IS)'!M72="",$A22&lt;&gt;"I.O."),"-----",IF($A22="I.O.","",'Indicator sheet_(IS)'!M72))</f>
        <v>-----</v>
      </c>
      <c r="H22" s="43" t="str">
        <f>IF($A22="I.O.","",IF('Indicator sheet_(IS)'!O72="","-----",'Indicator sheet_(IS)'!O72))</f>
        <v>-----</v>
      </c>
      <c r="I22" s="43" t="str">
        <f>IF($A22="I.O.","",IF('Indicator sheet_(IS)'!O73="","-----",'Indicator sheet_(IS)'!O73))</f>
        <v>-----</v>
      </c>
      <c r="J22" s="57" t="str">
        <f>IF($A22="I.O.","",IF('Indicator sheet_(IS)'!O74="","-----",'Indicator sheet_(IS)'!O74))</f>
        <v>n.d.</v>
      </c>
      <c r="K22" s="43" t="str">
        <f>IF($A22="I.O.","",'Indicator sheet_(IS)'!P72)</f>
        <v>Incomplete</v>
      </c>
      <c r="L22" s="43" t="str">
        <f>IF(AND('Indicator sheet_(IS)'!Q72="",$A22&lt;&gt;"I.O."),"-----",IF($A22="I.O.","",'Indicator sheet_(IS)'!Q72))</f>
        <v>-----</v>
      </c>
      <c r="M22" s="43" t="str">
        <f>IF(AND('Indicator sheet_(IS)'!R72="",$A22&lt;&gt;"I.O."),"-----",IF($A22="I.O.","",'Indicator sheet_(IS)'!R72))</f>
        <v>-----</v>
      </c>
      <c r="O22" s="38">
        <f t="array" aca="1" ref="O22" ca="1">IF(ROW()-ROW($D$2:$D$22)+1&gt;ROWS($C$2:$C$22)-COUNTBLANK($C$2:$C$22),"",INDIRECT(ADDRESS(SMALL((IF($C$2:$C$22&lt;&gt;"",ROW($C$2:$C$22),ROW()+ROWS($C$2:$C$22))),ROW()-ROW($D$2:$D$22)+1),COLUMN($C$2:$C$22),4)))</f>
        <v>21</v>
      </c>
      <c r="P22" s="38" t="str">
        <f t="array" aca="1" ref="P22" ca="1">IF(ROW()-ROW($E$2:$E$22)+1&gt;ROWS($D$2:$D$22)-COUNTBLANK($D$2:$D$22),"",INDIRECT(ADDRESS(SMALL((IF($D$2:$D$22&gt;"",ROW($D$2:$D$22),ROW()+ROWS($D$2:$D$22))),ROW()-ROW($E$2:$E$22)+1),COLUMN($D$2:$D$22),4)))</f>
        <v>Determination of HER-2 status prior to palliative tumour treatment</v>
      </c>
      <c r="Q22" s="38" t="str">
        <f t="array" aca="1" ref="Q22" ca="1">IF(ROW()-ROW($F$2:$F$22)+1&gt;ROWS($E$2:$E$22)-COUNTBLANK($E$2:$E$22),"",INDIRECT(ADDRESS(SMALL((IF($E$2:$E$22&gt;"",ROW($E$2:$E$22),ROW()+ROWS($E$2:$E$22))),ROW()-ROW($F$2:$F$22)+1),COLUMN($E$2:$E$22),4)))</f>
        <v>-----</v>
      </c>
      <c r="R22" s="38" t="str">
        <f t="array" aca="1" ref="R22" ca="1">IF(ROW()-ROW($G$2:$G$22)+1&gt;ROWS($F$2:$F$22)-COUNTBLANK($F$2:$F$22),"",INDIRECT(ADDRESS(SMALL((IF($F$2:$F$22&gt;"",ROW($F$2:$F$22),ROW()+ROWS($F$2:$F$22))),ROW()-ROW($G$2:$G$22)+1),COLUMN($F$2:$F$22),4)))</f>
        <v>≥ 80%</v>
      </c>
      <c r="S22" s="38" t="str">
        <f t="array" aca="1" ref="S22" ca="1">IF(ROW()-ROW($H$2:$H$22)+1&gt;ROWS($G$2:$G$22)-COUNTBLANK($G$2:$G$22),"",INDIRECT(ADDRESS(SMALL((IF($G$2:$G$22&lt;&gt;"",ROW($G$2:$G$22),ROW()+ROWS($G$2:$G$22))),ROW()-ROW($H$2:$H$22)+1),COLUMN($G$2:$G$22),4)))</f>
        <v>-----</v>
      </c>
      <c r="T22" s="38" t="str">
        <f t="array" aca="1" ref="T22" ca="1">IF(ROW()-ROW($I$2:$I$22)+1&gt;ROWS($H$2:$H$22)-COUNTBLANK($H$2:$H$22),"",INDIRECT(ADDRESS(SMALL((IF($H$2:$H$22&lt;&gt;"",ROW($H$2:$H$22),ROW()+ROWS($H$2:$H$22))),ROW()-ROW($I$2:$I$22)+1),COLUMN($H$2:$H$22),4)))</f>
        <v>-----</v>
      </c>
      <c r="U22" s="38" t="str">
        <f t="array" aca="1" ref="U22" ca="1">IF(ROW()-ROW($J$2:$J$22)+1&gt;ROWS($I$2:$I$22)-COUNTBLANK($I$2:$I$22),"",INDIRECT(ADDRESS(SMALL((IF($I$2:$I$22&lt;&gt;"",ROW($I$2:$I$22),ROW()+ROWS($I$2:$I$22))),ROW()-ROW($J$2:$J$22)+1),COLUMN($I$2:$I$22),4)))</f>
        <v>-----</v>
      </c>
      <c r="V22" s="58" t="str">
        <f t="array" aca="1" ref="V22" ca="1">IF(ROW()-ROW($K$2:$K$22)+1&gt;ROWS($J$2:$J$22)-COUNTBLANK($J$2:$J$22),"",INDIRECT(ADDRESS(SMALL((IF($J$2:$J$22&lt;&gt;"",ROW($J$2:$J$22),ROW()+ROWS($J$2:$J$22))),ROW()-ROW($K$2:$K$22)+1),COLUMN($J$2:$J$22),4)))</f>
        <v>n.d.</v>
      </c>
      <c r="W22" s="38" t="str">
        <f t="array" aca="1" ref="W22" ca="1">IF(ROW()-ROW($L$2:$L$22)+1&gt;ROWS($K$2:$K$22)-COUNTBLANK($K$2:$K$22),"",INDIRECT(ADDRESS(SMALL((IF($K$2:$K$22&lt;&gt;"",ROW($K$2:$K$22),ROW()+ROWS($K$2:$K$22))),ROW()-ROW($L$2:$L$22)+1),COLUMN($K$2:$K$22),4)))</f>
        <v>Incomplete</v>
      </c>
      <c r="X22" s="38" t="str">
        <f t="array" aca="1" ref="X22" ca="1">IF(ROW()-ROW($M$2:$M$22)+1&gt;ROWS($L$2:$L$22)-COUNTBLANK($L$2:$L$22),"",INDIRECT(ADDRESS(SMALL((IF($L$2:$L$22&lt;&gt;"",ROW($L$2:$L$22),ROW()+ROWS($L$2:$L$22))),ROW()-ROW($M$2:$M$22)+1),COLUMN($L$2:$L$22),4)))</f>
        <v>-----</v>
      </c>
      <c r="Y22" s="38" t="str">
        <f t="array" aca="1" ref="Y22" ca="1">IF(ROW()-ROW($N$2:$N$22)+1&gt;ROWS($M$2:$M$22)-COUNTBLANK($M$2:$M$22),"",INDIRECT(ADDRESS(SMALL((IF($M$2:$M$22&lt;&gt;"",ROW($M$2:$M$22),ROW()+ROWS($M$2:$M$22))),ROW()-ROW($N$2:$N$22)+1),COLUMN($M$2:$M$22),4)))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Basic Data</vt:lpstr>
      <vt:lpstr>HilfstabelleSD</vt:lpstr>
      <vt:lpstr>HilfstabelleB</vt:lpstr>
      <vt:lpstr>Datenquelle</vt:lpstr>
      <vt:lpstr>Studies</vt:lpstr>
      <vt:lpstr>HilfstabelleStudien</vt:lpstr>
      <vt:lpstr>Examining physician</vt:lpstr>
      <vt:lpstr>Tabelle1</vt:lpstr>
      <vt:lpstr>Surgeons</vt:lpstr>
      <vt:lpstr>Indicator sheet_(IS)</vt:lpstr>
      <vt:lpstr>Berechnung1</vt:lpstr>
      <vt:lpstr>HilfstabelleKB</vt:lpstr>
      <vt:lpstr>Datendefizite_KB</vt:lpstr>
      <vt:lpstr>Hilfstabelle DatendefKB</vt:lpstr>
      <vt:lpstr>KrebsregisterZusammenarbeit</vt:lpstr>
      <vt:lpstr>myCategory</vt:lpstr>
      <vt:lpstr>OncoBox</vt:lpstr>
      <vt:lpstr>'Basic Data'!Print_Area</vt:lpstr>
      <vt:lpstr>'Examining physician'!Print_Area</vt:lpstr>
      <vt:lpstr>'Indicator sheet_(IS)'!Print_Area</vt:lpstr>
      <vt:lpstr>Studies!Print_Area</vt:lpstr>
      <vt:lpstr>Surgeons!Print_Area</vt:lpstr>
      <vt:lpstr>Datendefizite_KB!Print_Titles</vt:lpstr>
      <vt:lpstr>'Hilfstabelle DatendefKB'!Print_Titles</vt:lpstr>
      <vt:lpstr>'Indicator sheet_(IS)'!Print_Titles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2025-07-02T08:49:12Z</dcterms:modified>
</cp:coreProperties>
</file>