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0" documentId="13_ncr:1_{43B3FBC5-CEB6-49BC-BF9D-FBC6F8085F2F}" xr6:coauthVersionLast="47" xr6:coauthVersionMax="47" xr10:uidLastSave="{00000000-0000-0000-0000-000000000000}"/>
  <workbookProtection workbookAlgorithmName="SHA-512" workbookHashValue="YiIJrpnHJHqvyz3hXMlh7p0VHKnSW/GXrPKUf2tq3dJkcuVOTHkDJtR1pDkZypAc3dX7th5i4/olxpCc2Gbi0w==" workbookSaltValue="Ryt/+MOGwkJXFxzpBDdcRw==" workbookSpinCount="100000" lockStructure="1"/>
  <bookViews>
    <workbookView xWindow="-120" yWindow="-120" windowWidth="29040" windowHeight="15840" tabRatio="719" xr2:uid="{00000000-000D-0000-FFFF-FFFF00000000}"/>
  </bookViews>
  <sheets>
    <sheet name="Basic data" sheetId="1" r:id="rId1"/>
    <sheet name="HilfstabelleB" sheetId="2" state="hidden" r:id="rId2"/>
    <sheet name="HilfstabelleSD" sheetId="3" state="hidden" r:id="rId3"/>
    <sheet name="Datenquelle" sheetId="4" state="hidden" r:id="rId4"/>
    <sheet name="Studies" sheetId="13" r:id="rId5"/>
    <sheet name="HilfstabelleStudien" sheetId="14" state="hidden" r:id="rId6"/>
    <sheet name="Indicator sheet_(IS)" sheetId="6" r:id="rId7"/>
    <sheet name="Berechnung1" sheetId="10" state="hidden" r:id="rId8"/>
    <sheet name="HilfstabelleKB" sheetId="7" state="hidden" r:id="rId9"/>
    <sheet name="Datendefizite_KB" sheetId="9" state="hidden" r:id="rId10"/>
    <sheet name="Hilfstabelle DatendefKB" sheetId="12" state="hidden" r:id="rId11"/>
  </sheets>
  <definedNames>
    <definedName name="_xlnm._FilterDatabase" localSheetId="3" hidden="1">Datenquelle!$A$109:$S$109</definedName>
    <definedName name="KrebsregisterZusammenarbeit" localSheetId="5">#REF!</definedName>
    <definedName name="KrebsregisterZusammenarbeit">Datenquelle!$B$98:$B$103</definedName>
    <definedName name="myCategory">Datenquelle!$A$69:$S$69</definedName>
    <definedName name="myItem" localSheetId="5">OFFSET(HilfstabelleStudien!myItemList,0,0,COUNTA(HilfstabelleStudien!myItemList),1)</definedName>
    <definedName name="myItem" localSheetId="4">OFFSET([0]!myItemList,0,0,COUNTA([0]!myItemList),1)</definedName>
    <definedName name="myItem">OFFSET(myItemList,0,0,COUNTA(myItemList),1)</definedName>
    <definedName name="myItemList" localSheetId="5">INDEX(#REF!,0,MATCH(#REF!,#REF!,0))</definedName>
    <definedName name="myItemList">INDEX(Datenquelle!$A$70:$S$90,0,MATCH(Datenquelle!$D$107,Datenquelle!$A$69:$S$69,0))</definedName>
    <definedName name="OncoBox" localSheetId="5">#REF!</definedName>
    <definedName name="OncoBox">Datenquelle!$B$93:$B$94</definedName>
    <definedName name="_xlnm.Print_Area" localSheetId="0">'Basic data'!$B$1:$Q$47</definedName>
    <definedName name="_xlnm.Print_Area" localSheetId="9">OFFSET(Datendefizite_KB!$A$1,0,0,SUMPRODUCT((Datendefizite_KB!$A$14:$A$32&lt;&gt;"")+0)+13,11)</definedName>
    <definedName name="_xlnm.Print_Area" localSheetId="6">'Indicator sheet_(IS)'!$A$1:$Q$83</definedName>
    <definedName name="_xlnm.Print_Area" localSheetId="4">Studies!$A$1:$E$60</definedName>
    <definedName name="_xlnm.Print_Titles" localSheetId="9">Datendefizite_KB!$12:$13</definedName>
    <definedName name="_xlnm.Print_Titles" localSheetId="6">'Indicator sheet_(IS)'!$6:$7</definedName>
    <definedName name="Tumordokumentation" localSheetId="5">#REF!</definedName>
    <definedName name="Tumordokumentation">Datenquelle!$B$1:$B$53</definedName>
    <definedName name="Zentrum" localSheetId="5">#REF!</definedName>
    <definedName name="Zentrum">Datenquelle!$A$110:$A$110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3" l="1"/>
  <c r="J12" i="13"/>
  <c r="K12" i="13"/>
  <c r="D3" i="14" s="1"/>
  <c r="I13" i="13"/>
  <c r="J13" i="13"/>
  <c r="I14" i="13"/>
  <c r="J14" i="13"/>
  <c r="I15" i="13"/>
  <c r="K15" i="13" s="1"/>
  <c r="J15" i="13"/>
  <c r="I16" i="13"/>
  <c r="J16" i="13"/>
  <c r="K16" i="13" s="1"/>
  <c r="D7" i="14" s="1"/>
  <c r="I17" i="13"/>
  <c r="J17" i="13"/>
  <c r="I18" i="13"/>
  <c r="J18" i="13"/>
  <c r="I19" i="13"/>
  <c r="J19" i="13"/>
  <c r="K19" i="13" s="1"/>
  <c r="A10" i="14" s="1"/>
  <c r="I20" i="13"/>
  <c r="K20" i="13" s="1"/>
  <c r="D11" i="14" s="1"/>
  <c r="J20" i="13"/>
  <c r="I21" i="13"/>
  <c r="J21" i="13"/>
  <c r="I22" i="13"/>
  <c r="K22" i="13" s="1"/>
  <c r="C13" i="14" s="1"/>
  <c r="J22" i="13"/>
  <c r="I23" i="13"/>
  <c r="J23" i="13"/>
  <c r="K23" i="13"/>
  <c r="E14" i="14" s="1"/>
  <c r="I24" i="13"/>
  <c r="J24" i="13"/>
  <c r="K24" i="13"/>
  <c r="D15" i="14" s="1"/>
  <c r="I25" i="13"/>
  <c r="J25" i="13"/>
  <c r="I26" i="13"/>
  <c r="J26" i="13"/>
  <c r="I27" i="13"/>
  <c r="K27" i="13" s="1"/>
  <c r="E18" i="14" s="1"/>
  <c r="J27" i="13"/>
  <c r="I28" i="13"/>
  <c r="K28" i="13" s="1"/>
  <c r="J28" i="13"/>
  <c r="I29" i="13"/>
  <c r="J29" i="13"/>
  <c r="I30" i="13"/>
  <c r="K30" i="13" s="1"/>
  <c r="C21" i="14" s="1"/>
  <c r="J30" i="13"/>
  <c r="I31" i="13"/>
  <c r="J31" i="13"/>
  <c r="I32" i="13"/>
  <c r="K32" i="13" s="1"/>
  <c r="J32" i="13"/>
  <c r="I33" i="13"/>
  <c r="J33" i="13"/>
  <c r="I34" i="13"/>
  <c r="K34" i="13" s="1"/>
  <c r="C25" i="14" s="1"/>
  <c r="J34" i="13"/>
  <c r="I35" i="13"/>
  <c r="J35" i="13"/>
  <c r="K35" i="13"/>
  <c r="E26" i="14" s="1"/>
  <c r="I36" i="13"/>
  <c r="J36" i="13"/>
  <c r="K36" i="13"/>
  <c r="D27" i="14" s="1"/>
  <c r="I37" i="13"/>
  <c r="J37" i="13"/>
  <c r="I38" i="13"/>
  <c r="J38" i="13"/>
  <c r="I39" i="13"/>
  <c r="J39" i="13"/>
  <c r="I40" i="13"/>
  <c r="K40" i="13" s="1"/>
  <c r="D31" i="14" s="1"/>
  <c r="J40" i="13"/>
  <c r="I41" i="13"/>
  <c r="J41" i="13"/>
  <c r="I42" i="13"/>
  <c r="K42" i="13" s="1"/>
  <c r="J42" i="13"/>
  <c r="I43" i="13"/>
  <c r="J43" i="13"/>
  <c r="K43" i="13"/>
  <c r="I44" i="13"/>
  <c r="J44" i="13"/>
  <c r="K44" i="13"/>
  <c r="I45" i="13"/>
  <c r="K45" i="13" s="1"/>
  <c r="J45" i="13"/>
  <c r="I46" i="13"/>
  <c r="J46" i="13"/>
  <c r="I47" i="13"/>
  <c r="K47" i="13" s="1"/>
  <c r="J47" i="13"/>
  <c r="I48" i="13"/>
  <c r="K48" i="13" s="1"/>
  <c r="J48" i="13"/>
  <c r="I49" i="13"/>
  <c r="J49" i="13"/>
  <c r="I50" i="13"/>
  <c r="K50" i="13" s="1"/>
  <c r="J50" i="13"/>
  <c r="I51" i="13"/>
  <c r="J51" i="13"/>
  <c r="K51" i="13"/>
  <c r="I52" i="13"/>
  <c r="J52" i="13"/>
  <c r="K52" i="13"/>
  <c r="I53" i="13"/>
  <c r="K53" i="13" s="1"/>
  <c r="J53" i="13"/>
  <c r="I54" i="13"/>
  <c r="J54" i="13"/>
  <c r="I55" i="13"/>
  <c r="K55" i="13" s="1"/>
  <c r="J55" i="13"/>
  <c r="I56" i="13"/>
  <c r="K56" i="13" s="1"/>
  <c r="J56" i="13"/>
  <c r="I57" i="13"/>
  <c r="J57" i="13"/>
  <c r="I58" i="13"/>
  <c r="K58" i="13" s="1"/>
  <c r="J58" i="13"/>
  <c r="I59" i="13"/>
  <c r="J59" i="13"/>
  <c r="K59" i="13"/>
  <c r="I60" i="13"/>
  <c r="J60" i="13"/>
  <c r="K60" i="13"/>
  <c r="E3" i="14"/>
  <c r="E15" i="14"/>
  <c r="B3" i="14"/>
  <c r="B15" i="14"/>
  <c r="A3" i="14"/>
  <c r="A15" i="14"/>
  <c r="E6" i="14" l="1"/>
  <c r="D6" i="14"/>
  <c r="D19" i="14"/>
  <c r="A19" i="14"/>
  <c r="B31" i="14"/>
  <c r="E19" i="14"/>
  <c r="E31" i="14"/>
  <c r="K57" i="13"/>
  <c r="K54" i="13"/>
  <c r="K49" i="13"/>
  <c r="K46" i="13"/>
  <c r="K41" i="13"/>
  <c r="K39" i="13"/>
  <c r="E30" i="14" s="1"/>
  <c r="K38" i="13"/>
  <c r="C29" i="14" s="1"/>
  <c r="K31" i="13"/>
  <c r="A22" i="14" s="1"/>
  <c r="K26" i="13"/>
  <c r="C17" i="14" s="1"/>
  <c r="K14" i="13"/>
  <c r="C5" i="14" s="1"/>
  <c r="A31" i="14"/>
  <c r="D14" i="14"/>
  <c r="D21" i="14"/>
  <c r="D13" i="14"/>
  <c r="K18" i="13"/>
  <c r="C9" i="14" s="1"/>
  <c r="B7" i="14"/>
  <c r="E7" i="14"/>
  <c r="A7" i="14"/>
  <c r="D22" i="14"/>
  <c r="D23" i="14"/>
  <c r="E23" i="14"/>
  <c r="A23" i="14"/>
  <c r="B23" i="14"/>
  <c r="B19" i="14"/>
  <c r="D18" i="14"/>
  <c r="C26" i="14"/>
  <c r="C18" i="14"/>
  <c r="C10" i="14"/>
  <c r="E27" i="14"/>
  <c r="E11" i="14"/>
  <c r="A27" i="14"/>
  <c r="A11" i="14"/>
  <c r="B27" i="14"/>
  <c r="B11" i="14"/>
  <c r="D26" i="14"/>
  <c r="D10" i="14"/>
  <c r="C30" i="14"/>
  <c r="C14" i="14"/>
  <c r="C6" i="14"/>
  <c r="D25" i="14"/>
  <c r="D9" i="14"/>
  <c r="A30" i="14"/>
  <c r="A14" i="14"/>
  <c r="A6" i="14"/>
  <c r="E10" i="14"/>
  <c r="A29" i="14"/>
  <c r="A25" i="14"/>
  <c r="A21" i="14"/>
  <c r="A17" i="14"/>
  <c r="A13" i="14"/>
  <c r="A9" i="14"/>
  <c r="B30" i="14"/>
  <c r="B26" i="14"/>
  <c r="B18" i="14"/>
  <c r="B14" i="14"/>
  <c r="B10" i="14"/>
  <c r="B6" i="14"/>
  <c r="C31" i="14"/>
  <c r="C27" i="14"/>
  <c r="C23" i="14"/>
  <c r="C19" i="14"/>
  <c r="C15" i="14"/>
  <c r="C11" i="14"/>
  <c r="C7" i="14"/>
  <c r="C3" i="14"/>
  <c r="E29" i="14"/>
  <c r="E25" i="14"/>
  <c r="E21" i="14"/>
  <c r="E13" i="14"/>
  <c r="E5" i="14"/>
  <c r="K37" i="13"/>
  <c r="B28" i="14" s="1"/>
  <c r="K33" i="13"/>
  <c r="B24" i="14" s="1"/>
  <c r="K29" i="13"/>
  <c r="B20" i="14" s="1"/>
  <c r="K25" i="13"/>
  <c r="B16" i="14" s="1"/>
  <c r="K21" i="13"/>
  <c r="B12" i="14" s="1"/>
  <c r="K17" i="13"/>
  <c r="B8" i="14" s="1"/>
  <c r="K13" i="13"/>
  <c r="B4" i="14" s="1"/>
  <c r="A26" i="14"/>
  <c r="A18" i="14"/>
  <c r="A28" i="14"/>
  <c r="B29" i="14"/>
  <c r="B25" i="14"/>
  <c r="B21" i="14"/>
  <c r="B13" i="14"/>
  <c r="B9" i="14"/>
  <c r="B5" i="14"/>
  <c r="A2" i="13"/>
  <c r="A5" i="14" l="1"/>
  <c r="B17" i="14"/>
  <c r="E17" i="14"/>
  <c r="B22" i="14"/>
  <c r="D17" i="14"/>
  <c r="C22" i="14"/>
  <c r="E22" i="14"/>
  <c r="D30" i="14"/>
  <c r="A12" i="14"/>
  <c r="D5" i="14"/>
  <c r="D29" i="14"/>
  <c r="C8" i="14"/>
  <c r="E9" i="14"/>
  <c r="D8" i="14"/>
  <c r="C24" i="14"/>
  <c r="A16" i="14"/>
  <c r="D20" i="14"/>
  <c r="A4" i="14"/>
  <c r="A20" i="14"/>
  <c r="D24" i="14"/>
  <c r="C20" i="14"/>
  <c r="E8" i="14"/>
  <c r="A8" i="14"/>
  <c r="A24" i="14"/>
  <c r="D4" i="14"/>
  <c r="E4" i="14"/>
  <c r="E12" i="14"/>
  <c r="C16" i="14"/>
  <c r="D12" i="14"/>
  <c r="D28" i="14"/>
  <c r="C4" i="14"/>
  <c r="E16" i="14"/>
  <c r="E20" i="14"/>
  <c r="C28" i="14"/>
  <c r="D16" i="14"/>
  <c r="C12" i="14"/>
  <c r="E24" i="14"/>
  <c r="E28" i="14"/>
  <c r="J11" i="13"/>
  <c r="I11" i="13"/>
  <c r="K11" i="13" l="1"/>
  <c r="E2" i="14" s="1"/>
  <c r="E5" i="13" l="1"/>
  <c r="P32" i="6" s="1"/>
  <c r="D2" i="14"/>
  <c r="A2" i="14"/>
  <c r="C2" i="14"/>
  <c r="B2" i="14"/>
  <c r="B1" i="3"/>
  <c r="F6" i="3"/>
  <c r="E6" i="3"/>
  <c r="C16" i="2" l="1"/>
  <c r="C29" i="2"/>
  <c r="C28" i="2"/>
  <c r="C27" i="2"/>
  <c r="C26" i="2"/>
  <c r="B23" i="2"/>
  <c r="B22" i="2"/>
  <c r="B21" i="2"/>
  <c r="B20" i="2"/>
  <c r="B19" i="2"/>
  <c r="D33" i="2"/>
  <c r="D32" i="2"/>
  <c r="B11" i="2"/>
  <c r="C14" i="2"/>
  <c r="C13" i="2"/>
  <c r="B8" i="2"/>
  <c r="B7" i="2"/>
  <c r="B6" i="2"/>
  <c r="D5" i="2"/>
  <c r="D4" i="2"/>
  <c r="D3" i="2"/>
  <c r="D2" i="2"/>
  <c r="T36" i="6"/>
  <c r="T66" i="6"/>
  <c r="T9" i="6"/>
  <c r="P63" i="6" l="1"/>
  <c r="P51" i="6" l="1"/>
  <c r="P48" i="6"/>
  <c r="F28" i="7"/>
  <c r="G28" i="7"/>
  <c r="F29" i="7"/>
  <c r="G29" i="7"/>
  <c r="P56" i="6"/>
  <c r="L75" i="10" s="1"/>
  <c r="B23" i="7"/>
  <c r="F23" i="7"/>
  <c r="G23" i="7"/>
  <c r="O78" i="10"/>
  <c r="H29" i="7" s="1"/>
  <c r="O75" i="10"/>
  <c r="H28" i="7" s="1"/>
  <c r="O60" i="10"/>
  <c r="H23" i="7" s="1"/>
  <c r="B28" i="7" l="1"/>
  <c r="Q56" i="6"/>
  <c r="M75" i="10" l="1"/>
  <c r="N75" i="10" s="1"/>
  <c r="E28" i="7" s="1"/>
  <c r="A16" i="12"/>
  <c r="P8" i="6"/>
  <c r="Q40" i="1"/>
  <c r="O40" i="1" s="1"/>
  <c r="K35" i="1"/>
  <c r="C30" i="2" s="1"/>
  <c r="E35" i="1"/>
  <c r="K31" i="1"/>
  <c r="E31" i="1"/>
  <c r="P39" i="6" s="1"/>
  <c r="C16" i="12" l="1"/>
  <c r="J16" i="12"/>
  <c r="G16" i="12"/>
  <c r="I16" i="12"/>
  <c r="H16" i="12"/>
  <c r="F16" i="12"/>
  <c r="L16" i="12"/>
  <c r="K16" i="12"/>
  <c r="E16" i="12"/>
  <c r="D16" i="12"/>
  <c r="M16" i="12"/>
  <c r="D25" i="2"/>
  <c r="D17" i="2"/>
  <c r="D12" i="2"/>
  <c r="D34" i="2"/>
  <c r="P42" i="6"/>
  <c r="C23" i="7" s="1"/>
  <c r="O41" i="1"/>
  <c r="D35" i="2" s="1"/>
  <c r="T60" i="6"/>
  <c r="E32" i="1"/>
  <c r="D18" i="2" s="1"/>
  <c r="P33" i="6"/>
  <c r="P34" i="6" s="1"/>
  <c r="P27" i="6"/>
  <c r="P15" i="6"/>
  <c r="P21" i="6"/>
  <c r="P18" i="6"/>
  <c r="E36" i="1"/>
  <c r="D31" i="2" s="1"/>
  <c r="P43" i="6" l="1"/>
  <c r="Q41" i="6" s="1"/>
  <c r="M60" i="10" s="1"/>
  <c r="P28" i="6"/>
  <c r="Q26" i="6" s="1"/>
  <c r="M45" i="10" s="1"/>
  <c r="B31" i="7"/>
  <c r="D23" i="7" l="1"/>
  <c r="L60" i="10"/>
  <c r="N60" i="10"/>
  <c r="P70" i="6"/>
  <c r="Q68" i="6" l="1"/>
  <c r="A20" i="12" s="1"/>
  <c r="K20" i="12" s="1"/>
  <c r="E23" i="7"/>
  <c r="C32" i="7"/>
  <c r="B32" i="7"/>
  <c r="M87" i="10" l="1"/>
  <c r="E20" i="12"/>
  <c r="C20" i="12"/>
  <c r="F20" i="12"/>
  <c r="H20" i="12"/>
  <c r="J20" i="12"/>
  <c r="M20" i="12"/>
  <c r="I20" i="12"/>
  <c r="L20" i="12"/>
  <c r="D20" i="12"/>
  <c r="G20" i="12"/>
  <c r="G32" i="7"/>
  <c r="G31" i="7"/>
  <c r="G30" i="7"/>
  <c r="G27" i="7"/>
  <c r="G26" i="7"/>
  <c r="G25" i="7"/>
  <c r="G24" i="7"/>
  <c r="F32" i="7"/>
  <c r="F31" i="7"/>
  <c r="F30" i="7"/>
  <c r="F27" i="7"/>
  <c r="F26" i="7"/>
  <c r="F25" i="7"/>
  <c r="F24" i="7"/>
  <c r="O81" i="10"/>
  <c r="O72" i="10"/>
  <c r="B30" i="7"/>
  <c r="B26" i="7"/>
  <c r="B25" i="7"/>
  <c r="B24" i="7"/>
  <c r="O87" i="10"/>
  <c r="O84" i="10"/>
  <c r="O69" i="10"/>
  <c r="O66" i="10"/>
  <c r="O63" i="10"/>
  <c r="D32" i="7"/>
  <c r="L87" i="10" l="1"/>
  <c r="P49" i="6" l="1"/>
  <c r="D25" i="7" l="1"/>
  <c r="Q47" i="6"/>
  <c r="L66" i="10"/>
  <c r="P24" i="6"/>
  <c r="G13" i="7"/>
  <c r="F13" i="7"/>
  <c r="B13" i="7"/>
  <c r="Q11" i="6"/>
  <c r="M30" i="10" s="1"/>
  <c r="L30" i="10"/>
  <c r="O30" i="10"/>
  <c r="H13" i="7" s="1"/>
  <c r="A3" i="12" l="1"/>
  <c r="C3" i="12" s="1"/>
  <c r="N30" i="10"/>
  <c r="E13" i="7" l="1"/>
  <c r="K3" i="12"/>
  <c r="E3" i="12"/>
  <c r="J3" i="12"/>
  <c r="D3" i="12"/>
  <c r="I3" i="12"/>
  <c r="H3" i="12"/>
  <c r="G3" i="12"/>
  <c r="M3" i="12"/>
  <c r="L3" i="12"/>
  <c r="F3" i="12"/>
  <c r="H27" i="7"/>
  <c r="C25" i="7" l="1"/>
  <c r="M66" i="10" l="1"/>
  <c r="A13" i="12"/>
  <c r="C13" i="12" l="1"/>
  <c r="J13" i="12"/>
  <c r="D13" i="12"/>
  <c r="L13" i="12"/>
  <c r="G13" i="12"/>
  <c r="K13" i="12"/>
  <c r="I13" i="12"/>
  <c r="F13" i="12"/>
  <c r="M13" i="12"/>
  <c r="H13" i="12"/>
  <c r="E13" i="12"/>
  <c r="P53" i="6"/>
  <c r="L72" i="10" s="1"/>
  <c r="P59" i="6" l="1"/>
  <c r="Q53" i="6"/>
  <c r="B27" i="7"/>
  <c r="A2" i="6"/>
  <c r="B29" i="7" l="1"/>
  <c r="L78" i="10"/>
  <c r="Q59" i="6"/>
  <c r="M78" i="10" s="1"/>
  <c r="N78" i="10" s="1"/>
  <c r="E29" i="7" s="1"/>
  <c r="A15" i="12"/>
  <c r="M72" i="10"/>
  <c r="N72" i="10" s="1"/>
  <c r="A17" i="12" l="1"/>
  <c r="F17" i="12" s="1"/>
  <c r="J15" i="12"/>
  <c r="C15" i="12"/>
  <c r="E27" i="7"/>
  <c r="D15" i="12"/>
  <c r="I15" i="12"/>
  <c r="E15" i="12"/>
  <c r="F15" i="12"/>
  <c r="K15" i="12"/>
  <c r="H15" i="12"/>
  <c r="M15" i="12"/>
  <c r="G15" i="12"/>
  <c r="L15" i="12"/>
  <c r="J17" i="12" l="1"/>
  <c r="G17" i="12"/>
  <c r="H17" i="12"/>
  <c r="I17" i="12"/>
  <c r="K17" i="12"/>
  <c r="L17" i="12"/>
  <c r="M17" i="12"/>
  <c r="C17" i="12"/>
  <c r="D17" i="12"/>
  <c r="E17" i="12"/>
  <c r="P16" i="6"/>
  <c r="L27" i="10" l="1"/>
  <c r="P30" i="6"/>
  <c r="C31" i="7"/>
  <c r="C30" i="7"/>
  <c r="P67" i="6" l="1"/>
  <c r="P45" i="6"/>
  <c r="P46" i="6" l="1"/>
  <c r="C24" i="7"/>
  <c r="C26" i="7"/>
  <c r="Q65" i="6"/>
  <c r="M84" i="10" s="1"/>
  <c r="D31" i="7"/>
  <c r="L84" i="10"/>
  <c r="P52" i="6"/>
  <c r="G16" i="7"/>
  <c r="F16" i="7"/>
  <c r="B16" i="7"/>
  <c r="O39" i="10"/>
  <c r="H16" i="7" s="1"/>
  <c r="D24" i="7" l="1"/>
  <c r="L63" i="10"/>
  <c r="Q44" i="6"/>
  <c r="P40" i="6"/>
  <c r="Q50" i="6"/>
  <c r="M69" i="10" s="1"/>
  <c r="D26" i="7"/>
  <c r="L69" i="10"/>
  <c r="C16" i="7"/>
  <c r="P22" i="6"/>
  <c r="B3" i="7"/>
  <c r="B2" i="7"/>
  <c r="M63" i="10" l="1"/>
  <c r="A12" i="12"/>
  <c r="A14" i="12"/>
  <c r="H14" i="12" s="1"/>
  <c r="Q20" i="6"/>
  <c r="M39" i="10" s="1"/>
  <c r="N39" i="10" s="1"/>
  <c r="L39" i="10"/>
  <c r="D16" i="7"/>
  <c r="I12" i="12" l="1"/>
  <c r="J12" i="12"/>
  <c r="C12" i="12"/>
  <c r="K12" i="12"/>
  <c r="L12" i="12"/>
  <c r="G12" i="12"/>
  <c r="H12" i="12"/>
  <c r="E12" i="12"/>
  <c r="F12" i="12"/>
  <c r="D12" i="12"/>
  <c r="M12" i="12"/>
  <c r="I14" i="12"/>
  <c r="F14" i="12"/>
  <c r="D14" i="12"/>
  <c r="C14" i="12"/>
  <c r="J14" i="12"/>
  <c r="G14" i="12"/>
  <c r="L14" i="12"/>
  <c r="M14" i="12"/>
  <c r="K14" i="12"/>
  <c r="E14" i="12"/>
  <c r="A6" i="12"/>
  <c r="C6" i="12" s="1"/>
  <c r="E16" i="7"/>
  <c r="I6" i="12" l="1"/>
  <c r="K6" i="12"/>
  <c r="G6" i="12"/>
  <c r="L6" i="12"/>
  <c r="H6" i="12"/>
  <c r="D6" i="12"/>
  <c r="F6" i="12"/>
  <c r="J6" i="12"/>
  <c r="E6" i="12"/>
  <c r="M6" i="12"/>
  <c r="O33" i="10"/>
  <c r="H14" i="7" s="1"/>
  <c r="O36" i="10"/>
  <c r="H15" i="7" s="1"/>
  <c r="O42" i="10"/>
  <c r="H17" i="7" s="1"/>
  <c r="O45" i="10"/>
  <c r="H18" i="7" s="1"/>
  <c r="O48" i="10"/>
  <c r="H19" i="7" s="1"/>
  <c r="O51" i="10"/>
  <c r="H20" i="7" s="1"/>
  <c r="O54" i="10"/>
  <c r="H21" i="7" s="1"/>
  <c r="O57" i="10"/>
  <c r="H22" i="7" s="1"/>
  <c r="H24" i="7"/>
  <c r="H25" i="7"/>
  <c r="H26" i="7"/>
  <c r="H30" i="7"/>
  <c r="H31" i="7"/>
  <c r="H32" i="7"/>
  <c r="O27" i="10"/>
  <c r="H12" i="7" s="1"/>
  <c r="G14" i="7"/>
  <c r="G15" i="7"/>
  <c r="G17" i="7"/>
  <c r="G18" i="7"/>
  <c r="G19" i="7"/>
  <c r="G20" i="7"/>
  <c r="G21" i="7"/>
  <c r="G22" i="7"/>
  <c r="G12" i="7"/>
  <c r="F22" i="7"/>
  <c r="F21" i="7"/>
  <c r="F20" i="7"/>
  <c r="F19" i="7"/>
  <c r="F18" i="7"/>
  <c r="F17" i="7"/>
  <c r="F15" i="7"/>
  <c r="F14" i="7"/>
  <c r="F12" i="7"/>
  <c r="C22" i="7"/>
  <c r="C21" i="7"/>
  <c r="C17" i="7"/>
  <c r="B22" i="7"/>
  <c r="B21" i="7"/>
  <c r="B20" i="7"/>
  <c r="B19" i="7"/>
  <c r="B18" i="7"/>
  <c r="B17" i="7"/>
  <c r="B15" i="7"/>
  <c r="B14" i="7"/>
  <c r="J8" i="9"/>
  <c r="C8" i="9"/>
  <c r="A107" i="4"/>
  <c r="D107" i="4" s="1"/>
  <c r="A6" i="3" s="1"/>
  <c r="L57" i="10"/>
  <c r="P37" i="6"/>
  <c r="P25" i="6"/>
  <c r="D4" i="6"/>
  <c r="B2" i="3"/>
  <c r="D6" i="3"/>
  <c r="C6" i="3"/>
  <c r="B6" i="3"/>
  <c r="Q38" i="6" l="1"/>
  <c r="D22" i="7"/>
  <c r="D17" i="7"/>
  <c r="Q23" i="6"/>
  <c r="M42" i="10" s="1"/>
  <c r="A19" i="12"/>
  <c r="P64" i="6"/>
  <c r="Q8" i="6"/>
  <c r="D21" i="7"/>
  <c r="Q35" i="6"/>
  <c r="N84" i="10"/>
  <c r="L54" i="10"/>
  <c r="B12" i="7"/>
  <c r="C107" i="4"/>
  <c r="L42" i="10"/>
  <c r="F107" i="4"/>
  <c r="N14" i="1" s="1"/>
  <c r="E3" i="4" s="1"/>
  <c r="F3" i="4" s="1"/>
  <c r="B107" i="4"/>
  <c r="E31" i="7" l="1"/>
  <c r="M57" i="10"/>
  <c r="N57" i="10" s="1"/>
  <c r="Q62" i="6"/>
  <c r="M81" i="10" s="1"/>
  <c r="N81" i="10" s="1"/>
  <c r="L81" i="10"/>
  <c r="D30" i="7"/>
  <c r="I19" i="12"/>
  <c r="J19" i="12"/>
  <c r="D19" i="12"/>
  <c r="L19" i="12"/>
  <c r="G19" i="12"/>
  <c r="C19" i="12"/>
  <c r="K19" i="12"/>
  <c r="F19" i="12"/>
  <c r="M19" i="12"/>
  <c r="H19" i="12"/>
  <c r="E19" i="12"/>
  <c r="M27" i="10"/>
  <c r="N27" i="10" s="1"/>
  <c r="C20" i="7"/>
  <c r="C15" i="7"/>
  <c r="P19" i="6"/>
  <c r="C14" i="7"/>
  <c r="C18" i="7"/>
  <c r="C19" i="7"/>
  <c r="P31" i="6"/>
  <c r="A11" i="12"/>
  <c r="A2" i="12"/>
  <c r="H2" i="12" s="1"/>
  <c r="B3" i="3"/>
  <c r="F4" i="6"/>
  <c r="C6" i="9"/>
  <c r="N66" i="10"/>
  <c r="A10" i="12"/>
  <c r="M54" i="10"/>
  <c r="N54" i="10" s="1"/>
  <c r="A7" i="12"/>
  <c r="J7" i="12" s="1"/>
  <c r="N42" i="10"/>
  <c r="N69" i="10"/>
  <c r="J11" i="12" l="1"/>
  <c r="C11" i="12"/>
  <c r="E21" i="7"/>
  <c r="E17" i="7"/>
  <c r="E22" i="7"/>
  <c r="E12" i="7"/>
  <c r="A18" i="12"/>
  <c r="K18" i="12" s="1"/>
  <c r="E25" i="7"/>
  <c r="E26" i="7"/>
  <c r="E30" i="7"/>
  <c r="N87" i="10"/>
  <c r="Q32" i="6"/>
  <c r="D20" i="7"/>
  <c r="L51" i="10"/>
  <c r="Q17" i="6"/>
  <c r="L36" i="10"/>
  <c r="D15" i="7"/>
  <c r="E2" i="12"/>
  <c r="D11" i="12"/>
  <c r="I11" i="12"/>
  <c r="H11" i="12"/>
  <c r="I10" i="12"/>
  <c r="H10" i="12"/>
  <c r="Q14" i="6"/>
  <c r="D14" i="7"/>
  <c r="L33" i="10"/>
  <c r="D18" i="7"/>
  <c r="L45" i="10"/>
  <c r="C2" i="12"/>
  <c r="L2" i="12"/>
  <c r="I7" i="12"/>
  <c r="H7" i="12"/>
  <c r="I2" i="12"/>
  <c r="K2" i="12"/>
  <c r="D2" i="12"/>
  <c r="F2" i="12"/>
  <c r="J2" i="12"/>
  <c r="G2" i="12"/>
  <c r="M2" i="12"/>
  <c r="Q29" i="6"/>
  <c r="D19" i="7"/>
  <c r="L48" i="10"/>
  <c r="E11" i="12"/>
  <c r="G11" i="12"/>
  <c r="L11" i="12"/>
  <c r="F11" i="12"/>
  <c r="M11" i="12"/>
  <c r="K11" i="12"/>
  <c r="M7" i="12"/>
  <c r="E7" i="12"/>
  <c r="C7" i="12"/>
  <c r="G7" i="12"/>
  <c r="F7" i="12"/>
  <c r="L7" i="12"/>
  <c r="D7" i="12"/>
  <c r="K7" i="12"/>
  <c r="J10" i="12"/>
  <c r="M10" i="12"/>
  <c r="F10" i="12"/>
  <c r="D10" i="12"/>
  <c r="K10" i="12"/>
  <c r="C10" i="12"/>
  <c r="G10" i="12"/>
  <c r="E10" i="12"/>
  <c r="L10" i="12"/>
  <c r="M18" i="12" l="1"/>
  <c r="J18" i="12"/>
  <c r="G18" i="12"/>
  <c r="F18" i="12"/>
  <c r="C18" i="12"/>
  <c r="E18" i="12"/>
  <c r="L18" i="12"/>
  <c r="I18" i="12"/>
  <c r="D18" i="12"/>
  <c r="H18" i="12"/>
  <c r="H6" i="10"/>
  <c r="F6" i="10"/>
  <c r="D6" i="10"/>
  <c r="D9" i="10" s="1"/>
  <c r="E6" i="10"/>
  <c r="G6" i="10"/>
  <c r="G9" i="10" s="1"/>
  <c r="C6" i="10"/>
  <c r="E32" i="7"/>
  <c r="N63" i="10"/>
  <c r="A5" i="12"/>
  <c r="C5" i="12" s="1"/>
  <c r="M36" i="10"/>
  <c r="N36" i="10" s="1"/>
  <c r="A9" i="12"/>
  <c r="M51" i="10"/>
  <c r="N51" i="10" s="1"/>
  <c r="M33" i="10"/>
  <c r="N33" i="10" s="1"/>
  <c r="A4" i="12"/>
  <c r="N45" i="10"/>
  <c r="A8" i="12"/>
  <c r="M48" i="10"/>
  <c r="N48" i="10" s="1"/>
  <c r="F76" i="6" l="1"/>
  <c r="D7" i="10"/>
  <c r="E11" i="10"/>
  <c r="D10" i="10"/>
  <c r="H10" i="10"/>
  <c r="C9" i="10"/>
  <c r="G10" i="10"/>
  <c r="F9" i="10"/>
  <c r="E10" i="10"/>
  <c r="E9" i="10"/>
  <c r="H9" i="10"/>
  <c r="K9" i="10" s="1"/>
  <c r="K6" i="10"/>
  <c r="I6" i="10"/>
  <c r="E15" i="7"/>
  <c r="E20" i="7"/>
  <c r="E19" i="7"/>
  <c r="E14" i="7"/>
  <c r="E18" i="7"/>
  <c r="E24" i="7"/>
  <c r="H9" i="12"/>
  <c r="G9" i="12"/>
  <c r="L9" i="12"/>
  <c r="C9" i="12"/>
  <c r="E9" i="12"/>
  <c r="K9" i="12"/>
  <c r="D9" i="12"/>
  <c r="F9" i="12"/>
  <c r="I9" i="12"/>
  <c r="M9" i="12"/>
  <c r="J9" i="12"/>
  <c r="G5" i="12"/>
  <c r="M5" i="12"/>
  <c r="D5" i="12"/>
  <c r="H5" i="12"/>
  <c r="L5" i="12"/>
  <c r="I5" i="12"/>
  <c r="E5" i="12"/>
  <c r="F5" i="12"/>
  <c r="K5" i="12"/>
  <c r="J5" i="12"/>
  <c r="I4" i="12"/>
  <c r="D4" i="12"/>
  <c r="J4" i="12"/>
  <c r="M4" i="12"/>
  <c r="C4" i="12"/>
  <c r="E4" i="12"/>
  <c r="H4" i="12"/>
  <c r="G4" i="12"/>
  <c r="L4" i="12"/>
  <c r="F4" i="12"/>
  <c r="K4" i="12"/>
  <c r="I8" i="12"/>
  <c r="H8" i="12"/>
  <c r="E7" i="10"/>
  <c r="G7" i="10"/>
  <c r="G8" i="10" s="1"/>
  <c r="G8" i="12"/>
  <c r="D8" i="12"/>
  <c r="L8" i="12"/>
  <c r="C8" i="12"/>
  <c r="E8" i="12"/>
  <c r="J8" i="12"/>
  <c r="F8" i="12"/>
  <c r="K8" i="12"/>
  <c r="M8" i="12"/>
  <c r="U13" i="12" a="1"/>
  <c r="R14" i="12" a="1"/>
  <c r="R15" i="12" a="1"/>
  <c r="R10" i="12" a="1"/>
  <c r="Y10" i="12" a="1"/>
  <c r="W17" i="12" a="1"/>
  <c r="P4" i="12" a="1"/>
  <c r="U14" i="12" a="1"/>
  <c r="P17" i="12" a="1"/>
  <c r="S5" i="12" a="1"/>
  <c r="S8" i="12" a="1"/>
  <c r="S4" i="12" a="1"/>
  <c r="Q9" i="12" a="1"/>
  <c r="T10" i="12" a="1"/>
  <c r="Y12" i="12" a="1"/>
  <c r="Y5" i="12" a="1"/>
  <c r="U16" i="12" a="1"/>
  <c r="Q7" i="12" a="1"/>
  <c r="X19" i="12" a="1"/>
  <c r="Y16" i="12" a="1"/>
  <c r="R3" i="12" a="1"/>
  <c r="Y11" i="12" a="1"/>
  <c r="U3" i="12" a="1"/>
  <c r="O11" i="12" a="1"/>
  <c r="P13" i="12" a="1"/>
  <c r="R17" i="12" a="1"/>
  <c r="Y17" i="12" a="1"/>
  <c r="P6" i="12" a="1"/>
  <c r="Q8" i="12" a="1"/>
  <c r="X7" i="12" a="1"/>
  <c r="T3" i="12" a="1"/>
  <c r="O4" i="12" a="1"/>
  <c r="S14" i="12" a="1"/>
  <c r="S2" i="12" a="1"/>
  <c r="Y3" i="12" a="1"/>
  <c r="Y20" i="12" a="1"/>
  <c r="P10" i="12" a="1"/>
  <c r="Y7" i="12" a="1"/>
  <c r="X12" i="12" a="1"/>
  <c r="Y8" i="12" a="1"/>
  <c r="S10" i="12" a="1"/>
  <c r="O2" i="12" a="1"/>
  <c r="W9" i="12" a="1"/>
  <c r="V11" i="12" a="1"/>
  <c r="S7" i="12" a="1"/>
  <c r="U9" i="12" a="1"/>
  <c r="Y13" i="12" a="1"/>
  <c r="R16" i="12" a="1"/>
  <c r="O7" i="12" a="1"/>
  <c r="W3" i="12" a="1"/>
  <c r="Y18" i="12" a="1"/>
  <c r="R8" i="12" a="1"/>
  <c r="U2" i="12" a="1"/>
  <c r="X13" i="12" a="1"/>
  <c r="Y9" i="12" a="1"/>
  <c r="O13" i="12" a="1"/>
  <c r="W11" i="12" a="1"/>
  <c r="Y15" i="12" a="1"/>
  <c r="U7" i="12" a="1"/>
  <c r="S11" i="12" a="1"/>
  <c r="T17" i="12" a="1"/>
  <c r="Y14" i="12" a="1"/>
  <c r="P12" i="12" a="1"/>
  <c r="P5" i="12" a="1"/>
  <c r="W11" i="12" l="1"/>
  <c r="W9" i="12"/>
  <c r="W17" i="12"/>
  <c r="W3" i="12"/>
  <c r="R17" i="12"/>
  <c r="R16" i="12"/>
  <c r="R15" i="12"/>
  <c r="R14" i="12"/>
  <c r="R3" i="12"/>
  <c r="R10" i="12"/>
  <c r="R8" i="12"/>
  <c r="X12" i="12"/>
  <c r="X19" i="12"/>
  <c r="X13" i="12"/>
  <c r="X7" i="12"/>
  <c r="S14" i="12"/>
  <c r="S4" i="12"/>
  <c r="S7" i="12"/>
  <c r="S5" i="12"/>
  <c r="S8" i="12"/>
  <c r="S11" i="12"/>
  <c r="S10" i="12"/>
  <c r="T3" i="12"/>
  <c r="T10" i="12"/>
  <c r="T17" i="12"/>
  <c r="Q7" i="12"/>
  <c r="Q9" i="12"/>
  <c r="Q8" i="12"/>
  <c r="O2" i="12"/>
  <c r="O7" i="12"/>
  <c r="O4" i="12"/>
  <c r="O13" i="12"/>
  <c r="O11" i="12"/>
  <c r="Y3" i="12"/>
  <c r="Y10" i="12"/>
  <c r="Y9" i="12"/>
  <c r="Y8" i="12"/>
  <c r="Y11" i="12"/>
  <c r="Y20" i="12"/>
  <c r="Y18" i="12"/>
  <c r="Y17" i="12"/>
  <c r="Y7" i="12"/>
  <c r="Y16" i="12"/>
  <c r="Y5" i="12"/>
  <c r="Y13" i="12"/>
  <c r="Y12" i="12"/>
  <c r="Y15" i="12"/>
  <c r="Y14" i="12"/>
  <c r="V11" i="12"/>
  <c r="P12" i="12"/>
  <c r="P17" i="12"/>
  <c r="P6" i="12"/>
  <c r="P5" i="12"/>
  <c r="P10" i="12"/>
  <c r="P13" i="12"/>
  <c r="P4" i="12"/>
  <c r="U14" i="12"/>
  <c r="U13" i="12"/>
  <c r="U3" i="12"/>
  <c r="U16" i="12"/>
  <c r="U7" i="12"/>
  <c r="U9" i="12"/>
  <c r="U2" i="12"/>
  <c r="S2" i="12"/>
  <c r="F73" i="6"/>
  <c r="F77" i="6"/>
  <c r="G73" i="6"/>
  <c r="G75" i="6"/>
  <c r="F74" i="6"/>
  <c r="G76" i="6"/>
  <c r="I9" i="10"/>
  <c r="I10" i="10"/>
  <c r="E8" i="10"/>
  <c r="I8" i="10" s="1"/>
  <c r="I7" i="10"/>
  <c r="G11" i="10"/>
  <c r="I11" i="10" s="1"/>
  <c r="B29" i="9" l="1"/>
  <c r="K28" i="9"/>
  <c r="D29" i="9"/>
  <c r="I29" i="9"/>
  <c r="G28" i="9"/>
  <c r="K29" i="9"/>
  <c r="F29" i="9"/>
  <c r="D28" i="9"/>
  <c r="B25" i="9"/>
  <c r="B18" i="9"/>
  <c r="G15" i="9"/>
  <c r="C20" i="9"/>
  <c r="K20" i="9"/>
  <c r="D15" i="9"/>
  <c r="D22" i="9"/>
  <c r="K27" i="9"/>
  <c r="I21" i="9"/>
  <c r="K15" i="9"/>
  <c r="F15" i="9"/>
  <c r="I15" i="9"/>
  <c r="D27" i="9"/>
  <c r="H75" i="6"/>
  <c r="V15" i="12" a="1"/>
  <c r="R4" i="12" a="1"/>
  <c r="Q5" i="12" a="1"/>
  <c r="X17" i="12" a="1"/>
  <c r="T8" i="12" a="1"/>
  <c r="O10" i="12" a="1"/>
  <c r="X8" i="12" a="1"/>
  <c r="W5" i="12" a="1"/>
  <c r="U17" i="12" a="1"/>
  <c r="X14" i="12" a="1"/>
  <c r="O3" i="12" a="1"/>
  <c r="R6" i="12" a="1"/>
  <c r="W20" i="12" a="1"/>
  <c r="S17" i="12" a="1"/>
  <c r="W10" i="12" a="1"/>
  <c r="P20" i="12" a="1"/>
  <c r="X4" i="12" a="1"/>
  <c r="Y19" i="12" a="1"/>
  <c r="V19" i="12" a="1"/>
  <c r="W7" i="12" a="1"/>
  <c r="V17" i="12" a="1"/>
  <c r="P9" i="12" a="1"/>
  <c r="T15" i="12" a="1"/>
  <c r="O15" i="12" a="1"/>
  <c r="V7" i="12" a="1"/>
  <c r="Q6" i="12" a="1"/>
  <c r="S12" i="12" a="1"/>
  <c r="P14" i="12" a="1"/>
  <c r="T11" i="12" a="1"/>
  <c r="P7" i="12" a="1"/>
  <c r="V3" i="12" a="1"/>
  <c r="V5" i="12" a="1"/>
  <c r="Q14" i="12" a="1"/>
  <c r="V8" i="12" a="1"/>
  <c r="R12" i="12" a="1"/>
  <c r="Y4" i="12" a="1"/>
  <c r="X18" i="12" a="1"/>
  <c r="P16" i="12" a="1"/>
  <c r="W16" i="12" a="1"/>
  <c r="R2" i="12" a="1"/>
  <c r="R7" i="12" a="1"/>
  <c r="X10" i="12" a="1"/>
  <c r="R11" i="12" a="1"/>
  <c r="V16" i="12" a="1"/>
  <c r="U5" i="12" a="1"/>
  <c r="T20" i="12" a="1"/>
  <c r="X5" i="12" a="1"/>
  <c r="O19" i="12" a="1"/>
  <c r="T16" i="12" a="1"/>
  <c r="V9" i="12" a="1"/>
  <c r="Q17" i="12" a="1"/>
  <c r="W15" i="12" a="1"/>
  <c r="X15" i="12" a="1"/>
  <c r="S15" i="12" a="1"/>
  <c r="U20" i="12" a="1"/>
  <c r="Y6" i="12" a="1"/>
  <c r="T14" i="12" a="1"/>
  <c r="X2" i="12" a="1"/>
  <c r="V12" i="12" a="1"/>
  <c r="X11" i="12" a="1"/>
  <c r="U19" i="12" a="1"/>
  <c r="P8" i="12" a="1"/>
  <c r="V2" i="12" a="1"/>
  <c r="T6" i="12" a="1"/>
  <c r="Q3" i="12" a="1"/>
  <c r="Q18" i="12" a="1"/>
  <c r="W13" i="12" a="1"/>
  <c r="O14" i="12" a="1"/>
  <c r="V20" i="12" a="1"/>
  <c r="V6" i="12" a="1"/>
  <c r="R19" i="12" a="1"/>
  <c r="P2" i="12" a="1"/>
  <c r="O16" i="12" a="1"/>
  <c r="W12" i="12" a="1"/>
  <c r="S3" i="12" a="1"/>
  <c r="W8" i="12" a="1"/>
  <c r="S18" i="12" a="1"/>
  <c r="U18" i="12" a="1"/>
  <c r="O20" i="12" a="1"/>
  <c r="O18" i="12" a="1"/>
  <c r="Y2" i="12" a="1"/>
  <c r="T4" i="12" a="1"/>
  <c r="U15" i="12" a="1"/>
  <c r="R5" i="12" a="1"/>
  <c r="Q19" i="12" a="1"/>
  <c r="X16" i="12" a="1"/>
  <c r="R13" i="12" a="1"/>
  <c r="V4" i="12" a="1"/>
  <c r="Q16" i="12" a="1"/>
  <c r="R20" i="12" a="1"/>
  <c r="O8" i="12" a="1"/>
  <c r="T12" i="12" a="1"/>
  <c r="S16" i="12" a="1"/>
  <c r="S6" i="12" a="1"/>
  <c r="Q11" i="12" a="1"/>
  <c r="X6" i="12" a="1"/>
  <c r="P19" i="12" a="1"/>
  <c r="O17" i="12" a="1"/>
  <c r="Q4" i="12" a="1"/>
  <c r="O12" i="12" a="1"/>
  <c r="Q13" i="12" a="1"/>
  <c r="S9" i="12" a="1"/>
  <c r="T7" i="12" a="1"/>
  <c r="T5" i="12" a="1"/>
  <c r="W18" i="12" a="1"/>
  <c r="Q20" i="12" a="1"/>
  <c r="T2" i="12" a="1"/>
  <c r="S20" i="12" a="1"/>
  <c r="W19" i="12" a="1"/>
  <c r="O9" i="12" a="1"/>
  <c r="Q12" i="12" a="1"/>
  <c r="X9" i="12" a="1"/>
  <c r="P15" i="12" a="1"/>
  <c r="W4" i="12" a="1"/>
  <c r="P11" i="12" a="1"/>
  <c r="U4" i="12" a="1"/>
  <c r="W6" i="12" a="1"/>
  <c r="T18" i="12" a="1"/>
  <c r="V18" i="12" a="1"/>
  <c r="Q2" i="12" a="1"/>
  <c r="U11" i="12" a="1"/>
  <c r="U8" i="12" a="1"/>
  <c r="R18" i="12" a="1"/>
  <c r="U6" i="12" a="1"/>
  <c r="V10" i="12" a="1"/>
  <c r="V13" i="12" a="1"/>
  <c r="S19" i="12" a="1"/>
  <c r="T9" i="12" a="1"/>
  <c r="W14" i="12" a="1"/>
  <c r="U12" i="12" a="1"/>
  <c r="T19" i="12" a="1"/>
  <c r="U10" i="12" a="1"/>
  <c r="R9" i="12" a="1"/>
  <c r="O5" i="12" a="1"/>
  <c r="Q10" i="12" a="1"/>
  <c r="X3" i="12" a="1"/>
  <c r="Q15" i="12" a="1"/>
  <c r="V14" i="12" a="1"/>
  <c r="O6" i="12" a="1"/>
  <c r="W2" i="12" a="1"/>
  <c r="P18" i="12" a="1"/>
  <c r="T13" i="12" a="1"/>
  <c r="P3" i="12" a="1"/>
  <c r="S13" i="12" a="1"/>
  <c r="X20" i="12" a="1"/>
  <c r="S15" i="12" l="1"/>
  <c r="E27" i="9" s="1"/>
  <c r="X8" i="12"/>
  <c r="J20" i="9" s="1"/>
  <c r="T2" i="12"/>
  <c r="F14" i="9" s="1"/>
  <c r="O16" i="12"/>
  <c r="A28" i="9" s="1"/>
  <c r="T15" i="12"/>
  <c r="F27" i="9" s="1"/>
  <c r="X3" i="12"/>
  <c r="J15" i="9" s="1"/>
  <c r="P19" i="12"/>
  <c r="B31" i="9" s="1"/>
  <c r="W12" i="12"/>
  <c r="I24" i="9" s="1"/>
  <c r="O18" i="12"/>
  <c r="A30" i="9" s="1"/>
  <c r="T11" i="12"/>
  <c r="F23" i="9" s="1"/>
  <c r="R6" i="12"/>
  <c r="D18" i="9" s="1"/>
  <c r="W2" i="12"/>
  <c r="I14" i="9" s="1"/>
  <c r="W18" i="12"/>
  <c r="I30" i="9" s="1"/>
  <c r="U18" i="12"/>
  <c r="G30" i="9" s="1"/>
  <c r="T7" i="12"/>
  <c r="F19" i="9" s="1"/>
  <c r="R19" i="12"/>
  <c r="D31" i="9" s="1"/>
  <c r="Q13" i="12"/>
  <c r="C25" i="9" s="1"/>
  <c r="R12" i="12"/>
  <c r="D24" i="9" s="1"/>
  <c r="T20" i="12"/>
  <c r="F32" i="9" s="1"/>
  <c r="P3" i="12"/>
  <c r="B15" i="9" s="1"/>
  <c r="V15" i="12"/>
  <c r="H27" i="9" s="1"/>
  <c r="O8" i="12"/>
  <c r="A20" i="9" s="1"/>
  <c r="S13" i="12"/>
  <c r="E25" i="9" s="1"/>
  <c r="V5" i="12"/>
  <c r="H17" i="9" s="1"/>
  <c r="V12" i="12"/>
  <c r="H24" i="9" s="1"/>
  <c r="W14" i="12"/>
  <c r="I26" i="9" s="1"/>
  <c r="Q4" i="12"/>
  <c r="C16" i="9" s="1"/>
  <c r="V20" i="12"/>
  <c r="H32" i="9" s="1"/>
  <c r="Q15" i="12"/>
  <c r="C27" i="9" s="1"/>
  <c r="W19" i="12"/>
  <c r="I31" i="9" s="1"/>
  <c r="V8" i="12"/>
  <c r="H20" i="9" s="1"/>
  <c r="P18" i="12"/>
  <c r="B30" i="9" s="1"/>
  <c r="O5" i="12"/>
  <c r="A17" i="9" s="1"/>
  <c r="Q14" i="12"/>
  <c r="C26" i="9" s="1"/>
  <c r="P2" i="12"/>
  <c r="B14" i="9" s="1"/>
  <c r="X15" i="12"/>
  <c r="J27" i="9" s="1"/>
  <c r="O15" i="12"/>
  <c r="A27" i="9" s="1"/>
  <c r="T12" i="12"/>
  <c r="F24" i="9" s="1"/>
  <c r="W7" i="12"/>
  <c r="I19" i="9" s="1"/>
  <c r="V18" i="12"/>
  <c r="H30" i="9" s="1"/>
  <c r="V10" i="12"/>
  <c r="H22" i="9" s="1"/>
  <c r="Q20" i="12"/>
  <c r="C32" i="9" s="1"/>
  <c r="Y19" i="12"/>
  <c r="K31" i="9" s="1"/>
  <c r="O6" i="12"/>
  <c r="A18" i="9" s="1"/>
  <c r="W15" i="12"/>
  <c r="I27" i="9" s="1"/>
  <c r="P7" i="12"/>
  <c r="B19" i="9" s="1"/>
  <c r="V6" i="12"/>
  <c r="H18" i="9" s="1"/>
  <c r="V3" i="12"/>
  <c r="H15" i="9" s="1"/>
  <c r="V7" i="12"/>
  <c r="H19" i="9" s="1"/>
  <c r="T14" i="12"/>
  <c r="F26" i="9" s="1"/>
  <c r="Q3" i="12"/>
  <c r="C15" i="9" s="1"/>
  <c r="R20" i="12"/>
  <c r="D32" i="9" s="1"/>
  <c r="R18" i="12"/>
  <c r="D30" i="9" s="1"/>
  <c r="S9" i="12"/>
  <c r="E21" i="9" s="1"/>
  <c r="Q19" i="12"/>
  <c r="C31" i="9" s="1"/>
  <c r="O19" i="12"/>
  <c r="A31" i="9" s="1"/>
  <c r="V9" i="12"/>
  <c r="H21" i="9" s="1"/>
  <c r="Q6" i="12"/>
  <c r="C18" i="9" s="1"/>
  <c r="O14" i="12"/>
  <c r="A26" i="9" s="1"/>
  <c r="V17" i="12"/>
  <c r="H29" i="9" s="1"/>
  <c r="Q11" i="12"/>
  <c r="C23" i="9" s="1"/>
  <c r="X6" i="12"/>
  <c r="J18" i="9" s="1"/>
  <c r="P11" i="12"/>
  <c r="B23" i="9" s="1"/>
  <c r="O3" i="12"/>
  <c r="A15" i="9" s="1"/>
  <c r="U11" i="12"/>
  <c r="G23" i="9" s="1"/>
  <c r="O17" i="12"/>
  <c r="A29" i="9" s="1"/>
  <c r="T6" i="12"/>
  <c r="F18" i="9" s="1"/>
  <c r="Q16" i="12"/>
  <c r="C28" i="9" s="1"/>
  <c r="S16" i="12"/>
  <c r="E28" i="9" s="1"/>
  <c r="P9" i="12"/>
  <c r="B21" i="9" s="1"/>
  <c r="T18" i="12"/>
  <c r="F30" i="9" s="1"/>
  <c r="V13" i="12"/>
  <c r="H25" i="9" s="1"/>
  <c r="W13" i="12"/>
  <c r="I25" i="9" s="1"/>
  <c r="R11" i="12"/>
  <c r="D23" i="9" s="1"/>
  <c r="T4" i="12"/>
  <c r="F16" i="9" s="1"/>
  <c r="T19" i="12"/>
  <c r="F31" i="9" s="1"/>
  <c r="S6" i="12"/>
  <c r="E18" i="9" s="1"/>
  <c r="V19" i="12"/>
  <c r="H31" i="9" s="1"/>
  <c r="O10" i="12"/>
  <c r="A22" i="9" s="1"/>
  <c r="X14" i="12"/>
  <c r="J26" i="9" s="1"/>
  <c r="S17" i="12"/>
  <c r="E29" i="9" s="1"/>
  <c r="Q18" i="12"/>
  <c r="C30" i="9" s="1"/>
  <c r="V4" i="12"/>
  <c r="H16" i="9" s="1"/>
  <c r="U5" i="12"/>
  <c r="G17" i="9" s="1"/>
  <c r="P20" i="12"/>
  <c r="B32" i="9" s="1"/>
  <c r="X5" i="12"/>
  <c r="J17" i="9" s="1"/>
  <c r="Q5" i="12"/>
  <c r="C17" i="9" s="1"/>
  <c r="R2" i="12"/>
  <c r="D14" i="9" s="1"/>
  <c r="W10" i="12"/>
  <c r="I22" i="9" s="1"/>
  <c r="Q10" i="12"/>
  <c r="C22" i="9" s="1"/>
  <c r="W4" i="12"/>
  <c r="I16" i="9" s="1"/>
  <c r="X11" i="12"/>
  <c r="J23" i="9" s="1"/>
  <c r="P8" i="12"/>
  <c r="B20" i="9" s="1"/>
  <c r="U4" i="12"/>
  <c r="G16" i="9" s="1"/>
  <c r="U17" i="12"/>
  <c r="G29" i="9" s="1"/>
  <c r="O20" i="12"/>
  <c r="A32" i="9" s="1"/>
  <c r="X20" i="12"/>
  <c r="J32" i="9" s="1"/>
  <c r="X18" i="12"/>
  <c r="J30" i="9" s="1"/>
  <c r="W20" i="12"/>
  <c r="I32" i="9" s="1"/>
  <c r="R7" i="12"/>
  <c r="D19" i="9" s="1"/>
  <c r="R9" i="12"/>
  <c r="D21" i="9" s="1"/>
  <c r="V16" i="12"/>
  <c r="H28" i="9" s="1"/>
  <c r="X2" i="12"/>
  <c r="J14" i="9" s="1"/>
  <c r="W16" i="12"/>
  <c r="I28" i="9" s="1"/>
  <c r="X9" i="12"/>
  <c r="J21" i="9" s="1"/>
  <c r="R5" i="12"/>
  <c r="D17" i="9" s="1"/>
  <c r="U12" i="12"/>
  <c r="G24" i="9" s="1"/>
  <c r="S20" i="12"/>
  <c r="E32" i="9" s="1"/>
  <c r="W6" i="12"/>
  <c r="I18" i="9" s="1"/>
  <c r="T16" i="12"/>
  <c r="F28" i="9" s="1"/>
  <c r="T5" i="12"/>
  <c r="F17" i="9" s="1"/>
  <c r="O12" i="12"/>
  <c r="A24" i="9" s="1"/>
  <c r="X10" i="12"/>
  <c r="J22" i="9" s="1"/>
  <c r="Y2" i="12"/>
  <c r="K14" i="9" s="1"/>
  <c r="U6" i="12"/>
  <c r="G18" i="9" s="1"/>
  <c r="U10" i="12"/>
  <c r="G22" i="9" s="1"/>
  <c r="W8" i="12"/>
  <c r="I20" i="9" s="1"/>
  <c r="T8" i="12"/>
  <c r="F20" i="9" s="1"/>
  <c r="O9" i="12"/>
  <c r="A21" i="9" s="1"/>
  <c r="P14" i="12"/>
  <c r="B26" i="9" s="1"/>
  <c r="V2" i="12"/>
  <c r="H14" i="9" s="1"/>
  <c r="Q12" i="12"/>
  <c r="C24" i="9" s="1"/>
  <c r="R13" i="12"/>
  <c r="D25" i="9" s="1"/>
  <c r="V14" i="12"/>
  <c r="H26" i="9" s="1"/>
  <c r="S18" i="12"/>
  <c r="E30" i="9" s="1"/>
  <c r="R4" i="12"/>
  <c r="D16" i="9" s="1"/>
  <c r="S3" i="12"/>
  <c r="E15" i="9" s="1"/>
  <c r="X17" i="12"/>
  <c r="J29" i="9" s="1"/>
  <c r="U8" i="12"/>
  <c r="G20" i="9" s="1"/>
  <c r="T9" i="12"/>
  <c r="F21" i="9" s="1"/>
  <c r="Y4" i="12"/>
  <c r="K16" i="9" s="1"/>
  <c r="Q17" i="12"/>
  <c r="C29" i="9" s="1"/>
  <c r="X16" i="12"/>
  <c r="J28" i="9" s="1"/>
  <c r="U20" i="12"/>
  <c r="G32" i="9" s="1"/>
  <c r="U19" i="12"/>
  <c r="G31" i="9" s="1"/>
  <c r="Y6" i="12"/>
  <c r="K18" i="9" s="1"/>
  <c r="P16" i="12"/>
  <c r="B28" i="9" s="1"/>
  <c r="Q2" i="12"/>
  <c r="C14" i="9" s="1"/>
  <c r="W5" i="12"/>
  <c r="I17" i="9" s="1"/>
  <c r="T13" i="12"/>
  <c r="F25" i="9" s="1"/>
  <c r="S19" i="12"/>
  <c r="E31" i="9" s="1"/>
  <c r="X4" i="12"/>
  <c r="J16" i="9" s="1"/>
  <c r="U15" i="12"/>
  <c r="G27" i="9" s="1"/>
  <c r="S12" i="12"/>
  <c r="E24" i="9" s="1"/>
  <c r="P15" i="12"/>
  <c r="B27" i="9" s="1"/>
  <c r="B22" i="9"/>
  <c r="B24" i="9"/>
  <c r="E19" i="9"/>
  <c r="C19" i="9"/>
  <c r="K24" i="9"/>
  <c r="E22" i="9"/>
  <c r="A23" i="9"/>
  <c r="D26" i="9"/>
  <c r="F22" i="9"/>
  <c r="K17" i="9"/>
  <c r="G19" i="9"/>
  <c r="G14" i="9"/>
  <c r="K30" i="9"/>
  <c r="K26" i="9"/>
  <c r="G21" i="9"/>
  <c r="E16" i="9"/>
  <c r="K23" i="9"/>
  <c r="A19" i="9"/>
  <c r="D20" i="9"/>
  <c r="E26" i="9"/>
  <c r="K32" i="9"/>
  <c r="J19" i="9"/>
  <c r="E23" i="9"/>
  <c r="B16" i="9"/>
  <c r="A16" i="9"/>
  <c r="J25" i="9"/>
  <c r="B17" i="9"/>
  <c r="K25" i="9"/>
  <c r="K22" i="9"/>
  <c r="C21" i="9"/>
  <c r="K19" i="9"/>
  <c r="K21" i="9"/>
  <c r="J24" i="9"/>
  <c r="E20" i="9"/>
  <c r="A14" i="9"/>
  <c r="M11" i="9" s="1" a="1"/>
  <c r="M11" i="9" s="1"/>
  <c r="I23" i="9"/>
  <c r="E17" i="9"/>
  <c r="G25" i="9"/>
  <c r="G26" i="9"/>
  <c r="A25" i="9"/>
  <c r="H23" i="9"/>
  <c r="E14" i="9"/>
  <c r="J31" i="9"/>
  <c r="F13" i="9" l="1"/>
  <c r="H13" i="9"/>
  <c r="C13" i="9"/>
  <c r="E13" i="9"/>
  <c r="B10" i="9"/>
  <c r="J13" i="9"/>
  <c r="F12" i="9"/>
  <c r="G13" i="9"/>
  <c r="K13" i="9"/>
  <c r="J12" i="9"/>
  <c r="B11" i="9"/>
  <c r="C12" i="9"/>
  <c r="I12" i="9"/>
  <c r="D13" i="9"/>
  <c r="A12" i="9"/>
  <c r="B1" i="9" s="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00000000-0006-0000-0000-000003000000}">
      <text>
        <r>
          <rPr>
            <sz val="9"/>
            <color indexed="81"/>
            <rFont val="Arial"/>
            <family val="2"/>
          </rPr>
          <t>Institute code for settlement with the social insurance institutions (9-digit number sequence: 26XXXXXXX).</t>
        </r>
      </text>
    </comment>
    <comment ref="N12" authorId="0" shapeId="0" xr:uid="{00000000-0006-0000-0000-000004000000}">
      <text>
        <r>
          <rPr>
            <sz val="9"/>
            <color indexed="81"/>
            <rFont val="Arial"/>
            <family val="2"/>
          </rPr>
          <t>dd.mm.yyyy
Carry-over to other spreadsheets is automatic.</t>
        </r>
      </text>
    </comment>
    <comment ref="C14" authorId="0" shapeId="0" xr:uid="{403F2A9C-6946-4690-9581-FFABC09B9065}">
      <text>
        <r>
          <rPr>
            <sz val="9"/>
            <color indexed="81"/>
            <rFont val="Arial"/>
            <family val="2"/>
          </rPr>
          <t>Identifier assigned by the Institute for the Hospital Remuneration System (InEK)  
(9-digit number sequence: 77XXXXXXX).</t>
        </r>
      </text>
    </comment>
    <comment ref="N14" authorId="0" shapeId="0" xr:uid="{00000000-0006-0000-0000-000005000000}">
      <text>
        <r>
          <rPr>
            <sz val="9"/>
            <color indexed="81"/>
            <rFont val="Arial"/>
            <family val="2"/>
          </rPr>
          <t>Selection by Reg. No.</t>
        </r>
      </text>
    </comment>
    <comment ref="C16" authorId="0" shapeId="0" xr:uid="{BFBA12DB-4D94-41B6-9C99-8417139136C6}">
      <text>
        <r>
          <rPr>
            <sz val="9"/>
            <color indexed="81"/>
            <rFont val="Arial"/>
            <family val="2"/>
          </rPr>
          <t>Name, first name</t>
        </r>
      </text>
    </comment>
    <comment ref="B23" authorId="0" shapeId="0" xr:uid="{00000000-0006-0000-0000-000006000000}">
      <text>
        <r>
          <rPr>
            <sz val="9"/>
            <color indexed="81"/>
            <rFont val="Arial"/>
            <family val="2"/>
          </rPr>
          <t>For the automatic generation of the Data Sheet and the matrix outcome quality colorectal, breast and prostate, an evaluation tool (XML-OncoBox) is available which can be integrated into different tumour documentation systems. Further information on the XML-OncoBox is available on www.onkozert.de in the section Information. 
www.xml-oncobox.de</t>
        </r>
      </text>
    </comment>
    <comment ref="C30" authorId="0" shapeId="0" xr:uid="{00000000-0006-0000-0000-000007000000}">
      <text>
        <r>
          <rPr>
            <sz val="9"/>
            <color indexed="81"/>
            <rFont val="Arial"/>
            <family val="2"/>
          </rPr>
          <t>See processing remark 2)</t>
        </r>
        <r>
          <rPr>
            <vertAlign val="superscript"/>
            <sz val="9"/>
            <color indexed="81"/>
            <rFont val="Arial"/>
            <family val="2"/>
          </rPr>
          <t xml:space="preserve">
</t>
        </r>
        <r>
          <rPr>
            <sz val="9"/>
            <color indexed="81"/>
            <rFont val="Arial"/>
            <family val="2"/>
          </rPr>
          <t xml:space="preserve">
Part of number IN: 1a
Part of denominator IN: 2, 5, 6, 7</t>
        </r>
      </text>
    </comment>
    <comment ref="E30" authorId="0" shapeId="0" xr:uid="{00000000-0006-0000-0000-000008000000}">
      <text>
        <r>
          <rPr>
            <sz val="9"/>
            <color indexed="81"/>
            <rFont val="Arial"/>
            <family val="2"/>
          </rPr>
          <t>Part of denominator IN: 13</t>
        </r>
      </text>
    </comment>
    <comment ref="F30" authorId="0" shapeId="0" xr:uid="{00000000-0006-0000-0000-000009000000}">
      <text>
        <r>
          <rPr>
            <sz val="9"/>
            <color indexed="81"/>
            <rFont val="Arial"/>
            <family val="2"/>
          </rPr>
          <t>Part of denominator IN: 13</t>
        </r>
      </text>
    </comment>
    <comment ref="G30" authorId="0" shapeId="0" xr:uid="{00000000-0006-0000-0000-00000A000000}">
      <text>
        <r>
          <rPr>
            <sz val="9"/>
            <color indexed="81"/>
            <rFont val="Arial"/>
            <family val="2"/>
          </rPr>
          <t>Part of denominator IN: 13</t>
        </r>
      </text>
    </comment>
    <comment ref="L30" authorId="0" shapeId="0" xr:uid="{00000000-0006-0000-0000-00000B000000}">
      <text>
        <r>
          <rPr>
            <sz val="9"/>
            <color indexed="81"/>
            <rFont val="Arial"/>
            <family val="2"/>
          </rPr>
          <t>Part of denominator IN: 11b</t>
        </r>
      </text>
    </comment>
    <comment ref="O30" authorId="0" shapeId="0" xr:uid="{00000000-0006-0000-0000-00000C000000}">
      <text>
        <r>
          <rPr>
            <sz val="9"/>
            <color indexed="81"/>
            <rFont val="Arial"/>
            <family val="2"/>
          </rPr>
          <t>Denominator IN: 10
Part of denominator IN: 11a</t>
        </r>
      </text>
    </comment>
    <comment ref="E31" authorId="0" shapeId="0" xr:uid="{00000000-0006-0000-0000-00000D000000}">
      <text>
        <r>
          <rPr>
            <sz val="9"/>
            <color indexed="81"/>
            <rFont val="Arial"/>
            <family val="2"/>
          </rPr>
          <t>Part of denominator IN: 3a, 9a</t>
        </r>
      </text>
    </comment>
    <comment ref="K31" authorId="0" shapeId="0" xr:uid="{00000000-0006-0000-0000-00000E000000}">
      <text>
        <r>
          <rPr>
            <sz val="9"/>
            <color indexed="81"/>
            <rFont val="Arial"/>
            <family val="2"/>
          </rPr>
          <t>Part of denominator IN: 3b</t>
        </r>
      </text>
    </comment>
    <comment ref="E32" authorId="0" shapeId="0" xr:uid="{00000000-0006-0000-0000-00000F000000}">
      <text>
        <r>
          <rPr>
            <sz val="9"/>
            <color indexed="81"/>
            <rFont val="Arial"/>
            <family val="2"/>
          </rPr>
          <t>See processing remark 1)</t>
        </r>
      </text>
    </comment>
    <comment ref="C34" authorId="0" shapeId="0" xr:uid="{00000000-0006-0000-0000-000010000000}">
      <text>
        <r>
          <rPr>
            <sz val="9"/>
            <color indexed="81"/>
            <rFont val="Arial"/>
            <family val="2"/>
          </rPr>
          <t>See processing remark 2)
Part of number IN: 1a
Part of denominator IN: 2, 5, 6, 7</t>
        </r>
      </text>
    </comment>
    <comment ref="E34" authorId="0" shapeId="0" xr:uid="{00000000-0006-0000-0000-000011000000}">
      <text>
        <r>
          <rPr>
            <sz val="9"/>
            <color indexed="81"/>
            <rFont val="Arial"/>
            <family val="2"/>
          </rPr>
          <t>Part of denominator IN: 13</t>
        </r>
      </text>
    </comment>
    <comment ref="F34" authorId="0" shapeId="0" xr:uid="{00000000-0006-0000-0000-000012000000}">
      <text>
        <r>
          <rPr>
            <sz val="9"/>
            <color indexed="81"/>
            <rFont val="Arial"/>
            <family val="2"/>
          </rPr>
          <t>Part of denominator IN: 13</t>
        </r>
      </text>
    </comment>
    <comment ref="G34" authorId="0" shapeId="0" xr:uid="{00000000-0006-0000-0000-000013000000}">
      <text>
        <r>
          <rPr>
            <sz val="9"/>
            <color indexed="81"/>
            <rFont val="Arial"/>
            <family val="2"/>
          </rPr>
          <t>Part of denominator IN: 13</t>
        </r>
      </text>
    </comment>
    <comment ref="L34" authorId="0" shapeId="0" xr:uid="{00000000-0006-0000-0000-000014000000}">
      <text>
        <r>
          <rPr>
            <sz val="9"/>
            <color indexed="81"/>
            <rFont val="Arial"/>
            <family val="2"/>
          </rPr>
          <t>Part of denominator IN: 11b</t>
        </r>
      </text>
    </comment>
    <comment ref="M34" authorId="0" shapeId="0" xr:uid="{00000000-0006-0000-0000-000015000000}">
      <text>
        <r>
          <rPr>
            <sz val="9"/>
            <color indexed="81"/>
            <rFont val="Arial"/>
            <family val="2"/>
          </rPr>
          <t>Part of denominator IN: 11b</t>
        </r>
      </text>
    </comment>
    <comment ref="O34" authorId="0" shapeId="0" xr:uid="{00000000-0006-0000-0000-000016000000}">
      <text>
        <r>
          <rPr>
            <sz val="9"/>
            <color indexed="81"/>
            <rFont val="Arial"/>
            <family val="2"/>
          </rPr>
          <t>Part of denominator IN: 11a</t>
        </r>
      </text>
    </comment>
    <comment ref="E35" authorId="0" shapeId="0" xr:uid="{00000000-0006-0000-0000-000017000000}">
      <text>
        <r>
          <rPr>
            <sz val="9"/>
            <color indexed="81"/>
            <rFont val="Arial"/>
            <family val="2"/>
          </rPr>
          <t>Part of denominator IN: 3a, 9b</t>
        </r>
      </text>
    </comment>
    <comment ref="K35" authorId="0" shapeId="0" xr:uid="{00000000-0006-0000-0000-000018000000}">
      <text>
        <r>
          <rPr>
            <sz val="9"/>
            <color indexed="81"/>
            <rFont val="Arial"/>
            <family val="2"/>
          </rPr>
          <t>Part of denominator IN: 3b</t>
        </r>
      </text>
    </comment>
    <comment ref="E36" authorId="0" shapeId="0" xr:uid="{00000000-0006-0000-0000-000019000000}">
      <text>
        <r>
          <rPr>
            <sz val="9"/>
            <color indexed="81"/>
            <rFont val="Arial"/>
            <family val="2"/>
          </rPr>
          <t>See processing remark 1)</t>
        </r>
      </text>
    </comment>
    <comment ref="O38" authorId="0" shapeId="0" xr:uid="{00000000-0006-0000-0000-00001A000000}">
      <text>
        <r>
          <rPr>
            <sz val="9"/>
            <color indexed="81"/>
            <rFont val="Arial"/>
            <family val="2"/>
          </rPr>
          <t>Number IN: 12a</t>
        </r>
      </text>
    </comment>
    <comment ref="O39" authorId="0" shapeId="0" xr:uid="{00000000-0006-0000-0000-00001B000000}">
      <text>
        <r>
          <rPr>
            <sz val="9"/>
            <color indexed="81"/>
            <rFont val="Arial"/>
            <family val="2"/>
          </rPr>
          <t>Number IN: 12b</t>
        </r>
      </text>
    </comment>
    <comment ref="O40" authorId="0" shapeId="0" xr:uid="{00000000-0006-0000-0000-00001C000000}">
      <text>
        <r>
          <rPr>
            <sz val="9"/>
            <color indexed="81"/>
            <rFont val="Arial"/>
            <family val="2"/>
          </rPr>
          <t>Part of number IN: 12c</t>
        </r>
      </text>
    </comment>
    <comment ref="O41" authorId="0" shapeId="0" xr:uid="{00000000-0006-0000-0000-00001D000000}">
      <text>
        <r>
          <rPr>
            <sz val="9"/>
            <color indexed="81"/>
            <rFont val="Arial"/>
            <family val="2"/>
          </rPr>
          <t>Number IN: 12c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86782A39-A285-4D15-8EB5-AD59383B775D}">
      <text>
        <r>
          <rPr>
            <sz val="9"/>
            <color indexed="81"/>
            <rFont val="Arial"/>
            <family val="2"/>
          </rPr>
          <t>Numerator IN 7</t>
        </r>
      </text>
    </comment>
    <comment ref="A9" authorId="0" shapeId="0" xr:uid="{60F8682B-6CE4-4F22-A78B-DDFF3F63E695}">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2566C08C-52BB-4EED-AD0A-28676277A3DD}">
      <text>
        <r>
          <rPr>
            <sz val="9"/>
            <color indexed="81"/>
            <rFont val="Arial"/>
            <family val="2"/>
          </rPr>
          <t>Optional, see section 1.7.6</t>
        </r>
      </text>
    </comment>
    <comment ref="E10" authorId="0" shapeId="0" xr:uid="{A9809FFA-4FC9-43B3-8936-8FF09EF52D8A}">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400-000001000000}">
      <text>
        <r>
          <rPr>
            <sz val="9"/>
            <color indexed="81"/>
            <rFont val="Arial"/>
            <family val="2"/>
          </rPr>
          <t>Carry over from spreadsheet Basic Data</t>
        </r>
      </text>
    </comment>
    <comment ref="F4" authorId="0" shapeId="0" xr:uid="{00000000-0006-0000-0400-000002000000}">
      <text>
        <r>
          <rPr>
            <sz val="9"/>
            <color indexed="81"/>
            <rFont val="Arial"/>
            <family val="2"/>
          </rPr>
          <t>Carry over from spreadsheet Basic Data</t>
        </r>
      </text>
    </comment>
    <comment ref="A6" authorId="0" shapeId="0" xr:uid="{00000000-0006-0000-0400-000003000000}">
      <text>
        <r>
          <rPr>
            <sz val="9"/>
            <color indexed="81"/>
            <rFont val="Arial"/>
            <family val="2"/>
          </rPr>
          <t>IN = Indicator</t>
        </r>
      </text>
    </comment>
    <comment ref="C6" authorId="0" shapeId="0" xr:uid="{00000000-0006-0000-0400-000004000000}">
      <text>
        <r>
          <rPr>
            <sz val="9"/>
            <color indexed="81"/>
            <rFont val="Arial"/>
            <family val="2"/>
          </rPr>
          <t>CR = Catalogue of Requirements
GL QI = Guideline derived quality indicator</t>
        </r>
      </text>
    </comment>
    <comment ref="D6" authorId="0" shapeId="0" xr:uid="{213A06C8-8BE0-40CB-893D-93D3BB5E5758}">
      <text>
        <r>
          <rPr>
            <sz val="9"/>
            <color indexed="81"/>
            <rFont val="Arial"/>
            <family val="2"/>
          </rPr>
          <t>For further explanations see FAQ.</t>
        </r>
      </text>
    </comment>
    <comment ref="O6" authorId="0" shapeId="0" xr:uid="{45FBCBD6-2B8C-4BBF-B10D-AF71D6FB8BC6}">
      <text>
        <r>
          <rPr>
            <sz val="9"/>
            <color indexed="81"/>
            <rFont val="Arial"/>
            <family val="2"/>
          </rPr>
          <t>Please first fully process spreadsheet Basic Data 
and then fill in the current values in the grey fields.</t>
        </r>
      </text>
    </comment>
    <comment ref="R7" authorId="0" shapeId="0" xr:uid="{00000000-0006-0000-0400-000006000000}">
      <text>
        <r>
          <rPr>
            <sz val="9"/>
            <color indexed="81"/>
            <rFont val="Arial"/>
            <family val="2"/>
          </rPr>
          <t>If cell is grey, please give reasons.</t>
        </r>
      </text>
    </comment>
    <comment ref="P8" authorId="0" shapeId="0" xr:uid="{00000000-0006-0000-0400-000007000000}">
      <text>
        <r>
          <rPr>
            <sz val="9"/>
            <color indexed="81"/>
            <rFont val="Arial"/>
            <family val="2"/>
          </rPr>
          <t>Carry-over from spreadsheet Basic Data cells C30 + C34</t>
        </r>
      </text>
    </comment>
    <comment ref="P15" authorId="0" shapeId="0" xr:uid="{00000000-0006-0000-0400-000008000000}">
      <text>
        <r>
          <rPr>
            <sz val="9"/>
            <color indexed="81"/>
            <rFont val="Arial"/>
            <family val="2"/>
          </rPr>
          <t>Carry-over from spreadsheet Basic Data cells C30 + C34</t>
        </r>
      </text>
    </comment>
    <comment ref="P18" authorId="0" shapeId="0" xr:uid="{00000000-0006-0000-0400-000009000000}">
      <text>
        <r>
          <rPr>
            <sz val="9"/>
            <color indexed="81"/>
            <rFont val="Arial"/>
            <family val="2"/>
          </rPr>
          <t>Carry-over from spreadsheet Basic Data cells E31 + E35</t>
        </r>
      </text>
    </comment>
    <comment ref="P21" authorId="0" shapeId="0" xr:uid="{00000000-0006-0000-0400-00000A000000}">
      <text>
        <r>
          <rPr>
            <sz val="9"/>
            <color indexed="81"/>
            <rFont val="Arial"/>
            <family val="2"/>
          </rPr>
          <t>Carry-over from spreadsheet Basic Data cells K31 + K35</t>
        </r>
      </text>
    </comment>
    <comment ref="P24" authorId="0" shapeId="0" xr:uid="{00000000-0006-0000-0400-00000B000000}">
      <text>
        <r>
          <rPr>
            <sz val="9"/>
            <color indexed="81"/>
            <rFont val="Arial"/>
            <family val="2"/>
          </rPr>
          <t>Carry-over from Number IN 1b</t>
        </r>
      </text>
    </comment>
    <comment ref="D26" authorId="0" shapeId="0" xr:uid="{00000000-0006-0000-0400-00000C000000}">
      <text>
        <r>
          <rPr>
            <sz val="9"/>
            <color indexed="81"/>
            <rFont val="Arial"/>
            <family val="2"/>
          </rPr>
          <t>Screening instruments can be found in the S3 guideline Psycho-oncological diagnosis, counselling and treatment of adult cancer patients.</t>
        </r>
      </text>
    </comment>
    <comment ref="G26" authorId="0" shapeId="0" xr:uid="{00000000-0006-0000-0400-00000D000000}">
      <text>
        <r>
          <rPr>
            <sz val="9"/>
            <color indexed="81"/>
            <rFont val="Arial"/>
            <family val="2"/>
          </rPr>
          <t>Distress-screening includes  the use of a valid distress instrument (analogous to the S3 guideline on psycho-oncological diagnosis, counselling and treatment of adult cancer patient).</t>
        </r>
      </text>
    </comment>
    <comment ref="P27" authorId="0" shapeId="0" xr:uid="{00000000-0006-0000-0400-00000E000000}">
      <text>
        <r>
          <rPr>
            <sz val="9"/>
            <color indexed="81"/>
            <rFont val="Arial"/>
            <family val="2"/>
          </rPr>
          <t>Carry-over from Number IN 1a + Number IN 1b</t>
        </r>
      </text>
    </comment>
    <comment ref="P30" authorId="0" shapeId="0" xr:uid="{00000000-0006-0000-0400-00000F000000}">
      <text>
        <r>
          <rPr>
            <sz val="9"/>
            <color indexed="81"/>
            <rFont val="Arial"/>
            <family val="2"/>
          </rPr>
          <t>Carry-over from Number IN 1a + Number IN 1b</t>
        </r>
      </text>
    </comment>
    <comment ref="P32" authorId="0" shapeId="0" xr:uid="{00000000-0006-0000-0400-000010000000}">
      <text>
        <r>
          <rPr>
            <sz val="9"/>
            <color indexed="81"/>
            <rFont val="Arial"/>
            <family val="2"/>
          </rPr>
          <t>The numerator is not a subset of the denominator.
Carry-over from spreadsheet Studies cell E5.</t>
        </r>
      </text>
    </comment>
    <comment ref="P33" authorId="0" shapeId="0" xr:uid="{00000000-0006-0000-0400-000011000000}">
      <text>
        <r>
          <rPr>
            <sz val="9"/>
            <color indexed="81"/>
            <rFont val="Arial"/>
            <family val="2"/>
          </rPr>
          <t>Carry-over from spreadsheet Basic Data cells C30 + C34</t>
        </r>
      </text>
    </comment>
    <comment ref="P39" authorId="0" shapeId="0" xr:uid="{00000000-0006-0000-0400-000012000000}">
      <text>
        <r>
          <rPr>
            <sz val="9"/>
            <color indexed="81"/>
            <rFont val="Arial"/>
            <family val="2"/>
          </rPr>
          <t>Carry-over from spreadsheet Basic Data cell E31</t>
        </r>
      </text>
    </comment>
    <comment ref="P42" authorId="0" shapeId="0" xr:uid="{00000000-0006-0000-0400-000013000000}">
      <text>
        <r>
          <rPr>
            <sz val="9"/>
            <color indexed="81"/>
            <rFont val="Arial"/>
            <family val="2"/>
          </rPr>
          <t>Carry-over from spreadsheet Basic Data cell E35</t>
        </r>
      </text>
    </comment>
    <comment ref="P45" authorId="0" shapeId="0" xr:uid="{00000000-0006-0000-0400-000014000000}">
      <text>
        <r>
          <rPr>
            <sz val="9"/>
            <color indexed="81"/>
            <rFont val="Arial"/>
            <family val="2"/>
          </rPr>
          <t>Carry-over from spreadsheet Basic Data cell O30</t>
        </r>
      </text>
    </comment>
    <comment ref="P48" authorId="0" shapeId="0" xr:uid="{00000000-0006-0000-0400-000015000000}">
      <text>
        <r>
          <rPr>
            <sz val="9"/>
            <color indexed="81"/>
            <rFont val="Arial"/>
            <family val="2"/>
          </rPr>
          <t>Carry-over from spreadsheet Basic Data cells O30 + O34</t>
        </r>
      </text>
    </comment>
    <comment ref="P51" authorId="0" shapeId="0" xr:uid="{00000000-0006-0000-0400-000016000000}">
      <text>
        <r>
          <rPr>
            <sz val="9"/>
            <color indexed="81"/>
            <rFont val="Arial"/>
            <family val="2"/>
          </rPr>
          <t>Carry-over from spreadsheet Basic Data cells L30+L34+M34</t>
        </r>
      </text>
    </comment>
    <comment ref="P53" authorId="0" shapeId="0" xr:uid="{00000000-0006-0000-0400-000017000000}">
      <text>
        <r>
          <rPr>
            <sz val="9"/>
            <color indexed="81"/>
            <rFont val="Arial"/>
            <family val="2"/>
          </rPr>
          <t>Carry-over from spreadsheet Basic Data cell O38</t>
        </r>
      </text>
    </comment>
    <comment ref="P56" authorId="0" shapeId="0" xr:uid="{00000000-0006-0000-0400-000018000000}">
      <text>
        <r>
          <rPr>
            <sz val="9"/>
            <color indexed="81"/>
            <rFont val="Arial"/>
            <family val="2"/>
          </rPr>
          <t>Carry-over from spreadsheet Basic Data cell O39</t>
        </r>
      </text>
    </comment>
    <comment ref="P59" authorId="0" shapeId="0" xr:uid="{00000000-0006-0000-0400-000019000000}">
      <text>
        <r>
          <rPr>
            <sz val="9"/>
            <color indexed="81"/>
            <rFont val="Arial"/>
            <family val="2"/>
          </rPr>
          <t>Carry-over from Number IN 12a + IN 12b, of which a maximum of 15 atypical liver resections can be accepted (see Basic Data cell O40).</t>
        </r>
      </text>
    </comment>
    <comment ref="P63" authorId="0" shapeId="0" xr:uid="{00000000-0006-0000-0400-00001A000000}">
      <text>
        <r>
          <rPr>
            <sz val="9"/>
            <color indexed="81"/>
            <rFont val="Arial"/>
            <family val="2"/>
          </rPr>
          <t>Carry-over from spreadsheet Basic Data cells E30:G30 +  E34:G34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<sst xmlns="http://schemas.openxmlformats.org/spreadsheetml/2006/main" count="880" uniqueCount="679">
  <si>
    <t xml:space="preserve">Reg.-Nr. </t>
  </si>
  <si>
    <t>Zentrum</t>
  </si>
  <si>
    <t>Ansprechpartner</t>
  </si>
  <si>
    <t>Erstelldatum</t>
  </si>
  <si>
    <t>Datum Erstzertifizierung</t>
  </si>
  <si>
    <t>Tumordokumentationssystem</t>
  </si>
  <si>
    <t>XML-OncoBox</t>
  </si>
  <si>
    <t>Reg.-Nr.</t>
  </si>
  <si>
    <t>Nein</t>
  </si>
  <si>
    <t>Bundesland</t>
  </si>
  <si>
    <t>Tumordokumentation</t>
  </si>
  <si>
    <t>Achieva</t>
  </si>
  <si>
    <t>Achiever Medical System</t>
  </si>
  <si>
    <t>ambucare</t>
  </si>
  <si>
    <t>c37.CancerCenter</t>
  </si>
  <si>
    <t>CARAT</t>
  </si>
  <si>
    <t>CREDOS</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</si>
  <si>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</si>
  <si>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</si>
  <si>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</si>
  <si>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</si>
  <si>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</si>
  <si>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</si>
  <si>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</si>
  <si>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</si>
  <si>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</si>
  <si>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</si>
  <si>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</si>
  <si>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</si>
  <si>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</si>
  <si>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</si>
  <si>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</si>
  <si>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</si>
  <si>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</si>
  <si>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</si>
  <si>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</si>
  <si>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</si>
  <si>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</si>
  <si>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</si>
  <si>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</si>
  <si>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</si>
  <si>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</si>
  <si>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</si>
  <si>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</si>
  <si>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</si>
  <si>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</si>
  <si>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</si>
  <si>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</si>
  <si>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</si>
  <si>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</si>
  <si>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</si>
  <si>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</si>
  <si>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</si>
  <si>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</si>
  <si>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</si>
  <si>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</si>
  <si>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</si>
  <si>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</si>
  <si>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</si>
  <si>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</si>
  <si>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</si>
  <si>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</si>
  <si>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</si>
  <si>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</si>
  <si>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</si>
  <si>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</si>
  <si>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</si>
  <si>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</si>
  <si>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</si>
  <si>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</si>
  <si>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</si>
  <si>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</si>
  <si>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</si>
  <si>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</si>
  <si>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</si>
  <si>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</si>
  <si>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</si>
  <si>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</si>
  <si>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</si>
  <si>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</si>
  <si>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</si>
  <si>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</si>
  <si>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</si>
  <si>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</si>
  <si>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</si>
  <si>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</si>
  <si>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</si>
  <si>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</si>
  <si>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</si>
  <si>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</si>
  <si>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</si>
  <si>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</si>
  <si>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</si>
  <si>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</si>
  <si>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</si>
  <si>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</si>
  <si>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</si>
  <si>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</si>
  <si>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</si>
  <si>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</si>
  <si>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</si>
  <si>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</si>
  <si>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</si>
  <si>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</si>
  <si>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</si>
  <si>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</si>
  <si>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</si>
  <si>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</si>
  <si>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</si>
  <si>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</si>
  <si>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</si>
  <si>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</si>
  <si>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</si>
  <si>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</si>
  <si>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</si>
  <si>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</si>
  <si>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</si>
  <si>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</si>
  <si>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</si>
  <si>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</si>
  <si>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</si>
  <si>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</si>
  <si>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</si>
  <si>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</si>
  <si>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</si>
  <si>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</si>
  <si>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</si>
  <si>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</si>
  <si>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</si>
  <si>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</si>
  <si>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</si>
  <si>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</si>
  <si>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</si>
  <si>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</si>
  <si>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</si>
  <si>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</si>
  <si>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</si>
  <si>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</si>
  <si>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</si>
  <si>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</si>
  <si>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</si>
  <si>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</si>
  <si>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</si>
  <si>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</si>
  <si>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</si>
  <si>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</si>
  <si>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</si>
  <si>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</si>
  <si>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</si>
  <si>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</si>
  <si>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</si>
  <si>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</si>
  <si>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</si>
  <si>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</si>
  <si>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</si>
  <si>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</si>
  <si>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</si>
  <si>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</si>
  <si>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</si>
  <si>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</si>
  <si>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</si>
  <si>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</si>
  <si>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KN</t>
  </si>
  <si>
    <t>Kennzahldefinition</t>
  </si>
  <si>
    <t>Plausi unklar</t>
  </si>
  <si>
    <t>≥ 95%</t>
  </si>
  <si>
    <t>Nenner</t>
  </si>
  <si>
    <t>%</t>
  </si>
  <si>
    <t>1.7.6</t>
  </si>
  <si>
    <t>≥ 5%</t>
  </si>
  <si>
    <t>≤ 5%</t>
  </si>
  <si>
    <t>5.2.4</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</si>
  <si>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</si>
  <si>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</si>
  <si>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</si>
  <si>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</si>
  <si>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</si>
  <si>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</si>
  <si>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</si>
  <si>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</si>
  <si>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</si>
  <si>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</si>
  <si>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</si>
  <si>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</si>
  <si>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</si>
  <si>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</si>
  <si>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</si>
  <si>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</si>
  <si>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</si>
  <si>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</si>
  <si>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Optional Berechnung</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</si>
  <si>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</si>
  <si>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</si>
  <si>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</si>
  <si>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</si>
  <si>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</si>
  <si>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</si>
  <si>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</si>
  <si>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</si>
  <si>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</si>
  <si>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</si>
  <si>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</si>
  <si>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</si>
  <si>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</si>
  <si>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</si>
  <si>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</si>
  <si>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</si>
  <si>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</si>
  <si>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</si>
  <si>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</si>
  <si>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</si>
  <si>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</si>
  <si>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</si>
  <si>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t>a</t>
  </si>
  <si>
    <t>3a</t>
  </si>
  <si>
    <t>3b</t>
  </si>
  <si>
    <t>OncoBox</t>
  </si>
  <si>
    <t>≥ 25</t>
  </si>
  <si>
    <t>Gesamt</t>
  </si>
  <si>
    <t>Ausnahme</t>
  </si>
  <si>
    <t>OPS:
5-502*</t>
  </si>
  <si>
    <t>OPS:
5-504*</t>
  </si>
  <si>
    <t>TACE/TAE</t>
  </si>
  <si>
    <t>b</t>
  </si>
  <si>
    <t>≥ 80%</t>
  </si>
  <si>
    <t>MADOS 4</t>
  </si>
  <si>
    <t>Summe Plausibilität unklar</t>
  </si>
  <si>
    <t>Adjumed</t>
  </si>
  <si>
    <t>CaOnkoDok (Eigenentwicklung)</t>
  </si>
  <si>
    <t>Clinic WinData</t>
  </si>
  <si>
    <t>ODSeasy / ODSeasyNet</t>
  </si>
  <si>
    <t>Tumorregister München (TRM)</t>
  </si>
  <si>
    <t>Eigenentwicklung auf Basis medico (Cerner)</t>
  </si>
  <si>
    <t>SHGHoncoDoc</t>
  </si>
  <si>
    <t>1a</t>
  </si>
  <si>
    <t>1b</t>
  </si>
  <si>
    <t>≤ 9%</t>
  </si>
  <si>
    <t xml:space="preserve">Bearbeitungs-qualität
</t>
  </si>
  <si>
    <t>11a</t>
  </si>
  <si>
    <t>11b</t>
  </si>
  <si>
    <t>OPS: 
5-511*</t>
  </si>
  <si>
    <t>OPS:
 5-515*</t>
  </si>
  <si>
    <t>Transplan-tation</t>
  </si>
  <si>
    <t>Keine Auswahl zutreffend</t>
  </si>
  <si>
    <t>Atypische Leberresektionen (OPS: 5-501.0; 5-501.2) bei malignen Tumorerkrankungen in der Leber</t>
  </si>
  <si>
    <t>Operative Expertise – Komplexe operative Interventionen und atypische Leberresektionen bei malignen Tumorerkrankungen in der Leber</t>
  </si>
  <si>
    <t>Auditjahr 2024 / Kennzahlenjahr 2023</t>
  </si>
  <si>
    <t>≥ 40</t>
  </si>
  <si>
    <t>≥ 65%</t>
  </si>
  <si>
    <t>c</t>
  </si>
  <si>
    <t>Operative Expertise</t>
  </si>
  <si>
    <t>&lt; 50%</t>
  </si>
  <si>
    <t>9a</t>
  </si>
  <si>
    <t>9b</t>
  </si>
  <si>
    <t>12a</t>
  </si>
  <si>
    <t>12b</t>
  </si>
  <si>
    <t>12c</t>
  </si>
  <si>
    <t>Land</t>
  </si>
  <si>
    <t>Stand 17.11.2023</t>
  </si>
  <si>
    <t>Komplexe operative Interventionen (Resektion, Transplantation) bei malignen Tumorerkrankungen in der Leber (OPS: 5-502* o. 5-504*)</t>
  </si>
  <si>
    <t>davon können max.15 atypische Leberresektionen anerkannt werden</t>
  </si>
  <si>
    <t>davon nicht operative Primärfälle HCC</t>
  </si>
  <si>
    <t>Primärfälle HCC</t>
  </si>
  <si>
    <t>Primärfälle bilieäre</t>
  </si>
  <si>
    <t>davon nicht operative Primärfälle bilieäre</t>
  </si>
  <si>
    <t>HCC - Operative Expertise - Anzahl Operationen bei Primärfällen - Resektion - 5-501.0</t>
  </si>
  <si>
    <t>HCC - Operative Expertise - Gesamt</t>
  </si>
  <si>
    <t>HCC - Interventionelle Expertise - Gesamt</t>
  </si>
  <si>
    <t>HCC - Expertise Gesamt</t>
  </si>
  <si>
    <t>HCC - Operative Expertise - Anzahl Operationen bei Primärfällen - Resektion - 5-501.2</t>
  </si>
  <si>
    <t>HCC - Operative Expertise - Anzahl Operationen bei Primärfällen - Resektion - 5-502*</t>
  </si>
  <si>
    <t>HCC - Operative Expertise - Anzahl Operationen bei Primärfällen - Resektion - 5-511*</t>
  </si>
  <si>
    <t>HCC - Operative Expertise - Anzahl Operationen bei Primärfällen - Resektion - 5-515*</t>
  </si>
  <si>
    <t>HCC - Operative Expertise - Anzahl Operationen bei Primärfällen - Transplantation - 5-504*</t>
  </si>
  <si>
    <t>Biliäre - Operative Expertise - Anzahl Operationen bei Primärfällen - Resektion - 5-501.0</t>
  </si>
  <si>
    <t>Biliäre - Operative Expertise - Anzahl Operationen bei Primärfällen - Resektion - 5-501.2</t>
  </si>
  <si>
    <t>Biliäre - Operative Expertise - Anzahl Operationen bei Primärfällen - Resektion - 5-502*</t>
  </si>
  <si>
    <t>Biliäre - Operative Expertise - Anzahl Operationen bei Primärfällen - Resektion - 5-511*</t>
  </si>
  <si>
    <t>Biliäre - Operative Expertise - Anzahl Operationen bei Primärfällen - Resektion - 5-515*</t>
  </si>
  <si>
    <t>Biliäre - Operative Expertise - Anzahl Operationen bei Primärfällen - Transplantation - 5-504*</t>
  </si>
  <si>
    <t>Biliäre - Operative Expertise - Gesamt</t>
  </si>
  <si>
    <t>HCC - Interventionelle Expertise - Anzahl Interventionen bei Primärfällen - mit hochfrequenzinduzierter Thermotherapie - 5-501.90/.a0/.91/.a1/.92/.a2 (RFA, Mikrowelle)</t>
  </si>
  <si>
    <t>HCC - Interventionelle Expertise - Anzahl Interventionen bei Primärfällen - mit hochfrequenzinduzierter Thermotherapie - 5-501.93/.a3 (RFA, Mikrowelle)</t>
  </si>
  <si>
    <t>HCC - Interventionelle Expertise - Anzahl Interventionen bei Primärfällen - mit hochfrequenzinduzierter Thermotherapie -
5- 513.42/43 (RFA, Mikrowelle)</t>
  </si>
  <si>
    <t>HCC - Interventionelle Expertise - Anzahl Interventionen bei Primärfällen - TACE/TAE</t>
  </si>
  <si>
    <t>Biliäre - Interventionelle Expertise - Anzahl Interventionen bei Primärfällen - mit hochfrequenzinduzierter Thermotherapie - 5-501.90/.a0/.91/.a1/.92/.a2 (RFA, Mikrowelle)</t>
  </si>
  <si>
    <t>Biliäre - Interventionelle Expertise - Anzahl Interventionen bei Primärfällen - mit hochfrequenzinduzierter Thermotherapie - 5-501.93/.a3 (RFA, Mikrowelle)</t>
  </si>
  <si>
    <t>Biliäre - Interventionelle Expertise - Anzahl Interventionen bei Primärfällen - mit hochfrequenzinduzierter Thermotherapie -
5- 513.42/43 (RFA, Mikrowelle)</t>
  </si>
  <si>
    <t>Biliäre - Interventionelle Expertise - Anzahl Interventionen bei Primärfällen - TACE/TAE</t>
  </si>
  <si>
    <t>Biliäre - Interventionelle Expertise - Gesamt</t>
  </si>
  <si>
    <t>Biliäre - Expertise Gesamt</t>
  </si>
  <si>
    <t>Interventionelle Expertise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</si>
  <si>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</si>
  <si>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</si>
  <si>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</si>
  <si>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</si>
  <si>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</si>
  <si>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</si>
  <si>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Basic Data Liver</t>
  </si>
  <si>
    <t>Reg. No.</t>
  </si>
  <si>
    <t>Centre</t>
  </si>
  <si>
    <t>Clinical site</t>
  </si>
  <si>
    <t>Contacts</t>
  </si>
  <si>
    <t>Date of initial certification</t>
  </si>
  <si>
    <t>Date recorded</t>
  </si>
  <si>
    <t>Indicator year</t>
  </si>
  <si>
    <t>Federal state / Country</t>
  </si>
  <si>
    <t>No</t>
  </si>
  <si>
    <t>Tumour documentation system</t>
  </si>
  <si>
    <t>Primary cases total</t>
  </si>
  <si>
    <t>of which non-surgical primary cases</t>
  </si>
  <si>
    <r>
      <rPr>
        <b/>
        <sz val="10"/>
        <color theme="1"/>
        <rFont val="Arial"/>
        <family val="2"/>
      </rPr>
      <t>Primary cases of biliary cancer</t>
    </r>
    <r>
      <rPr>
        <sz val="10"/>
        <color theme="1"/>
        <rFont val="Arial"/>
        <family val="2"/>
      </rPr>
      <t xml:space="preserve">
ICD-10 C22.1, C23</t>
    </r>
  </si>
  <si>
    <t>Complex surgical interventions (resection, transplantation) for malignant tumours of the liver (OPS: 5-502* or 5-504*)</t>
  </si>
  <si>
    <t xml:space="preserve">          of which a maximum of 15 atypical liver resections can be accepted:</t>
  </si>
  <si>
    <t>Surgical expertise - complex surgical interventions and atypical liver resections for malignant tumours in the liver</t>
  </si>
  <si>
    <r>
      <t>Surgical expertise – 
Number of surgical interventions for primary cases</t>
    </r>
    <r>
      <rPr>
        <vertAlign val="superscript"/>
        <sz val="10"/>
        <rFont val="Arial"/>
        <family val="2"/>
      </rPr>
      <t>1)</t>
    </r>
  </si>
  <si>
    <t>Resection</t>
  </si>
  <si>
    <r>
      <t>Intervention expertise – 
Number of interventions for primary cases</t>
    </r>
    <r>
      <rPr>
        <vertAlign val="superscript"/>
        <sz val="10"/>
        <rFont val="Arial"/>
        <family val="2"/>
      </rPr>
      <t>1)</t>
    </r>
  </si>
  <si>
    <t>with high frequency-induced thermotherapy</t>
  </si>
  <si>
    <t>Note:</t>
  </si>
  <si>
    <t>OPS-Code 5-501 correspondance to OPS (1) local excision and destruction of diseased tissue of the liver (atypical liver resection)
OPS-Code 5-501-90 correspondance to OPS (1) destruction, local, by radiofrequency ablation (2) Subclassification: Open surgical
OPS-Code 5-501-a0 correspondance to OPS (1) destruction, local, by microwave ablation (2) Subclassification: Open surgical
OPS-Code 5-501-91 correspondance to OPS (1) destruction, local, by radiofrequency ablation (2) Subclassification: Laparoscopic
OPS-Code 5-501-a1 correspondance to OPS (1) destruction, local, by microwave ablation (2) Subclassification: Laparoscopic
OPS-Code 5-501-92 correspondance to OPS (1) destruction, local, by radiofrequency ablation (2) Subclassification: Switch laparoscopic - open surgery
OPS-Code 5-501-a2 correspondance to OPS (1) destruction, local, by microwave ablation (2) Subclassification: Switch laparoscopic - open surgery
OPS-Code  5-501.93 correspondance to OPS (1) destruction, local, by radiofrequency ablation (2) Subclassification: Percutaneous
OPS-Code 5-501.a3 correspondance to OPS (1) destruction, local, by microwave ablation (2) Subclassification: Percutaneous
OPS-Code 5-501.0 correspondance to OPS (1) excision, local (2) excision of a cyst (pericystectomy)
OPS-Code 5-501.2 correspondance to OPS (1) wedge excision
OPS-Code 5-502 correspondance to OPS (1) anatomical (typical) liver resection
OPS-Code 5-504 correspondance to OPS (1) liver transplantation (2) Allogeneic hepatocyte transplantation
OPS-Code 5-511 correspondance to OPS (1)  Surgery on the cholecyst and bile ducts: Cholecystectomy
OPS-Code 5-515 correspondance to OPS (1) Surgery on the cholecyst and bile ducts: Excision and resection of diseased tissue of the bile ducts
OPS-Code 5-513.42/43 correspondance to OPS (1) Surgery on the cholecyst and bile ducts: Endoscopic surgery on the bile ducts: Destruction: Radiofrequency ablation (2) Operations on the cholecyst and bile ducts: Endoscopic operations on the bile ducts: Destruction: Microwave ablation</t>
  </si>
  <si>
    <t>In-house development (MS Excel, MS Access etc.)</t>
  </si>
  <si>
    <t>Not listed</t>
  </si>
  <si>
    <t>Unknown</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</si>
  <si>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</si>
  <si>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</si>
  <si>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</si>
  <si>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</si>
  <si>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</si>
  <si>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</si>
  <si>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</si>
  <si>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</si>
  <si>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</si>
  <si>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</si>
  <si>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</si>
  <si>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</si>
  <si>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</si>
  <si>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</si>
  <si>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</si>
  <si>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</si>
  <si>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</si>
  <si>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</si>
  <si>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</si>
  <si>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</si>
  <si>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</si>
  <si>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</si>
  <si>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</si>
  <si>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</si>
  <si>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</si>
  <si>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</si>
  <si>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</si>
  <si>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</si>
  <si>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</si>
  <si>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</si>
  <si>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</si>
  <si>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</si>
  <si>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</si>
  <si>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</si>
  <si>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</si>
  <si>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</si>
  <si>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</si>
  <si>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</si>
  <si>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</si>
  <si>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</si>
  <si>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</si>
  <si>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</si>
  <si>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</si>
  <si>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</si>
  <si>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</si>
  <si>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</si>
  <si>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</si>
  <si>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</si>
  <si>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</si>
  <si>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</si>
  <si>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</si>
  <si>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</si>
  <si>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</si>
  <si>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</si>
  <si>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</si>
  <si>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</si>
  <si>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</si>
  <si>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</si>
  <si>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</si>
  <si>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</si>
  <si>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</si>
  <si>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</si>
  <si>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</si>
  <si>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</si>
  <si>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</si>
  <si>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</si>
  <si>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</si>
  <si>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</si>
  <si>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</si>
  <si>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</si>
  <si>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</si>
  <si>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</si>
  <si>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</si>
  <si>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</si>
  <si>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</si>
  <si>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</si>
  <si>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</si>
  <si>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</si>
  <si>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</si>
  <si>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</si>
  <si>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</si>
  <si>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</si>
  <si>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</si>
  <si>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</si>
  <si>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</si>
  <si>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</si>
  <si>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</si>
  <si>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</si>
  <si>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</si>
  <si>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</si>
  <si>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</si>
  <si>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</si>
  <si>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</si>
  <si>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</si>
  <si>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</si>
  <si>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</si>
  <si>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</si>
  <si>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</si>
  <si>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</si>
  <si>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</si>
  <si>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</si>
  <si>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</si>
  <si>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</si>
  <si>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</si>
  <si>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</si>
  <si>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</si>
  <si>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</si>
  <si>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</si>
  <si>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</si>
  <si>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</si>
  <si>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</si>
  <si>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</si>
  <si>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</si>
  <si>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</si>
  <si>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</si>
  <si>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</si>
  <si>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</si>
  <si>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</si>
  <si>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</si>
  <si>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</si>
  <si>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</si>
  <si>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</si>
  <si>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</si>
  <si>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</si>
  <si>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</si>
  <si>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</si>
  <si>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</si>
  <si>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</si>
  <si>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</si>
  <si>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</si>
  <si>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</si>
  <si>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</si>
  <si>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</si>
  <si>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</si>
  <si>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</si>
  <si>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</si>
  <si>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</si>
  <si>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</si>
  <si>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</si>
  <si>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</si>
  <si>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</si>
  <si>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</si>
  <si>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</si>
  <si>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</si>
  <si>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</si>
  <si>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</si>
  <si>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</si>
  <si>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</si>
  <si>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</si>
  <si>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</si>
  <si>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</si>
  <si>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</si>
  <si>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</si>
  <si>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</si>
  <si>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</si>
  <si>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</si>
  <si>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</si>
  <si>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</si>
  <si>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</si>
  <si>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</si>
  <si>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</si>
  <si>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</si>
  <si>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</si>
  <si>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</si>
  <si>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</si>
  <si>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</si>
  <si>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</si>
  <si>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</si>
  <si>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</si>
  <si>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</si>
  <si>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</si>
  <si>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</si>
  <si>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</si>
  <si>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</si>
  <si>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</si>
  <si>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</si>
  <si>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</si>
  <si>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</si>
  <si>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</si>
  <si>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</si>
  <si>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</si>
  <si>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</si>
  <si>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</si>
  <si>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</si>
  <si>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</si>
  <si>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</si>
  <si>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</si>
  <si>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</si>
  <si>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</si>
  <si>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</si>
  <si>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</si>
  <si>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</si>
  <si>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</si>
  <si>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</si>
  <si>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</si>
  <si>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r>
      <rPr>
        <b/>
        <sz val="10"/>
        <color theme="1"/>
        <rFont val="Arial"/>
        <family val="2"/>
      </rPr>
      <t>Primary cases HCC</t>
    </r>
    <r>
      <rPr>
        <sz val="10"/>
        <color theme="1"/>
        <rFont val="Arial"/>
        <family val="2"/>
      </rPr>
      <t xml:space="preserve"> 
ICD-10 C22.0</t>
    </r>
  </si>
  <si>
    <t>Data Sheet Liver</t>
  </si>
  <si>
    <t>Reg.-No.</t>
  </si>
  <si>
    <t>IN</t>
  </si>
  <si>
    <t>CR/GL</t>
  </si>
  <si>
    <t>Indicator definition</t>
  </si>
  <si>
    <r>
      <rPr>
        <b/>
        <sz val="9"/>
        <color theme="1"/>
        <rFont val="Arial"/>
        <family val="2"/>
      </rPr>
      <t>Indicator target</t>
    </r>
  </si>
  <si>
    <r>
      <rPr>
        <b/>
        <sz val="9"/>
        <color theme="1"/>
        <rFont val="Arial"/>
        <family val="2"/>
      </rPr>
      <t>Numerator</t>
    </r>
  </si>
  <si>
    <r>
      <rPr>
        <b/>
        <sz val="9"/>
        <color theme="1"/>
        <rFont val="Arial"/>
        <family val="2"/>
      </rPr>
      <t xml:space="preserve">Population </t>
    </r>
    <r>
      <rPr>
        <sz val="9"/>
        <color theme="1"/>
        <rFont val="Arial"/>
        <family val="2"/>
      </rPr>
      <t xml:space="preserve">
</t>
    </r>
    <r>
      <rPr>
        <b/>
        <sz val="9"/>
        <color theme="1"/>
        <rFont val="Arial"/>
        <family val="2"/>
      </rPr>
      <t>(= denominator)</t>
    </r>
  </si>
  <si>
    <t>Plausi-bility  unclear</t>
  </si>
  <si>
    <r>
      <rPr>
        <b/>
        <sz val="8"/>
        <color theme="1"/>
        <rFont val="Arial"/>
        <family val="2"/>
      </rPr>
      <t>Target value</t>
    </r>
  </si>
  <si>
    <r>
      <rPr>
        <b/>
        <sz val="9"/>
        <color theme="1"/>
        <rFont val="Arial"/>
        <family val="2"/>
      </rPr>
      <t>Current value</t>
    </r>
  </si>
  <si>
    <t>Data
quality</t>
  </si>
  <si>
    <t>Verification Centre</t>
  </si>
  <si>
    <r>
      <rPr>
        <b/>
        <sz val="8"/>
        <color theme="1"/>
        <rFont val="Arial"/>
        <family val="2"/>
      </rPr>
      <t>If target value/ plausibility border is not met please give reasons / cause</t>
    </r>
    <r>
      <rPr>
        <sz val="8"/>
        <color theme="1"/>
        <rFont val="Arial"/>
        <family val="2"/>
      </rPr>
      <t xml:space="preserve">
(min. 30 characters / max. 500 characters)</t>
    </r>
  </si>
  <si>
    <r>
      <rPr>
        <b/>
        <sz val="8"/>
        <color rgb="FF000000"/>
        <rFont val="Arial"/>
        <family val="2"/>
      </rPr>
      <t>Action taken/planned</t>
    </r>
    <r>
      <rPr>
        <b/>
        <sz val="8"/>
        <color indexed="8"/>
        <rFont val="Arial"/>
        <family val="2"/>
      </rPr>
      <t xml:space="preserve">
</t>
    </r>
    <r>
      <rPr>
        <sz val="8"/>
        <color rgb="FF000000"/>
        <rFont val="Arial"/>
        <family val="2"/>
      </rPr>
      <t>(if reasons are plausible, no action is required)</t>
    </r>
  </si>
  <si>
    <r>
      <rPr>
        <sz val="6"/>
        <color theme="1"/>
        <rFont val="Arial"/>
        <family val="2"/>
      </rPr>
      <t>1.2.0</t>
    </r>
  </si>
  <si>
    <t xml:space="preserve">Primary cases </t>
  </si>
  <si>
    <r>
      <rPr>
        <sz val="8"/>
        <color indexed="8"/>
        <rFont val="Arial"/>
        <family val="2"/>
      </rPr>
      <t>See target value</t>
    </r>
  </si>
  <si>
    <r>
      <rPr>
        <sz val="8"/>
        <color indexed="8"/>
        <rFont val="Arial"/>
        <family val="2"/>
      </rPr>
      <t>Primary cases</t>
    </r>
  </si>
  <si>
    <r>
      <rPr>
        <sz val="8"/>
        <color indexed="8"/>
        <rFont val="Arial"/>
        <family val="2"/>
      </rPr>
      <t>-----</t>
    </r>
  </si>
  <si>
    <t>Patients with new recurrence and/or distant metastases</t>
  </si>
  <si>
    <t>No target value</t>
  </si>
  <si>
    <t>GL QI</t>
  </si>
  <si>
    <t>Pre-therapeutic case presentation in tumour board</t>
  </si>
  <si>
    <t>As often as possible pre-therapeutic presentation in tumour board</t>
  </si>
  <si>
    <t>Primary cases of the denominator presented in the tumour board</t>
  </si>
  <si>
    <t>Post-surgical presentation in tumour bord</t>
  </si>
  <si>
    <t>Post-intervention presentation in tumour board</t>
  </si>
  <si>
    <t>As often as possible post-surgical presentation in tumour board</t>
  </si>
  <si>
    <t>Surgical expertise – 
Number of surgical interventions for primary cases</t>
  </si>
  <si>
    <t>Interventions of the denominator presented 4-12 weeks after the intervention in the tumour board</t>
  </si>
  <si>
    <t>Intervention expertise – 
Interventions for primary cases</t>
  </si>
  <si>
    <t>Pre-therapeutic  presentation recurrence or new metastases in tumour board</t>
  </si>
  <si>
    <t>As often as possible pre-therapeutic presentation of patients with recurrence or new metastases in tumour board</t>
  </si>
  <si>
    <t>Primary cases of the denominator presented in the pre-therapeutic tumour board</t>
  </si>
  <si>
    <r>
      <rPr>
        <sz val="8"/>
        <color indexed="8"/>
        <rFont val="Arial Narrow"/>
        <family val="2"/>
      </rPr>
      <t>≥ 95%</t>
    </r>
  </si>
  <si>
    <t xml:space="preserve">Psycho-oncological distress screening </t>
  </si>
  <si>
    <t>Adequate rate of psycho-oncological distress screening</t>
  </si>
  <si>
    <t>Patients of the denominator who were psycho-oncologically screened</t>
  </si>
  <si>
    <t>Primary cases (= Indicator 1a) + patients with new recurrence and/or distant metastasis (= Indicator 1b)</t>
  </si>
  <si>
    <t xml:space="preserve">Social service counselling </t>
  </si>
  <si>
    <t>Adequate rate of counselling by social services</t>
  </si>
  <si>
    <r>
      <rPr>
        <sz val="8"/>
        <color indexed="8"/>
        <rFont val="Arial"/>
        <family val="2"/>
      </rPr>
      <t>Patients of the denominator who received counselling by social services in an inpatient or outpatient setting</t>
    </r>
  </si>
  <si>
    <r>
      <rPr>
        <sz val="8"/>
        <color indexed="8"/>
        <rFont val="Arial Narrow"/>
        <family val="2"/>
      </rPr>
      <t>&lt; 30%</t>
    </r>
  </si>
  <si>
    <t>Patients enrolled in a study</t>
  </si>
  <si>
    <r>
      <rPr>
        <sz val="8"/>
        <color indexed="8"/>
        <rFont val="Arial"/>
        <family val="2"/>
      </rPr>
      <t>Inclusion of as many patients as possible in studies</t>
    </r>
  </si>
  <si>
    <t>Patients included in a study with an ethical vote</t>
  </si>
  <si>
    <r>
      <rPr>
        <sz val="8"/>
        <color indexed="8"/>
        <rFont val="Arial"/>
        <family val="2"/>
      </rPr>
      <t>Typing in line with WHO classification</t>
    </r>
  </si>
  <si>
    <t>As often as possible typing in line with WHO</t>
  </si>
  <si>
    <r>
      <rPr>
        <sz val="8"/>
        <color indexed="8"/>
        <rFont val="Arial"/>
        <family val="2"/>
      </rPr>
      <t>Primary cases of the denominator with typing in line with latest WHO classification</t>
    </r>
  </si>
  <si>
    <t>Primary cases with histologically confirmed hepatocellular cancer (HCC)  or biliary cancer</t>
  </si>
  <si>
    <t>As often as possible complete diagnostic reports</t>
  </si>
  <si>
    <t>Surgical interventions of the denominator with diagnostic reports for liver resection or liver explant with details of:
• Staging (TNM)
• Typing (WHO)
• Grading
• Resection margins
• Status of surrounding liver</t>
  </si>
  <si>
    <t>Contents diagnostic reports CCA (Cholangio cancer)</t>
  </si>
  <si>
    <t>Patients of the denominator for whom a histopathological diagnostic report with the following information is available:
• Staging (TNM)
• Typing (WHO)
• Grading
• Resection margins (R classification)
• For intrahepatic cholangiocancers (C22.1): Status of the non-tumorous liver</t>
  </si>
  <si>
    <t>Surgical interventions for primary cases of biliary cancer</t>
  </si>
  <si>
    <t>Contents diagnostic reports HCC</t>
  </si>
  <si>
    <t>Surgical interventions for primary cases HCC</t>
  </si>
  <si>
    <t xml:space="preserve">GL QI </t>
  </si>
  <si>
    <t>mRECIST/EASL classification according to TACE/TAE</t>
  </si>
  <si>
    <t>As often as possible  use mRECIST/EASL classification</t>
  </si>
  <si>
    <t>Primary cases of the denominator with assessment of remission using modified RECIST or EASL classification</t>
  </si>
  <si>
    <t xml:space="preserve">≥ 75% </t>
  </si>
  <si>
    <t>Primary cases with HCC and TACE/TAE</t>
  </si>
  <si>
    <t xml:space="preserve">11
</t>
  </si>
  <si>
    <t>Complications after TACE/TAE</t>
  </si>
  <si>
    <t>As rarely as possible complications necessitating intervention after TACE/TAE</t>
  </si>
  <si>
    <t>Primary cases with TACE/TAE</t>
  </si>
  <si>
    <r>
      <rPr>
        <sz val="8"/>
        <color indexed="8"/>
        <rFont val="Arial Narrow"/>
        <family val="2"/>
      </rPr>
      <t>≤ 5%</t>
    </r>
  </si>
  <si>
    <t>Number of atypical liver resections (OPS: 5-501.0; 5-501.2) for malignant tumours of the liver</t>
  </si>
  <si>
    <t>Surgical expertise</t>
  </si>
  <si>
    <t>See target value</t>
  </si>
  <si>
    <t>Number of comlex surgical interventions</t>
  </si>
  <si>
    <t>Primary cases of the denominator with complications necessitating intervention within 7 days of completion: Bleeding (T81.0), vessel damage (T81.2), non-target embolisations (T81.7) intrahepatic abscess (T81.4), damage to other organs (T81.2), liver failure (K91.9) after TACE/TAE</t>
  </si>
  <si>
    <t xml:space="preserve">Complications after percutaneous radiofrequency ablations (RFA) + microwave ablation (MWA) </t>
  </si>
  <si>
    <t>Primary cases of the denominator with complications necessitating intervention within 7 days of completion:  Bleeding (T81.0), vessel damage (T81.2), non-target embolisations (T81.7) intrahepatic abscess (T81.4), damage to other organs (T81.2), liver failure (K91.9) after percutaneous RFA + MWA</t>
  </si>
  <si>
    <t>Primary cases with percutaneous RFA + MWA
(OPS: 5-501.93/.a3, 5-513.42/43)</t>
  </si>
  <si>
    <t>Rate of local R0 resections as high as possible</t>
  </si>
  <si>
    <t>Rate of demise of primary cases after surgical intervention as low as possible</t>
  </si>
  <si>
    <t>Bridging therapy</t>
  </si>
  <si>
    <t>Pat. of the denominator who received bridging therapy</t>
  </si>
  <si>
    <t>Pat. with HCC on the transplant waiting list</t>
  </si>
  <si>
    <t>Bridging therapy as often as possible in patients with HCC</t>
  </si>
  <si>
    <t>Local R0 resections</t>
  </si>
  <si>
    <t>Resection of the denominator with local R0 resection after surgical intervention</t>
  </si>
  <si>
    <t>30d mortality post-surgery</t>
  </si>
  <si>
    <t>Primary cases of the denominator who died within 30 d of surgical intervention</t>
  </si>
  <si>
    <t>Number</t>
  </si>
  <si>
    <t>Numerator</t>
  </si>
  <si>
    <t>Denominator</t>
  </si>
  <si>
    <t>Plausibility unclear</t>
  </si>
  <si>
    <t>OK (Plausibility unclear)</t>
  </si>
  <si>
    <t>OK</t>
  </si>
  <si>
    <t>Target value not met</t>
  </si>
  <si>
    <t>Incomplete</t>
  </si>
  <si>
    <t>Incorrect</t>
  </si>
  <si>
    <t>Exception (Plausibility unclear)</t>
  </si>
  <si>
    <t>Sum</t>
  </si>
  <si>
    <t>optional - OK</t>
  </si>
  <si>
    <t>optional - OK (Plausibility unclear)</t>
  </si>
  <si>
    <t>optional - Target value not met</t>
  </si>
  <si>
    <t>optional - incomplete</t>
  </si>
  <si>
    <t>optional - incorrect</t>
  </si>
  <si>
    <t>optional - Exception (Plausibility unclear)</t>
  </si>
  <si>
    <t>Data quality indicators</t>
  </si>
  <si>
    <t xml:space="preserve">                        Target value not met</t>
  </si>
  <si>
    <t xml:space="preserve">           Erroneous</t>
  </si>
  <si>
    <t>Plausible</t>
  </si>
  <si>
    <t>OK 
(Plausibility unclear)</t>
  </si>
  <si>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</si>
  <si>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column "Reasons/Cause” in the Data Sheet.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</si>
  <si>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r>
      <rPr>
        <b/>
        <u/>
        <sz val="8"/>
        <rFont val="Arial"/>
        <family val="2"/>
      </rPr>
      <t xml:space="preserve">Processing remarks:
</t>
    </r>
    <r>
      <rPr>
        <sz val="8"/>
        <rFont val="Arial"/>
        <family val="2"/>
      </rPr>
      <t xml:space="preserve">
1) Multiple responses are possible, for instance, if a patient on initial diagnosis underwent TACE followed by a resection.
2) The sum of the number of non-surgical primary cases and the number of surgical interventions/interventions may not be smaller than the total number of primary cases.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Instructions).</t>
    </r>
  </si>
  <si>
    <t>Primary cases (= Indicator 1a)</t>
  </si>
  <si>
    <t>Patients with recurrence or new metastases (= Indicator 1b)</t>
  </si>
  <si>
    <t xml:space="preserve">As rarely as possible complications necessitating intervention after percutaneous RFA + MWA </t>
  </si>
  <si>
    <t>Surgical interventions (resection, transplantation) for malignant liver tumours (OPS: 5-502* or 5-504*)</t>
  </si>
  <si>
    <t>Number of atypical liver resections (OPS: 5-501.0; 5-501.2) for malignant tumours in the liver</t>
  </si>
  <si>
    <t>Complex surgical interventions 
(= Indicator 12a) and atypical liver resections (= Indicator 12b)</t>
  </si>
  <si>
    <t>Surgical resections for primary cases
(OPS: 5-501.0 or 5-501.2 or 5-502*)</t>
  </si>
  <si>
    <t>Primary cases with surgical resection
(OPS: 5-501.0 or 5-501.2 or 5-502*)</t>
  </si>
  <si>
    <t>OPS-Code 5-501 correspondance to OPS (1) local excision and destruction of diseased tissue of the liver (atypical liver resection)
OPS-Code 5-501-90 correspondance to OPS (1) destruction, local, by radiofrequency ablation (2) Subclassification: Open surgical
OPS 5-501-a0 correspondance to OPS (1) destruction, local, by microwave ablation (2) Subclassification: Open surgical
OPS 5-501-91 correspondance to OPS (1) destruction, local, by radiofrequency ablation (2) Subclassification: Laparoscopic
OPS 5-501-a1 correspondance to OPS (1) destruction, local, by microwave ablation (2) Subclassification: Laparoscopic
OPS 5-501-92 correspondance to OPS (1) destruction, local, by radiofrequency ablation (2) Subclassification: Switch laparoscopic - open surgery
OPS 5-501-a2 correspondance to OPS (1) destruction, local, by microwave ablation (2) Subclassification: Switch laparoscopic - open surgery
OPS  5-501.93 correspondance to OPS (1) destruction, local, by radiofrequency ablation (2) Subclassification: Percutaneous
OPS 5-501.a3 correspondance to OPS (1) destruction, local, by microwave ablation (2) Subclassification: Percutaneous
OPS-Code 5-501.0 correspondance to OPS (1) excision, local (2) excision of a cyst (pericystectomy)
OPS-Code 5-501.2 correspondance to OPS (1) wedge excision
OPS-Code 5-502 correspondance to OPS (1) anatomical (typical) liver resection
OPS 5-504 correspondance to OPS (1) liver transplantation (2) Allogeneic hepatocyte transplantation
OPS-Code 5-511 correspondance to OPS (1)  Surgery on the cholecyst and bile ducts: Cholecystectomy
OPS-Code 5-515 correspondance to OPS (1) Surgery on the cholecyst and bile ducts: Excision and resection of diseased tissue of the bile ducts
OPS-Code 5-513.42/43 correspondance to OPS (1) Surgery on the cholecyst and bile ducts: Endoscopic surgery on the bile ducts: Destruction: Radiofrequency ablation (2) Operations on the cholecyst and bile ducts: Endoscopic operations on the bile ducts: Destruction: Microwave ablation</t>
  </si>
  <si>
    <t>Institution identification (II) number</t>
  </si>
  <si>
    <t>The Catalogue of Requirements is based on the TNM classification of malignant tumours, 8th edition 2017, the ICD classification ICD-10-GM 2024 (DIMDI) and the OPS classification OPS 2024 (DIMDI).</t>
  </si>
  <si>
    <t>Clinical sites number</t>
  </si>
  <si>
    <t>Marvin</t>
  </si>
  <si>
    <t>Stand 03.10.2024</t>
  </si>
  <si>
    <t>Zambia</t>
  </si>
  <si>
    <t>Zimbabwe</t>
  </si>
  <si>
    <t>OPS:
5-501.0*</t>
  </si>
  <si>
    <t>OPS:
5-501.2*</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</si>
  <si>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</si>
  <si>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</si>
  <si>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</si>
  <si>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</si>
  <si>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</si>
  <si>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</si>
  <si>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</si>
  <si>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who were included in a study in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</si>
  <si>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</si>
  <si>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</si>
  <si>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</si>
  <si>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</si>
  <si>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</si>
  <si>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</si>
  <si>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</si>
  <si>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</si>
  <si>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</si>
  <si>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</si>
  <si>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</si>
  <si>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</si>
  <si>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</si>
  <si>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Annex CR Version O1.1 (Audit year 2025 / Indicator year 2024)</t>
  </si>
  <si>
    <r>
      <rPr>
        <u/>
        <sz val="8"/>
        <color theme="1"/>
        <rFont val="Arial"/>
        <family val="2"/>
      </rPr>
      <t>Please note</t>
    </r>
    <r>
      <rPr>
        <sz val="8"/>
        <color theme="1"/>
        <rFont val="Arial"/>
        <family val="2"/>
      </rPr>
      <t>: Study patients can be counted for 2 centres, provided that the sending centre itself conducts at least one study for patients of the Liver Cancer Centre. If this method of counting is chosen (optional), the centre must show how many patients are included in studies in its own centre, sent to other centres/ clinics for study participation and transferred from other centres/ clinics for study participation.</t>
    </r>
  </si>
  <si>
    <t xml:space="preserve">5
</t>
  </si>
  <si>
    <t xml:space="preserve">The respective entry or change "Number / numerator / denominator" (dotted fields) is only possible in the spreadsheet "Basic data", carry-over is automatic.
The numerator is always a subset of the denominator (exception: indicator 7 – patients enrolled in a study). </t>
  </si>
  <si>
    <t>OPS:
5-501.90/.a0/.91/.a1/.92/.a2*
(RFA, microwave)</t>
  </si>
  <si>
    <t>OPS:
5-501.93/.a3* 
(RFA, microwave)</t>
  </si>
  <si>
    <t>OPS: 
5- 513.42/43* (RFA, microwave)</t>
  </si>
  <si>
    <t>Atypical liver resections (OPS: 5-501.0*; 5-501.2*) for malignant tumours in the liver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</si>
</sst>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106"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6"/>
      <name val="Calibri"/>
      <family val="2"/>
    </font>
    <font>
      <vertAlign val="superscript"/>
      <sz val="10"/>
      <name val="Arial"/>
      <family val="2"/>
    </font>
    <font>
      <sz val="8"/>
      <color theme="0" tint="-0.499984740745262"/>
      <name val="Arial"/>
      <family val="2"/>
    </font>
    <font>
      <b/>
      <u/>
      <sz val="8"/>
      <color theme="1"/>
      <name val="Arial"/>
      <family val="2"/>
    </font>
    <font>
      <sz val="8"/>
      <color theme="1" tint="0.499984740745262"/>
      <name val="Arial"/>
      <family val="2"/>
    </font>
    <font>
      <sz val="6"/>
      <color theme="1" tint="0.499984740745262"/>
      <name val="Arial"/>
      <family val="2"/>
    </font>
    <font>
      <sz val="11"/>
      <color theme="1" tint="0.499984740745262"/>
      <name val="Calibri"/>
      <family val="2"/>
    </font>
    <font>
      <sz val="11"/>
      <color theme="1" tint="0.499984740745262"/>
      <name val="Calibri"/>
      <family val="2"/>
      <scheme val="minor"/>
    </font>
    <font>
      <sz val="8"/>
      <color theme="1" tint="0.499984740745262"/>
      <name val="Arial Narrow"/>
      <family val="2"/>
    </font>
    <font>
      <b/>
      <sz val="8"/>
      <color theme="1" tint="0.499984740745262"/>
      <name val="Arial"/>
      <family val="2"/>
    </font>
    <font>
      <sz val="10"/>
      <color theme="1" tint="0.499984740745262"/>
      <name val="Arial"/>
      <family val="2"/>
    </font>
    <font>
      <b/>
      <sz val="12"/>
      <name val="Arial"/>
      <family val="2"/>
    </font>
    <font>
      <b/>
      <sz val="10"/>
      <color theme="1"/>
      <name val="Arial"/>
      <family val="2"/>
    </font>
    <font>
      <b/>
      <sz val="10"/>
      <name val="Arial"/>
      <family val="2"/>
    </font>
    <font>
      <i/>
      <sz val="10"/>
      <color theme="1"/>
      <name val="Arial"/>
      <family val="2"/>
    </font>
    <font>
      <vertAlign val="superscript"/>
      <sz val="9"/>
      <color indexed="81"/>
      <name val="Arial"/>
      <family val="2"/>
    </font>
    <font>
      <sz val="9"/>
      <color theme="1" tint="0.499984740745262"/>
      <name val="Arial"/>
      <family val="2"/>
    </font>
    <font>
      <strike/>
      <sz val="8"/>
      <name val="Arial Narrow"/>
      <family val="2"/>
    </font>
    <font>
      <sz val="8"/>
      <color rgb="FF000000"/>
      <name val="Arial"/>
      <family val="2"/>
    </font>
    <font>
      <b/>
      <sz val="8"/>
      <color rgb="FF000000"/>
      <name val="Arial"/>
      <family val="2"/>
    </font>
    <font>
      <sz val="8"/>
      <name val="Arial"/>
      <family val="2"/>
      <charset val="238"/>
    </font>
    <font>
      <sz val="11"/>
      <name val="Arial"/>
      <family val="2"/>
      <charset val="238"/>
    </font>
    <font>
      <sz val="6"/>
      <name val="Arial"/>
      <family val="2"/>
      <charset val="238"/>
    </font>
    <font>
      <sz val="11"/>
      <name val="Arial Narrow"/>
      <family val="2"/>
    </font>
    <font>
      <sz val="8"/>
      <color rgb="FFFF0000"/>
      <name val="Arial"/>
      <family val="2"/>
      <charset val="238"/>
    </font>
    <font>
      <u/>
      <sz val="8"/>
      <color theme="1"/>
      <name val="Arial"/>
      <family val="2"/>
    </font>
    <font>
      <sz val="8"/>
      <name val="Calibri"/>
      <family val="2"/>
      <scheme val="minor"/>
    </font>
  </fonts>
  <fills count="78">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DCE6F1"/>
        <bgColor indexed="64"/>
      </patternFill>
    </fill>
    <fill>
      <patternFill patternType="solid">
        <fgColor theme="4" tint="0.79998168889431442"/>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CD5B4"/>
        <bgColor indexed="64"/>
      </patternFill>
    </fill>
    <fill>
      <patternFill patternType="lightDown">
        <bgColor rgb="FFDCE6F1"/>
      </patternFill>
    </fill>
    <fill>
      <patternFill patternType="solid">
        <fgColor theme="0" tint="-4.9989318521683403E-2"/>
        <bgColor indexed="64"/>
      </patternFill>
    </fill>
    <fill>
      <patternFill patternType="solid">
        <fgColor theme="4" tint="0.79998168889431442"/>
        <bgColor indexed="9"/>
      </patternFill>
    </fill>
    <fill>
      <patternFill patternType="solid">
        <fgColor rgb="FFC1C1C1"/>
        <bgColor indexed="64"/>
      </patternFill>
    </fill>
  </fills>
  <borders count="74">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187">
    <xf numFmtId="0" fontId="0" fillId="0" borderId="0"/>
    <xf numFmtId="0" fontId="41" fillId="3" borderId="0" applyNumberFormat="0" applyBorder="0" applyAlignment="0" applyProtection="0"/>
    <xf numFmtId="0" fontId="41" fillId="2"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3"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5"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9"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0"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1"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5"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8"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1" borderId="0" applyNumberFormat="0" applyBorder="0" applyAlignment="0" applyProtection="0"/>
    <xf numFmtId="0" fontId="13" fillId="19" borderId="0" applyNumberFormat="0" applyBorder="0" applyAlignment="0" applyProtection="0"/>
    <xf numFmtId="0" fontId="42" fillId="52"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3" borderId="44" applyNumberFormat="0" applyAlignment="0" applyProtection="0"/>
    <xf numFmtId="0" fontId="44" fillId="53" borderId="44" applyNumberFormat="0" applyAlignment="0" applyProtection="0"/>
    <xf numFmtId="0" fontId="44" fillId="10"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4" applyNumberFormat="0" applyAlignment="0" applyProtection="0"/>
    <xf numFmtId="0" fontId="14" fillId="15" borderId="1" applyNumberFormat="0" applyAlignment="0" applyProtection="0"/>
    <xf numFmtId="0" fontId="43" fillId="15" borderId="2" applyNumberFormat="0" applyAlignment="0" applyProtection="0"/>
    <xf numFmtId="0" fontId="44" fillId="15" borderId="44" applyNumberFormat="0" applyAlignment="0" applyProtection="0"/>
    <xf numFmtId="0" fontId="6" fillId="15" borderId="2" applyNumberFormat="0" applyAlignment="0" applyProtection="0"/>
    <xf numFmtId="0" fontId="6" fillId="15" borderId="2" applyNumberFormat="0" applyAlignment="0" applyProtection="0"/>
    <xf numFmtId="0" fontId="44" fillId="15" borderId="44" applyNumberFormat="0" applyAlignment="0" applyProtection="0"/>
    <xf numFmtId="0" fontId="44" fillId="15" borderId="44" applyNumberFormat="0" applyAlignment="0" applyProtection="0"/>
    <xf numFmtId="0" fontId="14" fillId="15" borderId="1" applyNumberFormat="0" applyAlignment="0" applyProtection="0"/>
    <xf numFmtId="0" fontId="45" fillId="5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5" applyNumberFormat="0" applyAlignment="0" applyProtection="0"/>
    <xf numFmtId="0" fontId="46" fillId="15" borderId="45" applyNumberFormat="0" applyAlignment="0" applyProtection="0"/>
    <xf numFmtId="0" fontId="46" fillId="53" borderId="45" applyNumberFormat="0" applyAlignment="0" applyProtection="0"/>
    <xf numFmtId="0" fontId="46" fillId="53"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47" fillId="55" borderId="46" applyNumberFormat="0" applyAlignment="0" applyProtection="0"/>
    <xf numFmtId="0" fontId="25" fillId="26" borderId="4" applyNumberFormat="0" applyAlignment="0" applyProtection="0"/>
    <xf numFmtId="0" fontId="25" fillId="26" borderId="4" applyNumberFormat="0" applyAlignment="0" applyProtection="0"/>
    <xf numFmtId="0" fontId="47" fillId="55" borderId="5" applyNumberFormat="0" applyAlignment="0" applyProtection="0"/>
    <xf numFmtId="0" fontId="47" fillId="55" borderId="46" applyNumberFormat="0" applyAlignment="0" applyProtection="0"/>
    <xf numFmtId="0" fontId="47" fillId="55" borderId="46" applyNumberFormat="0" applyAlignment="0" applyProtection="0"/>
    <xf numFmtId="0" fontId="47" fillId="55" borderId="5" applyNumberFormat="0" applyAlignment="0" applyProtection="0"/>
    <xf numFmtId="0" fontId="47" fillId="55" borderId="4" applyNumberFormat="0" applyAlignment="0" applyProtection="0"/>
    <xf numFmtId="0" fontId="48" fillId="56" borderId="45"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49" applyNumberFormat="0" applyFill="0" applyAlignment="0" applyProtection="0"/>
    <xf numFmtId="0" fontId="55" fillId="0" borderId="49"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0" applyNumberFormat="0" applyFill="0" applyAlignment="0" applyProtection="0"/>
    <xf numFmtId="0" fontId="57" fillId="0" borderId="50"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1"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8" borderId="0" applyNumberFormat="0" applyBorder="0" applyAlignment="0" applyProtection="0"/>
    <xf numFmtId="0" fontId="41" fillId="0" borderId="0"/>
    <xf numFmtId="0" fontId="2" fillId="59" borderId="52"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41"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2" fillId="59" borderId="52"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5" borderId="46" applyNumberFormat="0" applyAlignment="0" applyProtection="0"/>
    <xf numFmtId="0" fontId="47" fillId="55" borderId="46" applyNumberFormat="0" applyAlignment="0" applyProtection="0"/>
    <xf numFmtId="0" fontId="47" fillId="55" borderId="5" applyNumberFormat="0" applyAlignment="0" applyProtection="0"/>
    <xf numFmtId="0" fontId="47" fillId="55" borderId="5" applyNumberFormat="0" applyAlignment="0" applyProtection="0"/>
    <xf numFmtId="0" fontId="47" fillId="55" borderId="46" applyNumberFormat="0" applyAlignment="0" applyProtection="0"/>
    <xf numFmtId="0" fontId="47" fillId="55" borderId="5" applyNumberFormat="0" applyAlignment="0" applyProtection="0"/>
    <xf numFmtId="9" fontId="41" fillId="0" borderId="0" applyFont="0" applyFill="0" applyBorder="0" applyAlignment="0" applyProtection="0"/>
    <xf numFmtId="9" fontId="2" fillId="0" borderId="0" applyFont="0" applyFill="0" applyBorder="0" applyAlignment="0" applyProtection="0"/>
    <xf numFmtId="0" fontId="62" fillId="0" borderId="0" applyNumberFormat="0" applyFill="0" applyBorder="0" applyAlignment="0" applyProtection="0"/>
    <xf numFmtId="0" fontId="58" fillId="0" borderId="51" applyNumberFormat="0" applyFill="0" applyAlignment="0" applyProtection="0"/>
    <xf numFmtId="0" fontId="57" fillId="0" borderId="0" applyNumberFormat="0" applyFill="0" applyBorder="0" applyAlignment="0" applyProtection="0"/>
    <xf numFmtId="0" fontId="57" fillId="0" borderId="50" applyNumberFormat="0" applyFill="0" applyAlignment="0" applyProtection="0"/>
    <xf numFmtId="0" fontId="53" fillId="0" borderId="48" applyNumberFormat="0" applyFill="0" applyAlignment="0" applyProtection="0"/>
    <xf numFmtId="0" fontId="51" fillId="57" borderId="0" applyNumberFormat="0" applyBorder="0" applyAlignment="0" applyProtection="0"/>
    <xf numFmtId="0" fontId="55" fillId="0" borderId="49" applyNumberFormat="0" applyFill="0" applyAlignment="0" applyProtection="0"/>
    <xf numFmtId="0" fontId="45" fillId="54" borderId="0" applyNumberFormat="0" applyBorder="0" applyAlignment="0" applyProtection="0"/>
    <xf numFmtId="0" fontId="42" fillId="52" borderId="0" applyNumberFormat="0" applyBorder="0" applyAlignment="0" applyProtection="0"/>
    <xf numFmtId="0" fontId="42" fillId="51" borderId="0" applyNumberFormat="0" applyBorder="0" applyAlignment="0" applyProtection="0"/>
    <xf numFmtId="0" fontId="42" fillId="50" borderId="0" applyNumberFormat="0" applyBorder="0" applyAlignment="0" applyProtection="0"/>
    <xf numFmtId="0" fontId="42" fillId="48" borderId="0" applyNumberFormat="0" applyBorder="0" applyAlignment="0" applyProtection="0"/>
    <xf numFmtId="0" fontId="42" fillId="47" borderId="0" applyNumberFormat="0" applyBorder="0" applyAlignment="0" applyProtection="0"/>
    <xf numFmtId="0" fontId="31" fillId="0" borderId="0"/>
    <xf numFmtId="0" fontId="31" fillId="0" borderId="0"/>
    <xf numFmtId="0" fontId="42" fillId="49" borderId="0" applyNumberFormat="0" applyBorder="0" applyAlignment="0" applyProtection="0"/>
    <xf numFmtId="0" fontId="47" fillId="55" borderId="46" applyNumberFormat="0" applyAlignment="0" applyProtection="0"/>
    <xf numFmtId="165" fontId="2" fillId="0" borderId="0" applyFont="0" applyFill="0" applyBorder="0" applyAlignment="0" applyProtection="0"/>
    <xf numFmtId="0" fontId="3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541">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lignment horizontal="center" vertical="center"/>
    </xf>
    <xf numFmtId="49" fontId="7" fillId="27" borderId="18" xfId="0" applyNumberFormat="1" applyFont="1" applyFill="1" applyBorder="1" applyAlignment="1">
      <alignment horizontal="center" vertical="center"/>
    </xf>
    <xf numFmtId="9" fontId="68" fillId="61" borderId="18" xfId="0" applyNumberFormat="1" applyFont="1" applyFill="1" applyBorder="1" applyAlignment="1">
      <alignment horizontal="center" vertical="center"/>
    </xf>
    <xf numFmtId="0" fontId="68" fillId="61"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0" borderId="0" xfId="0" applyFont="1" applyFill="1"/>
    <xf numFmtId="14" fontId="68" fillId="62"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4" fillId="0" borderId="18" xfId="1115" applyFont="1" applyBorder="1"/>
    <xf numFmtId="0" fontId="7" fillId="60"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Alignment="1">
      <alignment vertical="center"/>
    </xf>
    <xf numFmtId="0" fontId="11" fillId="0" borderId="0" xfId="0" applyFont="1"/>
    <xf numFmtId="0" fontId="11" fillId="0" borderId="0" xfId="0" applyFont="1" applyAlignment="1">
      <alignment horizontal="center"/>
    </xf>
    <xf numFmtId="0" fontId="7" fillId="0" borderId="0" xfId="0" applyFont="1"/>
    <xf numFmtId="0" fontId="7" fillId="0" borderId="27" xfId="0" applyFont="1" applyBorder="1" applyAlignment="1">
      <alignment vertical="center" wrapText="1"/>
    </xf>
    <xf numFmtId="0" fontId="71" fillId="0" borderId="0" xfId="0" applyFont="1"/>
    <xf numFmtId="0" fontId="8" fillId="0" borderId="0" xfId="0" applyFont="1" applyAlignment="1">
      <alignment vertical="center"/>
    </xf>
    <xf numFmtId="0" fontId="0" fillId="0" borderId="18" xfId="0" applyBorder="1"/>
    <xf numFmtId="0" fontId="9" fillId="0" borderId="18" xfId="0" applyFont="1" applyBorder="1" applyAlignment="1">
      <alignment horizontal="left" vertical="center"/>
    </xf>
    <xf numFmtId="0" fontId="10" fillId="0" borderId="18" xfId="0" applyFont="1" applyBorder="1" applyAlignment="1">
      <alignment horizontal="left"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Alignment="1">
      <alignment horizontal="center" wrapText="1"/>
    </xf>
    <xf numFmtId="0" fontId="39" fillId="0" borderId="18" xfId="0" applyFont="1" applyBorder="1" applyAlignment="1">
      <alignment horizontal="center" vertical="center" wrapText="1"/>
    </xf>
    <xf numFmtId="0" fontId="7" fillId="0" borderId="18" xfId="0" applyFont="1" applyBorder="1" applyAlignment="1">
      <alignment vertical="center"/>
    </xf>
    <xf numFmtId="0" fontId="68" fillId="0" borderId="18" xfId="0" applyFont="1" applyBorder="1"/>
    <xf numFmtId="0" fontId="11" fillId="0" borderId="18" xfId="0" applyFont="1" applyBorder="1" applyAlignment="1">
      <alignment horizontal="center"/>
    </xf>
    <xf numFmtId="0" fontId="36" fillId="0" borderId="18" xfId="0" applyFont="1" applyBorder="1" applyAlignment="1">
      <alignment vertical="center" wrapText="1"/>
    </xf>
    <xf numFmtId="0" fontId="7" fillId="27" borderId="18" xfId="0" applyFont="1" applyFill="1" applyBorder="1" applyAlignment="1">
      <alignment horizontal="center"/>
    </xf>
    <xf numFmtId="9" fontId="7" fillId="27" borderId="18" xfId="853" applyFont="1" applyFill="1" applyBorder="1" applyAlignment="1" applyProtection="1">
      <alignment horizontal="center"/>
    </xf>
    <xf numFmtId="0" fontId="7" fillId="0" borderId="18" xfId="0" applyFont="1" applyBorder="1" applyAlignment="1">
      <alignment horizontal="center" vertical="center" wrapText="1"/>
    </xf>
    <xf numFmtId="0" fontId="68" fillId="60" borderId="0" xfId="0" applyFont="1" applyFill="1" applyAlignment="1">
      <alignment horizontal="center"/>
    </xf>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0"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71" fillId="63" borderId="27" xfId="0" applyFont="1" applyFill="1" applyBorder="1" applyAlignment="1" applyProtection="1">
      <alignment horizontal="center" vertical="center"/>
      <protection locked="0"/>
    </xf>
    <xf numFmtId="0" fontId="68" fillId="0" borderId="27" xfId="0" applyFont="1" applyBorder="1" applyAlignment="1">
      <alignment horizontal="center" vertical="center" wrapText="1"/>
    </xf>
    <xf numFmtId="14" fontId="68" fillId="60"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Alignment="1">
      <alignment horizontal="center" vertical="center" wrapText="1"/>
    </xf>
    <xf numFmtId="0" fontId="68" fillId="0" borderId="0" xfId="0" applyFont="1" applyAlignment="1">
      <alignment horizontal="left" vertical="center" wrapText="1"/>
    </xf>
    <xf numFmtId="10" fontId="68" fillId="0" borderId="0" xfId="0" applyNumberFormat="1" applyFont="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1"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Border="1" applyAlignment="1">
      <alignment horizontal="center" vertical="center"/>
    </xf>
    <xf numFmtId="2" fontId="66" fillId="61"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60" fillId="0" borderId="0" xfId="0" applyFont="1" applyAlignment="1">
      <alignment horizontal="left" vertical="center"/>
    </xf>
    <xf numFmtId="0" fontId="4" fillId="0" borderId="0" xfId="0" applyFont="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Alignment="1">
      <alignment horizontal="center" vertical="center" wrapText="1"/>
    </xf>
    <xf numFmtId="0" fontId="71" fillId="65" borderId="27" xfId="0" applyFont="1" applyFill="1" applyBorder="1" applyAlignment="1">
      <alignment horizontal="center" vertical="center"/>
    </xf>
    <xf numFmtId="14" fontId="0" fillId="0" borderId="18" xfId="0" applyNumberFormat="1" applyBorder="1" applyAlignment="1">
      <alignment horizontal="left"/>
    </xf>
    <xf numFmtId="0" fontId="7" fillId="61" borderId="18" xfId="0" applyFont="1" applyFill="1" applyBorder="1" applyAlignment="1">
      <alignment horizontal="center"/>
    </xf>
    <xf numFmtId="49" fontId="7" fillId="66" borderId="18" xfId="0" applyNumberFormat="1" applyFont="1" applyFill="1" applyBorder="1" applyAlignment="1">
      <alignment horizontal="center"/>
    </xf>
    <xf numFmtId="0" fontId="68" fillId="66" borderId="18" xfId="0" applyFont="1" applyFill="1" applyBorder="1" applyAlignment="1">
      <alignment horizontal="center" vertical="center"/>
    </xf>
    <xf numFmtId="9" fontId="7" fillId="66" borderId="18" xfId="853" applyFont="1" applyFill="1" applyBorder="1" applyAlignment="1" applyProtection="1">
      <alignment horizontal="center" vertical="center"/>
    </xf>
    <xf numFmtId="9" fontId="7" fillId="66" borderId="18" xfId="853" applyFont="1" applyFill="1" applyBorder="1" applyAlignment="1" applyProtection="1">
      <alignment horizontal="center"/>
    </xf>
    <xf numFmtId="0" fontId="7" fillId="66" borderId="18" xfId="853" applyNumberFormat="1" applyFont="1" applyFill="1" applyBorder="1" applyAlignment="1" applyProtection="1">
      <alignment horizontal="center"/>
    </xf>
    <xf numFmtId="0" fontId="66" fillId="63"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0" xfId="0" applyFont="1" applyAlignment="1">
      <alignment vertical="center"/>
    </xf>
    <xf numFmtId="0" fontId="7" fillId="0" borderId="0" xfId="0" applyFont="1" applyAlignment="1">
      <alignment vertical="center"/>
    </xf>
    <xf numFmtId="0" fontId="8" fillId="0" borderId="18" xfId="0" applyFont="1" applyBorder="1" applyAlignment="1">
      <alignment vertical="center"/>
    </xf>
    <xf numFmtId="0" fontId="8" fillId="0" borderId="18" xfId="1047" applyFont="1" applyBorder="1" applyAlignment="1">
      <alignment horizontal="left" vertical="center"/>
    </xf>
    <xf numFmtId="0" fontId="70" fillId="0" borderId="18" xfId="0" applyFont="1" applyBorder="1" applyAlignment="1">
      <alignment vertical="center" wrapText="1"/>
    </xf>
    <xf numFmtId="9" fontId="68" fillId="0" borderId="0" xfId="0" applyNumberFormat="1" applyFont="1"/>
    <xf numFmtId="9" fontId="11" fillId="0" borderId="18" xfId="0" applyNumberFormat="1" applyFont="1" applyBorder="1" applyAlignment="1">
      <alignment horizontal="center"/>
    </xf>
    <xf numFmtId="9" fontId="68" fillId="0" borderId="18" xfId="0" applyNumberFormat="1" applyFont="1" applyBorder="1"/>
    <xf numFmtId="9" fontId="68" fillId="0" borderId="18" xfId="0" applyNumberFormat="1" applyFont="1" applyBorder="1" applyAlignment="1">
      <alignment horizontal="center" vertical="center"/>
    </xf>
    <xf numFmtId="0" fontId="7" fillId="67" borderId="18" xfId="0" applyFont="1" applyFill="1" applyBorder="1" applyAlignment="1">
      <alignment horizontal="center"/>
    </xf>
    <xf numFmtId="9" fontId="7" fillId="67" borderId="18" xfId="853" applyFont="1" applyFill="1" applyBorder="1" applyAlignment="1" applyProtection="1">
      <alignment horizontal="center"/>
    </xf>
    <xf numFmtId="9" fontId="68" fillId="67" borderId="18" xfId="0" applyNumberFormat="1" applyFont="1" applyFill="1" applyBorder="1" applyAlignment="1">
      <alignment horizontal="center" vertical="center"/>
    </xf>
    <xf numFmtId="0" fontId="68" fillId="67" borderId="18" xfId="0" applyFont="1" applyFill="1" applyBorder="1" applyAlignment="1">
      <alignment horizontal="center" vertical="center"/>
    </xf>
    <xf numFmtId="2" fontId="66" fillId="67"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67"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horizontal="center"/>
    </xf>
    <xf numFmtId="0" fontId="76" fillId="0" borderId="56" xfId="0" applyFont="1" applyBorder="1" applyAlignment="1">
      <alignment horizontal="center" vertical="center" wrapText="1"/>
    </xf>
    <xf numFmtId="0" fontId="66" fillId="63" borderId="56" xfId="0" applyFont="1" applyFill="1" applyBorder="1" applyAlignment="1" applyProtection="1">
      <alignment horizontal="center" vertical="center"/>
      <protection locked="0"/>
    </xf>
    <xf numFmtId="0" fontId="66" fillId="63" borderId="59"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66" fillId="63"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68" borderId="0" xfId="0" applyFont="1" applyFill="1"/>
    <xf numFmtId="0" fontId="1" fillId="0" borderId="0" xfId="0" applyFont="1"/>
    <xf numFmtId="0" fontId="82" fillId="0" borderId="0" xfId="0" applyFont="1"/>
    <xf numFmtId="0" fontId="7" fillId="0" borderId="18" xfId="0" applyFont="1" applyBorder="1" applyAlignment="1">
      <alignment horizontal="center"/>
    </xf>
    <xf numFmtId="9" fontId="7" fillId="0" borderId="18" xfId="853" applyFont="1" applyFill="1" applyBorder="1" applyAlignment="1" applyProtection="1">
      <alignment horizontal="center"/>
    </xf>
    <xf numFmtId="0" fontId="4" fillId="0" borderId="18" xfId="0" applyFont="1" applyBorder="1" applyAlignment="1">
      <alignment vertical="center"/>
    </xf>
    <xf numFmtId="1" fontId="7" fillId="0" borderId="0" xfId="0" quotePrefix="1" applyNumberFormat="1" applyFont="1" applyAlignment="1">
      <alignment vertical="center"/>
    </xf>
    <xf numFmtId="1" fontId="7" fillId="0" borderId="0" xfId="0" applyNumberFormat="1" applyFont="1"/>
    <xf numFmtId="0" fontId="4" fillId="0" borderId="28" xfId="0" applyFont="1" applyBorder="1" applyAlignment="1">
      <alignment vertical="center" wrapText="1"/>
    </xf>
    <xf numFmtId="0" fontId="5" fillId="63" borderId="27" xfId="0" applyFont="1" applyFill="1" applyBorder="1" applyAlignment="1" applyProtection="1">
      <alignment horizontal="center" vertical="center"/>
      <protection locked="0"/>
    </xf>
    <xf numFmtId="0" fontId="5" fillId="65"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9" fontId="7" fillId="67" borderId="18" xfId="853" applyFont="1" applyFill="1" applyBorder="1" applyAlignment="1" applyProtection="1">
      <alignment horizontal="center" vertical="center"/>
    </xf>
    <xf numFmtId="1" fontId="66" fillId="67" borderId="18" xfId="0" applyNumberFormat="1" applyFont="1" applyFill="1" applyBorder="1" applyAlignment="1">
      <alignment horizontal="center" vertical="center"/>
    </xf>
    <xf numFmtId="0" fontId="0" fillId="0" borderId="18" xfId="0" applyBorder="1" applyAlignment="1">
      <alignment horizontal="left"/>
    </xf>
    <xf numFmtId="0" fontId="89" fillId="0" borderId="0" xfId="0" applyFont="1"/>
    <xf numFmtId="0" fontId="83" fillId="0" borderId="0" xfId="0" applyFont="1" applyAlignment="1">
      <alignment horizontal="center" vertical="center"/>
    </xf>
    <xf numFmtId="49" fontId="84" fillId="0" borderId="0" xfId="0" applyNumberFormat="1" applyFont="1" applyAlignment="1">
      <alignment horizontal="center" vertical="center" wrapText="1" readingOrder="1"/>
    </xf>
    <xf numFmtId="0" fontId="83" fillId="0" borderId="0" xfId="0" applyFont="1" applyAlignment="1">
      <alignment horizontal="left" vertical="center" wrapText="1" readingOrder="1"/>
    </xf>
    <xf numFmtId="0" fontId="85"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3" fillId="0" borderId="0" xfId="0" applyFont="1" applyAlignment="1">
      <alignment vertical="center" wrapText="1"/>
    </xf>
    <xf numFmtId="10" fontId="88" fillId="0" borderId="0" xfId="0" applyNumberFormat="1" applyFont="1" applyAlignment="1">
      <alignment horizontal="center" vertical="center"/>
    </xf>
    <xf numFmtId="0" fontId="84" fillId="0" borderId="0" xfId="0" applyFont="1" applyAlignment="1">
      <alignment horizontal="center" vertical="center" wrapText="1"/>
    </xf>
    <xf numFmtId="164" fontId="4" fillId="69" borderId="65" xfId="1163" applyNumberFormat="1" applyFont="1" applyFill="1" applyBorder="1" applyAlignment="1" applyProtection="1">
      <alignment horizontal="center" vertical="center"/>
    </xf>
    <xf numFmtId="9" fontId="4" fillId="69" borderId="27" xfId="1163" applyFont="1" applyFill="1" applyBorder="1" applyAlignment="1" applyProtection="1">
      <alignment horizontal="center" vertical="center"/>
    </xf>
    <xf numFmtId="164" fontId="4" fillId="70" borderId="32" xfId="1163" applyNumberFormat="1" applyFont="1" applyFill="1" applyBorder="1" applyAlignment="1" applyProtection="1">
      <alignment horizontal="center" vertical="center"/>
    </xf>
    <xf numFmtId="164" fontId="4" fillId="0" borderId="65" xfId="1163" applyNumberFormat="1" applyFont="1" applyFill="1" applyBorder="1" applyAlignment="1" applyProtection="1">
      <alignment horizontal="center" vertical="center"/>
    </xf>
    <xf numFmtId="164" fontId="4" fillId="72" borderId="39" xfId="1163" applyNumberFormat="1" applyFont="1" applyFill="1" applyBorder="1" applyAlignment="1" applyProtection="1">
      <alignment horizontal="center" vertical="center"/>
    </xf>
    <xf numFmtId="164" fontId="4" fillId="72" borderId="29" xfId="1163" applyNumberFormat="1" applyFont="1" applyFill="1" applyBorder="1" applyAlignment="1" applyProtection="1">
      <alignment horizontal="center" vertical="center"/>
    </xf>
    <xf numFmtId="164" fontId="4" fillId="72" borderId="65" xfId="1163" applyNumberFormat="1" applyFont="1" applyFill="1" applyBorder="1" applyAlignment="1" applyProtection="1">
      <alignment horizontal="center" vertical="center"/>
    </xf>
    <xf numFmtId="164" fontId="4" fillId="72" borderId="27" xfId="1163" applyNumberFormat="1" applyFont="1" applyFill="1" applyBorder="1" applyAlignment="1" applyProtection="1">
      <alignment horizontal="center" vertical="center"/>
    </xf>
    <xf numFmtId="164" fontId="4" fillId="0" borderId="29" xfId="1163" applyNumberFormat="1" applyFont="1" applyFill="1" applyBorder="1" applyAlignment="1" applyProtection="1">
      <alignment horizontal="center" vertical="top" wrapText="1"/>
    </xf>
    <xf numFmtId="10" fontId="68" fillId="61" borderId="18" xfId="0" applyNumberFormat="1" applyFont="1" applyFill="1" applyBorder="1" applyAlignment="1">
      <alignment horizontal="center" vertical="center"/>
    </xf>
    <xf numFmtId="9" fontId="7" fillId="67" borderId="18" xfId="0" applyNumberFormat="1" applyFont="1" applyFill="1" applyBorder="1" applyAlignment="1">
      <alignment horizontal="center"/>
    </xf>
    <xf numFmtId="0" fontId="4" fillId="0" borderId="27" xfId="0" applyFont="1" applyBorder="1" applyAlignment="1">
      <alignment vertical="center" wrapText="1"/>
    </xf>
    <xf numFmtId="0" fontId="11" fillId="0" borderId="18" xfId="0" applyFont="1" applyBorder="1"/>
    <xf numFmtId="0" fontId="7" fillId="73" borderId="18" xfId="0" applyFont="1" applyFill="1" applyBorder="1" applyAlignment="1">
      <alignment horizontal="center"/>
    </xf>
    <xf numFmtId="9" fontId="7" fillId="73" borderId="18" xfId="853" applyFont="1" applyFill="1" applyBorder="1" applyAlignment="1" applyProtection="1">
      <alignment horizontal="center"/>
    </xf>
    <xf numFmtId="0" fontId="68" fillId="73" borderId="18" xfId="0" applyFont="1" applyFill="1" applyBorder="1" applyAlignment="1">
      <alignment horizontal="center" vertical="center"/>
    </xf>
    <xf numFmtId="2" fontId="66" fillId="73" borderId="18" xfId="0" applyNumberFormat="1" applyFont="1" applyFill="1" applyBorder="1" applyAlignment="1">
      <alignment horizontal="center" vertical="center"/>
    </xf>
    <xf numFmtId="0" fontId="1" fillId="0" borderId="27" xfId="0" applyFont="1" applyBorder="1" applyAlignment="1">
      <alignment horizontal="left" vertical="center" wrapText="1"/>
    </xf>
    <xf numFmtId="0" fontId="66" fillId="75" borderId="0" xfId="0" applyFont="1" applyFill="1"/>
    <xf numFmtId="0" fontId="1" fillId="63" borderId="53" xfId="0" applyFont="1" applyFill="1" applyBorder="1" applyAlignment="1" applyProtection="1">
      <alignment horizontal="center" vertical="center"/>
      <protection locked="0"/>
    </xf>
    <xf numFmtId="0" fontId="66" fillId="74" borderId="54" xfId="0" applyFont="1" applyFill="1" applyBorder="1" applyAlignment="1">
      <alignment horizontal="center" vertical="center"/>
    </xf>
    <xf numFmtId="0" fontId="66" fillId="74" borderId="18" xfId="0" applyFont="1" applyFill="1" applyBorder="1" applyAlignment="1">
      <alignment horizontal="center" vertical="center"/>
    </xf>
    <xf numFmtId="0" fontId="66" fillId="0" borderId="0" xfId="0" applyFont="1" applyAlignment="1">
      <alignment vertical="top"/>
    </xf>
    <xf numFmtId="0" fontId="67" fillId="0" borderId="0" xfId="0" applyFont="1" applyAlignment="1">
      <alignment vertical="center"/>
    </xf>
    <xf numFmtId="0" fontId="70" fillId="0" borderId="0" xfId="0" applyFont="1" applyAlignment="1">
      <alignment horizontal="center" vertical="center"/>
    </xf>
    <xf numFmtId="0" fontId="72" fillId="28" borderId="18" xfId="0" applyFont="1" applyFill="1" applyBorder="1" applyAlignment="1">
      <alignment vertical="center"/>
    </xf>
    <xf numFmtId="0" fontId="4" fillId="0" borderId="0" xfId="0" applyFont="1" applyAlignment="1">
      <alignment vertical="top" wrapText="1"/>
    </xf>
    <xf numFmtId="0" fontId="66" fillId="63" borderId="65" xfId="0" applyFont="1" applyFill="1" applyBorder="1" applyAlignment="1" applyProtection="1">
      <alignment horizontal="center" vertical="center"/>
      <protection locked="0"/>
    </xf>
    <xf numFmtId="0" fontId="66" fillId="63" borderId="55" xfId="0" applyFont="1" applyFill="1" applyBorder="1" applyAlignment="1" applyProtection="1">
      <alignment horizontal="center" vertical="center"/>
      <protection locked="0"/>
    </xf>
    <xf numFmtId="0" fontId="66" fillId="63" borderId="54" xfId="0" applyFont="1" applyFill="1" applyBorder="1" applyAlignment="1" applyProtection="1">
      <alignment horizontal="center" vertical="center"/>
      <protection locked="0"/>
    </xf>
    <xf numFmtId="0" fontId="1" fillId="0" borderId="0" xfId="0" applyFont="1" applyAlignment="1">
      <alignment vertical="center"/>
    </xf>
    <xf numFmtId="0" fontId="66" fillId="0" borderId="65" xfId="0" applyFont="1" applyBorder="1" applyAlignment="1">
      <alignment horizontal="center" vertical="center"/>
    </xf>
    <xf numFmtId="0" fontId="68" fillId="0" borderId="0" xfId="0" applyFont="1" applyAlignment="1">
      <alignment horizontal="left" vertical="center" wrapText="1" indent="1"/>
    </xf>
    <xf numFmtId="0" fontId="7" fillId="0" borderId="18" xfId="853" applyNumberFormat="1" applyFont="1" applyFill="1" applyBorder="1" applyAlignment="1" applyProtection="1">
      <alignment horizontal="center"/>
    </xf>
    <xf numFmtId="0" fontId="89" fillId="0" borderId="0" xfId="0" applyFont="1" applyAlignment="1">
      <alignment horizontal="center" vertical="center"/>
    </xf>
    <xf numFmtId="0" fontId="89" fillId="0" borderId="0" xfId="0" applyFont="1" applyAlignment="1">
      <alignment vertical="center"/>
    </xf>
    <xf numFmtId="0" fontId="70" fillId="0" borderId="18" xfId="0" applyFont="1" applyBorder="1" applyAlignment="1">
      <alignment horizontal="left" vertical="center"/>
    </xf>
    <xf numFmtId="0" fontId="70" fillId="0" borderId="18" xfId="0" applyFont="1" applyBorder="1" applyAlignment="1">
      <alignment horizontal="left" vertical="center" wrapText="1"/>
    </xf>
    <xf numFmtId="0" fontId="95" fillId="61" borderId="18" xfId="0" applyFont="1" applyFill="1" applyBorder="1" applyAlignment="1">
      <alignment vertical="center"/>
    </xf>
    <xf numFmtId="0" fontId="70" fillId="61" borderId="18" xfId="0" applyFont="1" applyFill="1" applyBorder="1" applyAlignment="1">
      <alignment vertical="center"/>
    </xf>
    <xf numFmtId="0" fontId="81" fillId="0" borderId="0" xfId="0" applyFont="1" applyAlignment="1">
      <alignment vertical="center"/>
    </xf>
    <xf numFmtId="0" fontId="3" fillId="0" borderId="0" xfId="0" applyFont="1" applyAlignment="1">
      <alignment vertical="center"/>
    </xf>
    <xf numFmtId="0" fontId="66" fillId="0" borderId="30" xfId="0" applyFont="1" applyBorder="1" applyAlignment="1">
      <alignment vertical="center"/>
    </xf>
    <xf numFmtId="0" fontId="1" fillId="0" borderId="0" xfId="0" quotePrefix="1" applyFont="1"/>
    <xf numFmtId="0" fontId="66" fillId="0" borderId="0" xfId="0" applyFont="1" applyAlignment="1">
      <alignment horizontal="left"/>
    </xf>
    <xf numFmtId="0" fontId="89" fillId="0" borderId="0" xfId="0" applyFont="1" applyAlignment="1">
      <alignment horizontal="left" vertical="center" wrapText="1"/>
    </xf>
    <xf numFmtId="0" fontId="89" fillId="0" borderId="0" xfId="0" quotePrefix="1" applyFont="1" applyAlignment="1">
      <alignment horizontal="left" vertical="center" wrapText="1"/>
    </xf>
    <xf numFmtId="0" fontId="103" fillId="0" borderId="31" xfId="0" applyFont="1" applyBorder="1" applyAlignment="1">
      <alignment horizontal="center" vertical="center" wrapText="1"/>
    </xf>
    <xf numFmtId="164" fontId="4" fillId="70" borderId="36" xfId="1163" applyNumberFormat="1" applyFont="1" applyFill="1" applyBorder="1" applyAlignment="1" applyProtection="1">
      <alignment horizontal="center" vertical="center" wrapText="1"/>
    </xf>
    <xf numFmtId="0" fontId="7" fillId="0" borderId="20" xfId="0" applyFont="1" applyBorder="1" applyAlignment="1">
      <alignment vertical="center"/>
    </xf>
    <xf numFmtId="0" fontId="99" fillId="0" borderId="31" xfId="0" applyFont="1" applyBorder="1" applyAlignment="1">
      <alignment horizontal="center" vertical="center" wrapText="1"/>
    </xf>
    <xf numFmtId="49" fontId="101" fillId="0" borderId="31" xfId="0" applyNumberFormat="1" applyFont="1" applyBorder="1" applyAlignment="1">
      <alignment horizontal="center" vertical="center"/>
    </xf>
    <xf numFmtId="0" fontId="4" fillId="0" borderId="18" xfId="0" applyFont="1" applyBorder="1" applyAlignment="1">
      <alignment wrapText="1"/>
    </xf>
    <xf numFmtId="0" fontId="70" fillId="0" borderId="0" xfId="0" applyFont="1" applyAlignment="1">
      <alignment wrapText="1"/>
    </xf>
    <xf numFmtId="0" fontId="8" fillId="0" borderId="18" xfId="1047" applyFont="1" applyBorder="1" applyAlignment="1">
      <alignment horizontal="left" vertical="center" wrapText="1"/>
    </xf>
    <xf numFmtId="0" fontId="0" fillId="61" borderId="18" xfId="0" applyFill="1" applyBorder="1"/>
    <xf numFmtId="0" fontId="0" fillId="0" borderId="18" xfId="0" applyBorder="1" applyAlignment="1">
      <alignment horizontal="left" vertical="center"/>
    </xf>
    <xf numFmtId="14" fontId="0" fillId="0" borderId="18" xfId="0" applyNumberFormat="1" applyBorder="1" applyAlignment="1">
      <alignment horizontal="left" vertical="center"/>
    </xf>
    <xf numFmtId="0" fontId="0" fillId="0" borderId="18" xfId="0" applyBorder="1" applyAlignment="1">
      <alignment horizontal="center"/>
    </xf>
    <xf numFmtId="0" fontId="91" fillId="0" borderId="0" xfId="0" applyFont="1" applyAlignment="1">
      <alignment vertical="center"/>
    </xf>
    <xf numFmtId="0" fontId="91" fillId="0" borderId="27" xfId="0" applyFont="1" applyBorder="1" applyAlignment="1">
      <alignment horizontal="center" vertical="center"/>
    </xf>
    <xf numFmtId="0" fontId="68" fillId="0" borderId="0" xfId="0" applyFont="1" applyAlignment="1">
      <alignment vertical="center"/>
    </xf>
    <xf numFmtId="0" fontId="72" fillId="0" borderId="71" xfId="0" applyFont="1" applyBorder="1" applyAlignment="1">
      <alignment horizontal="center" vertical="center" wrapText="1"/>
    </xf>
    <xf numFmtId="0" fontId="72" fillId="0" borderId="72" xfId="0" applyFont="1" applyBorder="1" applyAlignment="1">
      <alignment horizontal="center" vertical="center" wrapText="1"/>
    </xf>
    <xf numFmtId="49" fontId="76" fillId="76" borderId="73" xfId="1037" applyNumberFormat="1" applyFont="1" applyFill="1" applyBorder="1" applyAlignment="1" applyProtection="1">
      <alignment horizontal="left" vertical="center" wrapText="1"/>
      <protection locked="0"/>
    </xf>
    <xf numFmtId="49" fontId="76" fillId="76" borderId="22" xfId="1037" applyNumberFormat="1" applyFont="1" applyFill="1" applyBorder="1" applyAlignment="1" applyProtection="1">
      <alignment horizontal="left" vertical="center" wrapText="1"/>
      <protection locked="0"/>
    </xf>
    <xf numFmtId="1" fontId="76" fillId="76" borderId="22" xfId="1037" applyNumberFormat="1" applyFont="1" applyFill="1" applyBorder="1" applyAlignment="1" applyProtection="1">
      <alignment horizontal="center" vertical="center"/>
      <protection locked="0"/>
    </xf>
    <xf numFmtId="1" fontId="76" fillId="76" borderId="58" xfId="1037" applyNumberFormat="1" applyFont="1" applyFill="1" applyBorder="1" applyAlignment="1" applyProtection="1">
      <alignment horizontal="center" vertical="center"/>
      <protection locked="0"/>
    </xf>
    <xf numFmtId="49" fontId="76" fillId="76" borderId="70" xfId="1037" applyNumberFormat="1" applyFont="1" applyFill="1" applyBorder="1" applyAlignment="1" applyProtection="1">
      <alignment horizontal="left" vertical="center" wrapText="1"/>
      <protection locked="0"/>
    </xf>
    <xf numFmtId="1" fontId="76" fillId="76" borderId="71" xfId="1037" applyNumberFormat="1" applyFont="1" applyFill="1" applyBorder="1" applyAlignment="1" applyProtection="1">
      <alignment horizontal="center" vertical="center"/>
      <protection locked="0"/>
    </xf>
    <xf numFmtId="1" fontId="76" fillId="76" borderId="72" xfId="1037" applyNumberFormat="1"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1" fillId="0" borderId="18" xfId="0" applyFont="1" applyBorder="1"/>
    <xf numFmtId="0" fontId="1" fillId="0" borderId="18" xfId="0" applyFont="1" applyBorder="1" applyAlignment="1">
      <alignment horizontal="left" vertical="center"/>
    </xf>
    <xf numFmtId="0" fontId="0" fillId="77" borderId="18" xfId="0" applyFill="1" applyBorder="1"/>
    <xf numFmtId="49" fontId="76" fillId="76" borderId="71" xfId="1037" applyNumberFormat="1" applyFont="1" applyFill="1" applyBorder="1" applyAlignment="1" applyProtection="1">
      <alignment horizontal="left" vertical="center" wrapText="1"/>
      <protection locked="0"/>
    </xf>
    <xf numFmtId="10" fontId="68" fillId="67" borderId="18" xfId="0" applyNumberFormat="1" applyFont="1" applyFill="1" applyBorder="1" applyAlignment="1">
      <alignment horizontal="center" vertical="center"/>
    </xf>
    <xf numFmtId="10" fontId="68" fillId="73" borderId="18" xfId="0" applyNumberFormat="1" applyFont="1" applyFill="1" applyBorder="1" applyAlignment="1">
      <alignment horizontal="center" vertical="center"/>
    </xf>
    <xf numFmtId="0" fontId="1" fillId="0" borderId="0" xfId="0" applyFont="1" applyAlignment="1">
      <alignment vertical="top"/>
    </xf>
    <xf numFmtId="0" fontId="75" fillId="0" borderId="0" xfId="0" applyFont="1" applyAlignment="1">
      <alignment horizontal="left" vertical="center" wrapText="1"/>
    </xf>
    <xf numFmtId="0" fontId="75" fillId="0" borderId="0" xfId="0" applyFont="1" applyAlignment="1">
      <alignment horizontal="left"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66" fillId="0" borderId="60" xfId="0" applyFont="1" applyBorder="1" applyAlignment="1">
      <alignment horizontal="center" vertical="center"/>
    </xf>
    <xf numFmtId="0" fontId="66" fillId="0" borderId="35"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61" xfId="0" applyFont="1" applyBorder="1" applyAlignment="1">
      <alignment horizontal="center" vertical="center"/>
    </xf>
    <xf numFmtId="0" fontId="92" fillId="0" borderId="33" xfId="0" applyFont="1" applyBorder="1" applyAlignment="1">
      <alignment horizontal="center" vertical="center" wrapText="1"/>
    </xf>
    <xf numFmtId="0" fontId="92" fillId="0" borderId="36" xfId="0" applyFont="1" applyBorder="1" applyAlignment="1">
      <alignment horizontal="center" vertical="center" wrapText="1"/>
    </xf>
    <xf numFmtId="0" fontId="92" fillId="0" borderId="37" xfId="0" applyFont="1" applyBorder="1" applyAlignment="1">
      <alignment horizontal="center" vertical="center" wrapText="1"/>
    </xf>
    <xf numFmtId="0" fontId="92" fillId="0" borderId="38" xfId="0" applyFont="1" applyBorder="1" applyAlignment="1">
      <alignment horizontal="center" vertical="center" wrapText="1"/>
    </xf>
    <xf numFmtId="0" fontId="92" fillId="0" borderId="34" xfId="0" applyFont="1" applyBorder="1" applyAlignment="1">
      <alignment horizontal="center" vertical="center" wrapText="1"/>
    </xf>
    <xf numFmtId="0" fontId="92" fillId="0" borderId="39" xfId="0" applyFont="1" applyBorder="1" applyAlignment="1">
      <alignment horizontal="center" vertical="center" wrapText="1"/>
    </xf>
    <xf numFmtId="0" fontId="1" fillId="0" borderId="27" xfId="0" applyFont="1" applyBorder="1" applyAlignment="1">
      <alignment horizontal="left" vertical="center" wrapText="1"/>
    </xf>
    <xf numFmtId="0" fontId="66" fillId="0" borderId="27" xfId="0" applyFont="1" applyBorder="1" applyAlignment="1">
      <alignment horizontal="left" vertical="center" wrapText="1"/>
    </xf>
    <xf numFmtId="0" fontId="66" fillId="63" borderId="27" xfId="0" applyFont="1" applyFill="1" applyBorder="1" applyAlignment="1" applyProtection="1">
      <alignment horizontal="center" vertical="center"/>
      <protection locked="0"/>
    </xf>
    <xf numFmtId="0" fontId="66" fillId="0" borderId="43" xfId="0" applyFont="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3" fillId="0" borderId="6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66" fillId="74" borderId="20" xfId="0" applyFont="1" applyFill="1" applyBorder="1" applyAlignment="1">
      <alignment horizontal="center" vertical="center"/>
    </xf>
    <xf numFmtId="0" fontId="66" fillId="74" borderId="19" xfId="0" applyFont="1" applyFill="1" applyBorder="1" applyAlignment="1">
      <alignment horizontal="center" vertical="center"/>
    </xf>
    <xf numFmtId="0" fontId="81" fillId="0" borderId="0" xfId="0" applyFont="1" applyAlignment="1">
      <alignment horizontal="center" vertical="center"/>
    </xf>
    <xf numFmtId="0" fontId="66" fillId="63" borderId="67" xfId="0" applyFont="1" applyFill="1" applyBorder="1" applyAlignment="1" applyProtection="1">
      <alignment horizontal="center" vertical="center"/>
      <protection locked="0"/>
    </xf>
    <xf numFmtId="0" fontId="66" fillId="63" borderId="68" xfId="0" applyFont="1" applyFill="1" applyBorder="1" applyAlignment="1" applyProtection="1">
      <alignment horizontal="center" vertical="center"/>
      <protection locked="0"/>
    </xf>
    <xf numFmtId="0" fontId="1" fillId="63" borderId="20" xfId="0" applyFont="1" applyFill="1" applyBorder="1" applyAlignment="1" applyProtection="1">
      <alignment horizontal="center" vertical="center"/>
      <protection locked="0"/>
    </xf>
    <xf numFmtId="0" fontId="1" fillId="63" borderId="35" xfId="0" applyFont="1" applyFill="1" applyBorder="1" applyAlignment="1" applyProtection="1">
      <alignment horizontal="center" vertical="center"/>
      <protection locked="0"/>
    </xf>
    <xf numFmtId="0" fontId="1" fillId="63" borderId="19" xfId="0" applyFont="1" applyFill="1" applyBorder="1" applyAlignment="1" applyProtection="1">
      <alignment horizontal="center" vertical="center"/>
      <protection locked="0"/>
    </xf>
    <xf numFmtId="0" fontId="1" fillId="0" borderId="20" xfId="0" applyFont="1" applyBorder="1" applyAlignment="1">
      <alignment horizontal="center" vertical="center"/>
    </xf>
    <xf numFmtId="0" fontId="1" fillId="63" borderId="20" xfId="0" applyFont="1" applyFill="1" applyBorder="1" applyAlignment="1" applyProtection="1">
      <alignment horizontal="left" vertical="center"/>
      <protection locked="0"/>
    </xf>
    <xf numFmtId="0" fontId="1" fillId="63" borderId="35" xfId="0" applyFont="1" applyFill="1" applyBorder="1" applyAlignment="1" applyProtection="1">
      <alignment horizontal="left" vertical="center"/>
      <protection locked="0"/>
    </xf>
    <xf numFmtId="0" fontId="1" fillId="63" borderId="19" xfId="0" applyFont="1" applyFill="1" applyBorder="1" applyAlignment="1" applyProtection="1">
      <alignment horizontal="left" vertical="center"/>
      <protection locked="0"/>
    </xf>
    <xf numFmtId="0" fontId="1" fillId="0" borderId="32" xfId="0" applyFont="1" applyBorder="1" applyAlignment="1">
      <alignment horizontal="left" vertical="center" wrapText="1"/>
    </xf>
    <xf numFmtId="0" fontId="66" fillId="0" borderId="29" xfId="0" applyFont="1" applyBorder="1" applyAlignment="1">
      <alignment horizontal="left" vertical="center" wrapText="1"/>
    </xf>
    <xf numFmtId="0" fontId="66" fillId="63" borderId="20" xfId="0" applyFont="1" applyFill="1" applyBorder="1" applyAlignment="1" applyProtection="1">
      <alignment horizontal="center" vertical="center"/>
      <protection locked="0"/>
    </xf>
    <xf numFmtId="0" fontId="66" fillId="63" borderId="35" xfId="0" applyFont="1" applyFill="1" applyBorder="1" applyAlignment="1" applyProtection="1">
      <alignment horizontal="center" vertical="center"/>
      <protection locked="0"/>
    </xf>
    <xf numFmtId="0" fontId="66" fillId="63" borderId="19" xfId="0" applyFont="1" applyFill="1" applyBorder="1" applyAlignment="1" applyProtection="1">
      <alignment horizontal="center" vertical="center"/>
      <protection locked="0"/>
    </xf>
    <xf numFmtId="0" fontId="66" fillId="0" borderId="69" xfId="0" applyFont="1" applyBorder="1" applyAlignment="1">
      <alignment horizontal="center" vertical="center"/>
    </xf>
    <xf numFmtId="0" fontId="66" fillId="0" borderId="30" xfId="0" applyFont="1" applyBorder="1" applyAlignment="1">
      <alignment horizontal="center" vertical="center"/>
    </xf>
    <xf numFmtId="0" fontId="3" fillId="0" borderId="69" xfId="0" applyFont="1" applyBorder="1" applyAlignment="1">
      <alignment horizontal="center" vertical="center"/>
    </xf>
    <xf numFmtId="0" fontId="3" fillId="0" borderId="30" xfId="0" applyFont="1" applyBorder="1" applyAlignment="1">
      <alignment horizontal="center" vertical="center"/>
    </xf>
    <xf numFmtId="0" fontId="1" fillId="0" borderId="0" xfId="0" applyFont="1" applyAlignment="1">
      <alignment horizontal="left" vertical="top" wrapText="1"/>
    </xf>
    <xf numFmtId="0" fontId="68" fillId="0" borderId="0" xfId="0" applyFont="1" applyAlignment="1">
      <alignment horizontal="left" vertical="center" wrapText="1"/>
    </xf>
    <xf numFmtId="0" fontId="4" fillId="0" borderId="0" xfId="0" applyFont="1" applyAlignment="1">
      <alignment horizontal="left" vertical="top" wrapText="1"/>
    </xf>
    <xf numFmtId="0" fontId="1" fillId="0" borderId="28"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93" fillId="0" borderId="28" xfId="0" applyFont="1" applyBorder="1" applyAlignment="1">
      <alignment horizontal="left" vertical="center" wrapText="1"/>
    </xf>
    <xf numFmtId="0" fontId="93" fillId="0" borderId="64" xfId="0" applyFont="1" applyBorder="1" applyAlignment="1">
      <alignment horizontal="left" vertical="center" wrapText="1"/>
    </xf>
    <xf numFmtId="0" fontId="93" fillId="0" borderId="65" xfId="0" applyFont="1" applyBorder="1" applyAlignment="1">
      <alignment horizontal="left" vertical="center" wrapText="1"/>
    </xf>
    <xf numFmtId="0" fontId="91" fillId="0" borderId="28" xfId="0" applyFont="1" applyBorder="1" applyAlignment="1">
      <alignment horizontal="left" vertical="center" wrapText="1"/>
    </xf>
    <xf numFmtId="0" fontId="91" fillId="0" borderId="64" xfId="0" applyFont="1" applyBorder="1" applyAlignment="1">
      <alignment horizontal="left" vertical="center" wrapText="1"/>
    </xf>
    <xf numFmtId="0" fontId="91" fillId="0" borderId="65" xfId="0" applyFont="1" applyBorder="1" applyAlignment="1">
      <alignment horizontal="left" vertical="center" wrapText="1"/>
    </xf>
    <xf numFmtId="0" fontId="1" fillId="0" borderId="28" xfId="0" applyFont="1" applyBorder="1" applyAlignment="1">
      <alignment horizontal="left"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1" fillId="0" borderId="18" xfId="0" applyFont="1" applyBorder="1" applyAlignment="1">
      <alignment horizontal="center" vertical="center"/>
    </xf>
    <xf numFmtId="0" fontId="66" fillId="0" borderId="18" xfId="0" applyFont="1" applyBorder="1" applyAlignment="1">
      <alignment horizontal="center" vertical="center"/>
    </xf>
    <xf numFmtId="0" fontId="66" fillId="63" borderId="18" xfId="0" applyFont="1" applyFill="1" applyBorder="1" applyAlignment="1" applyProtection="1">
      <alignment horizontal="center" vertical="center"/>
      <protection locked="0"/>
    </xf>
    <xf numFmtId="14" fontId="66" fillId="63" borderId="18" xfId="0" applyNumberFormat="1" applyFont="1" applyFill="1" applyBorder="1" applyAlignment="1" applyProtection="1">
      <alignment horizontal="center" vertical="center"/>
      <protection locked="0"/>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68" fillId="0" borderId="0" xfId="0" applyFont="1" applyAlignment="1">
      <alignment horizontal="left" wrapText="1"/>
    </xf>
    <xf numFmtId="0" fontId="0" fillId="0" borderId="0" xfId="0" applyAlignment="1">
      <alignment horizontal="left" wrapText="1"/>
    </xf>
    <xf numFmtId="0" fontId="72" fillId="0" borderId="53"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55" xfId="0" applyFont="1" applyBorder="1" applyAlignment="1">
      <alignment horizontal="center" vertical="center" wrapText="1"/>
    </xf>
    <xf numFmtId="0" fontId="66" fillId="63" borderId="32" xfId="0" applyFont="1" applyFill="1" applyBorder="1" applyAlignment="1" applyProtection="1">
      <alignment horizontal="left" vertical="center" wrapText="1"/>
      <protection locked="0"/>
    </xf>
    <xf numFmtId="0" fontId="66" fillId="63" borderId="31" xfId="0" applyFont="1" applyFill="1" applyBorder="1" applyAlignment="1" applyProtection="1">
      <alignment horizontal="left" vertical="center" wrapText="1"/>
      <protection locked="0"/>
    </xf>
    <xf numFmtId="0" fontId="66" fillId="63" borderId="29" xfId="0" applyFont="1" applyFill="1" applyBorder="1" applyAlignment="1" applyProtection="1">
      <alignment horizontal="left" vertical="center" wrapText="1"/>
      <protection locked="0"/>
    </xf>
    <xf numFmtId="0" fontId="7" fillId="0" borderId="33" xfId="0" applyFont="1" applyBorder="1" applyAlignment="1">
      <alignment vertical="center" wrapText="1"/>
    </xf>
    <xf numFmtId="0" fontId="36" fillId="0" borderId="36" xfId="0" applyFont="1" applyBorder="1" applyAlignment="1">
      <alignment vertical="center" wrapText="1"/>
    </xf>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34" xfId="0" applyFont="1" applyBorder="1" applyAlignment="1">
      <alignment vertical="center" wrapText="1"/>
    </xf>
    <xf numFmtId="0" fontId="36" fillId="0" borderId="39" xfId="0" applyFont="1" applyBorder="1" applyAlignment="1">
      <alignment vertical="center" wrapText="1"/>
    </xf>
    <xf numFmtId="0" fontId="28" fillId="0" borderId="3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9" xfId="0" applyFont="1" applyBorder="1" applyAlignment="1">
      <alignment horizontal="center" vertical="center" wrapText="1"/>
    </xf>
    <xf numFmtId="0" fontId="4" fillId="0" borderId="33"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4" xfId="0" applyFont="1" applyBorder="1" applyAlignment="1">
      <alignment vertical="center" wrapText="1"/>
    </xf>
    <xf numFmtId="0" fontId="4" fillId="0" borderId="39" xfId="0" applyFont="1" applyBorder="1" applyAlignment="1">
      <alignment vertical="center" wrapText="1"/>
    </xf>
    <xf numFmtId="0" fontId="30" fillId="0" borderId="3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9" xfId="0" applyFont="1" applyBorder="1" applyAlignment="1">
      <alignment horizontal="center" vertical="center" wrapText="1"/>
    </xf>
    <xf numFmtId="0" fontId="78" fillId="0" borderId="36" xfId="0" applyFont="1" applyBorder="1" applyAlignment="1">
      <alignment vertical="center" wrapText="1"/>
    </xf>
    <xf numFmtId="0" fontId="78" fillId="0" borderId="37" xfId="0" applyFont="1" applyBorder="1" applyAlignment="1">
      <alignment vertical="center" wrapText="1"/>
    </xf>
    <xf numFmtId="0" fontId="78" fillId="0" borderId="38" xfId="0" applyFont="1" applyBorder="1" applyAlignment="1">
      <alignment vertical="center" wrapText="1"/>
    </xf>
    <xf numFmtId="0" fontId="78" fillId="0" borderId="34" xfId="0" applyFont="1" applyBorder="1" applyAlignment="1">
      <alignment vertical="center" wrapText="1"/>
    </xf>
    <xf numFmtId="0" fontId="78" fillId="0" borderId="39" xfId="0" applyFont="1" applyBorder="1" applyAlignment="1">
      <alignment vertical="center" wrapText="1"/>
    </xf>
    <xf numFmtId="0" fontId="73" fillId="0" borderId="32" xfId="0"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3" fillId="63" borderId="32" xfId="0" applyFont="1" applyFill="1" applyBorder="1" applyAlignment="1" applyProtection="1">
      <alignment horizontal="left" vertical="center" wrapText="1"/>
      <protection locked="0"/>
    </xf>
    <xf numFmtId="0" fontId="3" fillId="63" borderId="31" xfId="0" applyFont="1" applyFill="1" applyBorder="1" applyAlignment="1" applyProtection="1">
      <alignment horizontal="left" vertical="center" wrapText="1"/>
      <protection locked="0"/>
    </xf>
    <xf numFmtId="0" fontId="3" fillId="63" borderId="29" xfId="0" applyFont="1" applyFill="1" applyBorder="1" applyAlignment="1" applyProtection="1">
      <alignment horizontal="left" vertical="center" wrapText="1"/>
      <protection locked="0"/>
    </xf>
    <xf numFmtId="0" fontId="3" fillId="64" borderId="32" xfId="0" applyFont="1" applyFill="1" applyBorder="1" applyAlignment="1" applyProtection="1">
      <alignment horizontal="left" vertical="center" wrapText="1"/>
      <protection locked="0"/>
    </xf>
    <xf numFmtId="0" fontId="3" fillId="64" borderId="31" xfId="0" applyFont="1" applyFill="1" applyBorder="1" applyAlignment="1" applyProtection="1">
      <alignment horizontal="left" vertical="center" wrapText="1"/>
      <protection locked="0"/>
    </xf>
    <xf numFmtId="0" fontId="3" fillId="64" borderId="29" xfId="0" applyFont="1" applyFill="1" applyBorder="1" applyAlignment="1" applyProtection="1">
      <alignment horizontal="left" vertical="center" wrapText="1"/>
      <protection locked="0"/>
    </xf>
    <xf numFmtId="0" fontId="66" fillId="64" borderId="32" xfId="0" applyFont="1" applyFill="1" applyBorder="1" applyAlignment="1" applyProtection="1">
      <alignment horizontal="left" vertical="center" wrapText="1"/>
      <protection locked="0"/>
    </xf>
    <xf numFmtId="0" fontId="66" fillId="64" borderId="31" xfId="0" applyFont="1" applyFill="1" applyBorder="1" applyAlignment="1" applyProtection="1">
      <alignment horizontal="left" vertical="center" wrapText="1"/>
      <protection locked="0"/>
    </xf>
    <xf numFmtId="0" fontId="66" fillId="64" borderId="29" xfId="0"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9" xfId="0" applyFont="1" applyBorder="1" applyAlignment="1">
      <alignment horizontal="center" vertical="center" wrapText="1"/>
    </xf>
    <xf numFmtId="0" fontId="3" fillId="63" borderId="32" xfId="0" quotePrefix="1" applyFont="1" applyFill="1" applyBorder="1" applyAlignment="1" applyProtection="1">
      <alignment horizontal="left" vertical="center" wrapText="1"/>
      <protection locked="0"/>
    </xf>
    <xf numFmtId="0" fontId="4" fillId="0" borderId="32" xfId="0" applyFont="1" applyBorder="1" applyAlignment="1">
      <alignment vertical="center" wrapText="1"/>
    </xf>
    <xf numFmtId="0" fontId="78" fillId="0" borderId="31" xfId="0" applyFont="1" applyBorder="1" applyAlignment="1">
      <alignment vertical="center" wrapText="1"/>
    </xf>
    <xf numFmtId="0" fontId="78" fillId="0" borderId="29" xfId="0" applyFont="1" applyBorder="1" applyAlignment="1">
      <alignment vertical="center" wrapText="1"/>
    </xf>
    <xf numFmtId="0" fontId="1" fillId="63" borderId="32" xfId="0" quotePrefix="1" applyFont="1" applyFill="1" applyBorder="1" applyAlignment="1" applyProtection="1">
      <alignment horizontal="left" vertical="center" wrapText="1"/>
      <protection locked="0"/>
    </xf>
    <xf numFmtId="0" fontId="99" fillId="0" borderId="33" xfId="0" applyFont="1" applyBorder="1" applyAlignment="1">
      <alignment horizontal="center" vertical="center" wrapText="1"/>
    </xf>
    <xf numFmtId="0" fontId="100" fillId="0" borderId="36" xfId="0" applyFont="1" applyBorder="1" applyAlignment="1">
      <alignment horizontal="center" vertical="center" wrapText="1"/>
    </xf>
    <xf numFmtId="0" fontId="100" fillId="0" borderId="37" xfId="0" applyFont="1" applyBorder="1" applyAlignment="1">
      <alignment horizontal="center" vertical="center" wrapText="1"/>
    </xf>
    <xf numFmtId="0" fontId="100" fillId="0" borderId="38" xfId="0" applyFont="1" applyBorder="1" applyAlignment="1">
      <alignment horizontal="center" vertical="center" wrapText="1"/>
    </xf>
    <xf numFmtId="0" fontId="100" fillId="0" borderId="34" xfId="0" applyFont="1" applyBorder="1" applyAlignment="1">
      <alignment horizontal="center" vertical="center" wrapText="1"/>
    </xf>
    <xf numFmtId="0" fontId="100" fillId="0" borderId="39" xfId="0" applyFont="1" applyBorder="1" applyAlignment="1">
      <alignment horizontal="center" vertical="center" wrapText="1"/>
    </xf>
    <xf numFmtId="0" fontId="99" fillId="0" borderId="33" xfId="0" quotePrefix="1" applyFont="1" applyBorder="1" applyAlignment="1">
      <alignment horizontal="left" vertical="center" wrapText="1"/>
    </xf>
    <xf numFmtId="0" fontId="99" fillId="0" borderId="36" xfId="0" quotePrefix="1" applyFont="1" applyBorder="1" applyAlignment="1">
      <alignment horizontal="left" vertical="center" wrapText="1"/>
    </xf>
    <xf numFmtId="0" fontId="99" fillId="0" borderId="37" xfId="0" quotePrefix="1" applyFont="1" applyBorder="1" applyAlignment="1">
      <alignment horizontal="left" vertical="center" wrapText="1"/>
    </xf>
    <xf numFmtId="0" fontId="99" fillId="0" borderId="38" xfId="0" quotePrefix="1" applyFont="1" applyBorder="1" applyAlignment="1">
      <alignment horizontal="left" vertical="center" wrapText="1"/>
    </xf>
    <xf numFmtId="0" fontId="99" fillId="0" borderId="34" xfId="0" quotePrefix="1" applyFont="1" applyBorder="1" applyAlignment="1">
      <alignment horizontal="left" vertical="center" wrapText="1"/>
    </xf>
    <xf numFmtId="0" fontId="99" fillId="0" borderId="39" xfId="0" quotePrefix="1" applyFont="1" applyBorder="1" applyAlignment="1">
      <alignment horizontal="left" vertical="center" wrapText="1"/>
    </xf>
    <xf numFmtId="0" fontId="99" fillId="0" borderId="33" xfId="0" applyFont="1" applyBorder="1" applyAlignment="1">
      <alignment vertical="center" wrapText="1"/>
    </xf>
    <xf numFmtId="0" fontId="100" fillId="0" borderId="36" xfId="0" applyFont="1" applyBorder="1" applyAlignment="1">
      <alignment vertical="center" wrapText="1"/>
    </xf>
    <xf numFmtId="0" fontId="100" fillId="0" borderId="37" xfId="0" applyFont="1" applyBorder="1" applyAlignment="1">
      <alignment vertical="center" wrapText="1"/>
    </xf>
    <xf numFmtId="0" fontId="100" fillId="0" borderId="38" xfId="0" applyFont="1" applyBorder="1" applyAlignment="1">
      <alignment vertical="center" wrapText="1"/>
    </xf>
    <xf numFmtId="0" fontId="100" fillId="0" borderId="34" xfId="0" applyFont="1" applyBorder="1" applyAlignment="1">
      <alignment vertical="center" wrapText="1"/>
    </xf>
    <xf numFmtId="0" fontId="100" fillId="0" borderId="39" xfId="0" applyFont="1" applyBorder="1" applyAlignment="1">
      <alignment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102" fillId="0" borderId="38" xfId="0" applyFont="1" applyBorder="1" applyAlignment="1">
      <alignment horizontal="center" vertical="center" wrapText="1"/>
    </xf>
    <xf numFmtId="0" fontId="102" fillId="0" borderId="34" xfId="0" applyFont="1" applyBorder="1" applyAlignment="1">
      <alignment horizontal="center" vertical="center" wrapText="1"/>
    </xf>
    <xf numFmtId="0" fontId="102" fillId="0" borderId="39" xfId="0" applyFont="1" applyBorder="1" applyAlignment="1">
      <alignment horizontal="center" vertical="center" wrapText="1"/>
    </xf>
    <xf numFmtId="0" fontId="71" fillId="63" borderId="32" xfId="0" applyFont="1" applyFill="1" applyBorder="1" applyAlignment="1" applyProtection="1">
      <alignment horizontal="center" vertical="center"/>
      <protection locked="0"/>
    </xf>
    <xf numFmtId="0" fontId="71" fillId="63" borderId="31" xfId="0" applyFont="1" applyFill="1" applyBorder="1" applyAlignment="1" applyProtection="1">
      <alignment horizontal="center" vertical="center"/>
      <protection locked="0"/>
    </xf>
    <xf numFmtId="0" fontId="71" fillId="63" borderId="29" xfId="0" applyFont="1" applyFill="1" applyBorder="1" applyAlignment="1" applyProtection="1">
      <alignment horizontal="center" vertical="center"/>
      <protection locked="0"/>
    </xf>
    <xf numFmtId="0" fontId="73" fillId="0" borderId="32" xfId="0" quotePrefix="1" applyFont="1" applyBorder="1" applyAlignment="1">
      <alignment horizontal="center" vertical="center" wrapText="1"/>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33" xfId="0" quotePrefix="1" applyFont="1" applyBorder="1" applyAlignment="1">
      <alignment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7" fillId="0" borderId="27" xfId="0" applyFont="1" applyBorder="1" applyAlignment="1">
      <alignment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49" fontId="23" fillId="0" borderId="32" xfId="0" applyNumberFormat="1" applyFont="1" applyBorder="1" applyAlignment="1">
      <alignment horizontal="center" vertical="center" wrapText="1"/>
    </xf>
    <xf numFmtId="49" fontId="40" fillId="0" borderId="31"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9" fontId="28" fillId="0" borderId="32" xfId="0" applyNumberFormat="1" applyFont="1" applyBorder="1" applyAlignment="1">
      <alignment horizontal="center" vertical="center" wrapText="1"/>
    </xf>
    <xf numFmtId="49" fontId="29" fillId="0" borderId="32" xfId="0" applyNumberFormat="1" applyFont="1" applyBorder="1" applyAlignment="1">
      <alignment horizontal="center" vertical="center" wrapText="1"/>
    </xf>
    <xf numFmtId="49" fontId="79" fillId="0" borderId="31" xfId="0" applyNumberFormat="1" applyFont="1" applyBorder="1" applyAlignment="1">
      <alignment horizontal="center" vertical="center" wrapText="1"/>
    </xf>
    <xf numFmtId="49" fontId="79" fillId="0" borderId="29" xfId="0" applyNumberFormat="1" applyFont="1" applyBorder="1" applyAlignment="1">
      <alignment horizontal="center" vertical="center" wrapText="1"/>
    </xf>
    <xf numFmtId="0" fontId="7" fillId="0" borderId="32" xfId="0" applyFont="1" applyBorder="1" applyAlignment="1">
      <alignment vertical="center" wrapText="1"/>
    </xf>
    <xf numFmtId="0" fontId="36" fillId="0" borderId="31" xfId="0" applyFont="1" applyBorder="1" applyAlignment="1">
      <alignment vertical="center" wrapText="1"/>
    </xf>
    <xf numFmtId="0" fontId="36" fillId="0" borderId="29" xfId="0" applyFont="1" applyBorder="1" applyAlignment="1">
      <alignment vertical="center" wrapText="1"/>
    </xf>
    <xf numFmtId="0" fontId="7" fillId="0" borderId="33" xfId="0" quotePrefix="1" applyFont="1" applyBorder="1" applyAlignment="1">
      <alignment vertical="center" wrapText="1"/>
    </xf>
    <xf numFmtId="0" fontId="1" fillId="63" borderId="32"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readingOrder="1"/>
    </xf>
    <xf numFmtId="0" fontId="31" fillId="0" borderId="36" xfId="0" applyFont="1" applyBorder="1"/>
    <xf numFmtId="0" fontId="4" fillId="0" borderId="37" xfId="0" applyFont="1" applyBorder="1" applyAlignment="1">
      <alignment horizontal="left" vertical="center" wrapText="1" readingOrder="1"/>
    </xf>
    <xf numFmtId="0" fontId="31" fillId="0" borderId="38" xfId="0" applyFont="1" applyBorder="1"/>
    <xf numFmtId="0" fontId="4" fillId="0" borderId="34" xfId="0" applyFont="1" applyBorder="1" applyAlignment="1">
      <alignment horizontal="left" vertical="center" wrapText="1" readingOrder="1"/>
    </xf>
    <xf numFmtId="0" fontId="31" fillId="0" borderId="39" xfId="0" applyFont="1" applyBorder="1"/>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0" fontId="66" fillId="64" borderId="32" xfId="0" quotePrefix="1" applyFont="1" applyFill="1" applyBorder="1" applyAlignment="1" applyProtection="1">
      <alignment horizontal="left" vertical="center" wrapText="1"/>
      <protection locked="0"/>
    </xf>
    <xf numFmtId="0" fontId="1" fillId="64" borderId="32" xfId="0" applyFont="1" applyFill="1" applyBorder="1" applyAlignment="1" applyProtection="1">
      <alignment horizontal="left" vertical="center" wrapText="1"/>
      <protection locked="0"/>
    </xf>
    <xf numFmtId="0" fontId="29" fillId="0" borderId="32" xfId="0" applyFont="1" applyBorder="1" applyAlignment="1">
      <alignment horizontal="center" vertical="center" wrapText="1" readingOrder="1"/>
    </xf>
    <xf numFmtId="49" fontId="29" fillId="0" borderId="31" xfId="0" applyNumberFormat="1" applyFont="1" applyBorder="1" applyAlignment="1">
      <alignment horizontal="center" vertical="center" wrapText="1" readingOrder="1"/>
    </xf>
    <xf numFmtId="49" fontId="29" fillId="0" borderId="29" xfId="0" applyNumberFormat="1" applyFont="1" applyBorder="1" applyAlignment="1">
      <alignment horizontal="center" vertical="center" wrapText="1" readingOrder="1"/>
    </xf>
    <xf numFmtId="0" fontId="4" fillId="0" borderId="32" xfId="0" applyFont="1" applyBorder="1" applyAlignment="1">
      <alignment horizontal="left" vertical="center" wrapText="1" readingOrder="1"/>
    </xf>
    <xf numFmtId="0" fontId="4" fillId="0" borderId="31"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74" fillId="0" borderId="36" xfId="0" applyFont="1" applyBorder="1"/>
    <xf numFmtId="0" fontId="74" fillId="0" borderId="38" xfId="0" applyFont="1" applyBorder="1"/>
    <xf numFmtId="0" fontId="74" fillId="0" borderId="39" xfId="0" applyFont="1" applyBorder="1"/>
    <xf numFmtId="0" fontId="29" fillId="0" borderId="32" xfId="0" quotePrefix="1" applyFont="1" applyBorder="1" applyAlignment="1">
      <alignment horizontal="center" vertical="center" wrapText="1"/>
    </xf>
    <xf numFmtId="49" fontId="29" fillId="0" borderId="31" xfId="0" applyNumberFormat="1" applyFont="1" applyBorder="1" applyAlignment="1">
      <alignment horizontal="center" vertical="center" wrapText="1"/>
    </xf>
    <xf numFmtId="49" fontId="29" fillId="0" borderId="29" xfId="0" applyNumberFormat="1" applyFont="1" applyBorder="1" applyAlignment="1">
      <alignment horizontal="center" vertical="center" wrapText="1"/>
    </xf>
    <xf numFmtId="0" fontId="4" fillId="0" borderId="31" xfId="0" applyFont="1" applyBorder="1" applyAlignment="1">
      <alignment vertical="center" wrapText="1"/>
    </xf>
    <xf numFmtId="0" fontId="4" fillId="0" borderId="29" xfId="0" applyFont="1" applyBorder="1" applyAlignment="1">
      <alignment vertical="center" wrapText="1"/>
    </xf>
    <xf numFmtId="49" fontId="29" fillId="0" borderId="32" xfId="0" applyNumberFormat="1" applyFont="1" applyBorder="1" applyAlignment="1">
      <alignment horizontal="center" vertical="center" wrapText="1" readingOrder="1"/>
    </xf>
    <xf numFmtId="0" fontId="4" fillId="0" borderId="36" xfId="0" applyFont="1" applyBorder="1" applyAlignment="1">
      <alignment horizontal="left" vertical="center" wrapText="1" readingOrder="1"/>
    </xf>
    <xf numFmtId="0" fontId="4" fillId="0" borderId="38" xfId="0" applyFont="1" applyBorder="1" applyAlignment="1">
      <alignment horizontal="left" vertical="center" wrapText="1" readingOrder="1"/>
    </xf>
    <xf numFmtId="0" fontId="4" fillId="0" borderId="39" xfId="0" applyFont="1" applyBorder="1" applyAlignment="1">
      <alignment horizontal="left" vertical="center" wrapText="1" readingOrder="1"/>
    </xf>
    <xf numFmtId="0" fontId="1" fillId="0" borderId="32" xfId="0" applyFont="1" applyBorder="1" applyAlignment="1">
      <alignment horizontal="center"/>
    </xf>
    <xf numFmtId="0" fontId="1" fillId="0" borderId="31" xfId="0" applyFont="1" applyBorder="1" applyAlignment="1">
      <alignment horizontal="center"/>
    </xf>
    <xf numFmtId="0" fontId="1" fillId="0" borderId="29" xfId="0" applyFont="1" applyBorder="1" applyAlignment="1">
      <alignment horizontal="center"/>
    </xf>
    <xf numFmtId="49" fontId="101" fillId="0" borderId="32" xfId="0" applyNumberFormat="1" applyFont="1" applyBorder="1" applyAlignment="1">
      <alignment horizontal="center" vertical="center" wrapText="1"/>
    </xf>
    <xf numFmtId="49" fontId="101" fillId="0" borderId="31" xfId="0" applyNumberFormat="1" applyFont="1" applyBorder="1" applyAlignment="1">
      <alignment horizontal="center" vertical="center" wrapText="1"/>
    </xf>
    <xf numFmtId="49" fontId="101" fillId="0" borderId="29" xfId="0" applyNumberFormat="1" applyFont="1" applyBorder="1" applyAlignment="1">
      <alignment horizontal="center" vertical="center" wrapText="1"/>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1" fillId="64" borderId="32" xfId="0" quotePrefix="1" applyFont="1" applyFill="1" applyBorder="1" applyAlignment="1" applyProtection="1">
      <alignment horizontal="left" vertical="center" wrapText="1"/>
      <protection locked="0"/>
    </xf>
    <xf numFmtId="0" fontId="71" fillId="65" borderId="32" xfId="0" applyFont="1" applyFill="1" applyBorder="1" applyAlignment="1">
      <alignment horizontal="center" vertical="center"/>
    </xf>
    <xf numFmtId="0" fontId="71" fillId="65" borderId="31" xfId="0" applyFont="1" applyFill="1" applyBorder="1" applyAlignment="1">
      <alignment horizontal="center" vertical="center"/>
    </xf>
    <xf numFmtId="0" fontId="71" fillId="65" borderId="29" xfId="0" applyFont="1" applyFill="1" applyBorder="1" applyAlignment="1">
      <alignment horizontal="center" vertical="center"/>
    </xf>
    <xf numFmtId="0" fontId="96" fillId="0" borderId="32" xfId="0" applyFont="1" applyBorder="1" applyAlignment="1">
      <alignment horizontal="center" vertical="center" wrapText="1"/>
    </xf>
    <xf numFmtId="0" fontId="96" fillId="0" borderId="31" xfId="0" applyFont="1" applyBorder="1" applyAlignment="1">
      <alignment horizontal="center" vertical="center" wrapText="1"/>
    </xf>
    <xf numFmtId="0" fontId="96" fillId="0" borderId="29" xfId="0" applyFont="1" applyBorder="1" applyAlignment="1">
      <alignment horizontal="center" vertical="center" wrapText="1"/>
    </xf>
    <xf numFmtId="0" fontId="4" fillId="0" borderId="27" xfId="0"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66" fillId="63" borderId="32" xfId="0" quotePrefix="1" applyFont="1" applyFill="1" applyBorder="1" applyAlignment="1" applyProtection="1">
      <alignment horizontal="left" vertical="center" wrapText="1"/>
      <protection locked="0"/>
    </xf>
    <xf numFmtId="0" fontId="72" fillId="0" borderId="27" xfId="0" applyFont="1" applyBorder="1" applyAlignment="1">
      <alignment horizontal="center" vertical="center"/>
    </xf>
    <xf numFmtId="0" fontId="72" fillId="0" borderId="40" xfId="0" applyFont="1" applyBorder="1" applyAlignment="1">
      <alignment horizontal="center" vertical="center" wrapText="1"/>
    </xf>
    <xf numFmtId="0" fontId="72" fillId="0" borderId="40" xfId="0" applyFont="1" applyBorder="1" applyAlignment="1">
      <alignment horizontal="center" vertical="center"/>
    </xf>
    <xf numFmtId="0" fontId="72" fillId="0" borderId="41"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5" fillId="65" borderId="32" xfId="0" applyFont="1" applyFill="1" applyBorder="1" applyAlignment="1">
      <alignment horizontal="center" vertical="center"/>
    </xf>
    <xf numFmtId="0" fontId="5" fillId="65" borderId="31" xfId="0" applyFont="1" applyFill="1" applyBorder="1" applyAlignment="1">
      <alignment horizontal="center" vertical="center"/>
    </xf>
    <xf numFmtId="0" fontId="5" fillId="65" borderId="29" xfId="0" applyFont="1" applyFill="1" applyBorder="1" applyAlignment="1">
      <alignment horizontal="center" vertical="center"/>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0" fontId="31" fillId="0" borderId="36" xfId="0" applyFont="1" applyBorder="1" applyAlignment="1">
      <alignment horizontal="left" vertical="center" wrapText="1" readingOrder="1"/>
    </xf>
    <xf numFmtId="0" fontId="31" fillId="0" borderId="38" xfId="0" applyFont="1" applyBorder="1" applyAlignment="1">
      <alignment horizontal="left" vertical="center" wrapText="1" readingOrder="1"/>
    </xf>
    <xf numFmtId="0" fontId="31" fillId="0" borderId="39" xfId="0" applyFont="1" applyBorder="1" applyAlignment="1">
      <alignment horizontal="left" vertical="center" wrapText="1" readingOrder="1"/>
    </xf>
    <xf numFmtId="0" fontId="1" fillId="64" borderId="31" xfId="0" applyFont="1" applyFill="1" applyBorder="1" applyAlignment="1" applyProtection="1">
      <alignment horizontal="left" vertical="center" wrapText="1"/>
      <protection locked="0"/>
    </xf>
    <xf numFmtId="0" fontId="1" fillId="64" borderId="29" xfId="0" applyFont="1" applyFill="1" applyBorder="1" applyAlignment="1" applyProtection="1">
      <alignment horizontal="left" vertical="center" wrapText="1"/>
      <protection locked="0"/>
    </xf>
    <xf numFmtId="0" fontId="89" fillId="63" borderId="32" xfId="0" applyFont="1" applyFill="1" applyBorder="1" applyAlignment="1" applyProtection="1">
      <alignment horizontal="left" vertical="center" wrapText="1"/>
      <protection locked="0"/>
    </xf>
    <xf numFmtId="0" fontId="89" fillId="63" borderId="31" xfId="0" applyFont="1" applyFill="1" applyBorder="1" applyAlignment="1" applyProtection="1">
      <alignment horizontal="left" vertical="center" wrapText="1"/>
      <protection locked="0"/>
    </xf>
    <xf numFmtId="0" fontId="89" fillId="63" borderId="29" xfId="0" applyFont="1" applyFill="1" applyBorder="1" applyAlignment="1" applyProtection="1">
      <alignment horizontal="left" vertical="center" wrapText="1"/>
      <protection locked="0"/>
    </xf>
    <xf numFmtId="0" fontId="90" fillId="0" borderId="0" xfId="0" applyFont="1" applyAlignment="1">
      <alignment horizontal="left"/>
    </xf>
    <xf numFmtId="164" fontId="4" fillId="69" borderId="33" xfId="1163" applyNumberFormat="1" applyFont="1" applyFill="1" applyBorder="1" applyAlignment="1" applyProtection="1">
      <alignment horizontal="center" vertical="center"/>
    </xf>
    <xf numFmtId="164" fontId="4" fillId="69" borderId="36" xfId="1163" applyNumberFormat="1" applyFont="1" applyFill="1" applyBorder="1" applyAlignment="1" applyProtection="1">
      <alignment horizontal="center" vertical="center"/>
    </xf>
    <xf numFmtId="164" fontId="4" fillId="69" borderId="37" xfId="1163" applyNumberFormat="1" applyFont="1" applyFill="1" applyBorder="1" applyAlignment="1" applyProtection="1">
      <alignment horizontal="center" vertical="center"/>
    </xf>
    <xf numFmtId="164" fontId="4" fillId="69" borderId="38" xfId="1163" applyNumberFormat="1" applyFont="1" applyFill="1" applyBorder="1" applyAlignment="1" applyProtection="1">
      <alignment horizontal="center" vertical="center"/>
    </xf>
    <xf numFmtId="164" fontId="4" fillId="0" borderId="27" xfId="1163" applyNumberFormat="1" applyFont="1" applyFill="1" applyBorder="1" applyAlignment="1" applyProtection="1">
      <alignment horizontal="center" vertical="center"/>
    </xf>
    <xf numFmtId="164" fontId="4" fillId="71" borderId="28" xfId="1163" applyNumberFormat="1" applyFont="1" applyFill="1" applyBorder="1" applyAlignment="1" applyProtection="1">
      <alignment horizontal="left" vertical="center" wrapText="1"/>
    </xf>
    <xf numFmtId="164" fontId="4" fillId="71" borderId="64" xfId="1163" applyNumberFormat="1" applyFont="1" applyFill="1" applyBorder="1" applyAlignment="1" applyProtection="1">
      <alignment horizontal="left" vertical="center" wrapText="1"/>
    </xf>
    <xf numFmtId="164" fontId="4" fillId="71" borderId="65" xfId="1163" applyNumberFormat="1" applyFont="1" applyFill="1" applyBorder="1" applyAlignment="1" applyProtection="1">
      <alignment horizontal="left" vertical="center" wrapText="1"/>
    </xf>
    <xf numFmtId="0" fontId="68" fillId="0" borderId="0" xfId="0" applyFont="1" applyAlignment="1">
      <alignment horizontal="left" vertical="top" wrapText="1"/>
    </xf>
    <xf numFmtId="164" fontId="4" fillId="72" borderId="33" xfId="1163" applyNumberFormat="1" applyFont="1" applyFill="1" applyBorder="1" applyAlignment="1" applyProtection="1">
      <alignment horizontal="center" vertical="center"/>
    </xf>
    <xf numFmtId="164" fontId="4" fillId="72" borderId="36" xfId="1163" applyNumberFormat="1" applyFont="1" applyFill="1" applyBorder="1" applyAlignment="1" applyProtection="1">
      <alignment horizontal="center" vertical="center"/>
    </xf>
    <xf numFmtId="164" fontId="4" fillId="72" borderId="34" xfId="1163" applyNumberFormat="1" applyFont="1" applyFill="1" applyBorder="1" applyAlignment="1" applyProtection="1">
      <alignment horizontal="center" vertical="center"/>
    </xf>
    <xf numFmtId="164" fontId="4" fillId="72" borderId="39" xfId="1163" applyNumberFormat="1" applyFont="1" applyFill="1" applyBorder="1" applyAlignment="1" applyProtection="1">
      <alignment horizontal="center" vertical="center"/>
    </xf>
    <xf numFmtId="164" fontId="4" fillId="0" borderId="32" xfId="1163" applyNumberFormat="1" applyFont="1" applyFill="1" applyBorder="1" applyAlignment="1" applyProtection="1">
      <alignment horizontal="center" vertical="center" wrapText="1"/>
    </xf>
    <xf numFmtId="164" fontId="4" fillId="0" borderId="31" xfId="1163" applyNumberFormat="1" applyFont="1" applyFill="1" applyBorder="1" applyAlignment="1" applyProtection="1">
      <alignment horizontal="center" vertical="center" wrapText="1"/>
    </xf>
    <xf numFmtId="0" fontId="68" fillId="0" borderId="0" xfId="0" applyFont="1" applyAlignment="1">
      <alignment horizontal="justify" vertical="center" wrapText="1"/>
    </xf>
    <xf numFmtId="0" fontId="68" fillId="0" borderId="0" xfId="0" applyFont="1" applyAlignment="1">
      <alignment horizontal="justify" vertical="top" wrapText="1"/>
    </xf>
    <xf numFmtId="0" fontId="4" fillId="0" borderId="27" xfId="0" applyFont="1" applyBorder="1" applyAlignment="1">
      <alignment horizontal="center" vertical="center" wrapText="1"/>
    </xf>
    <xf numFmtId="0" fontId="72" fillId="28" borderId="18" xfId="0" applyFont="1" applyFill="1" applyBorder="1" applyAlignment="1">
      <alignment horizontal="left" vertical="center"/>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99" fillId="0" borderId="32" xfId="0" applyFont="1" applyBorder="1" applyAlignment="1">
      <alignment vertical="center" wrapText="1"/>
    </xf>
    <xf numFmtId="0" fontId="100" fillId="0" borderId="31" xfId="0" applyFont="1" applyBorder="1" applyAlignment="1">
      <alignment vertical="center" wrapText="1"/>
    </xf>
    <xf numFmtId="0" fontId="100" fillId="0" borderId="29" xfId="0" applyFont="1" applyBorder="1" applyAlignment="1">
      <alignment vertical="center" wrapText="1"/>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68" fillId="0" borderId="0" xfId="0" applyFont="1" applyAlignment="1">
      <alignment horizontal="left"/>
    </xf>
    <xf numFmtId="0" fontId="71" fillId="0" borderId="0" xfId="0" applyFont="1" applyAlignment="1">
      <alignment horizontal="center" vertical="center"/>
    </xf>
    <xf numFmtId="0" fontId="71" fillId="0" borderId="0" xfId="0" applyFont="1" applyAlignment="1">
      <alignment horizontal="center" vertical="center" wrapText="1"/>
    </xf>
    <xf numFmtId="0" fontId="0" fillId="0" borderId="0" xfId="0" applyAlignment="1">
      <alignment horizontal="center" vertical="center"/>
    </xf>
  </cellXfs>
  <cellStyles count="1187">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1 6" xfId="1177" xr:uid="{F39A96F7-F132-449E-ABBD-9E40295E9FDC}"/>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2 5" xfId="1176" xr:uid="{C1EF6D3A-E1C7-4D99-A39D-DF6F92C42549}"/>
    <cellStyle name="Accent3" xfId="428" xr:uid="{00000000-0005-0000-0000-0000AB010000}"/>
    <cellStyle name="Accent3 2" xfId="429" xr:uid="{00000000-0005-0000-0000-0000AC010000}"/>
    <cellStyle name="Accent3 3" xfId="1180" xr:uid="{0FC43502-CFD2-4342-A113-9CFBC2EC8315}"/>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4 6" xfId="1175" xr:uid="{314C524D-AFBC-42E4-95A1-CE79CD77C3BB}"/>
    <cellStyle name="Accent5" xfId="438" xr:uid="{00000000-0005-0000-0000-0000B5010000}"/>
    <cellStyle name="Accent5 2" xfId="439" xr:uid="{00000000-0005-0000-0000-0000B6010000}"/>
    <cellStyle name="Accent5 3" xfId="1174" xr:uid="{FF9D337B-B955-44D3-ADFA-8D40D105002E}"/>
    <cellStyle name="Accent6" xfId="440" xr:uid="{00000000-0005-0000-0000-0000B7010000}"/>
    <cellStyle name="Accent6 2" xfId="441" xr:uid="{00000000-0005-0000-0000-0000B8010000}"/>
    <cellStyle name="Accent6 3" xfId="1173" xr:uid="{08AD0DB6-B24C-467B-A298-F697CD69DAA8}"/>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ad 3" xfId="1172" xr:uid="{569630B0-634F-49E6-9477-D2D69EA23808}"/>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Check Cell 5 2" xfId="1181" xr:uid="{3BBCDB96-1A42-4AB6-A204-22312A364EE9}"/>
    <cellStyle name="Comma 2" xfId="1182" xr:uid="{5C6A9231-2646-4B8F-9BE0-310D4D8A0F96}"/>
    <cellStyle name="Comma 2 2" xfId="1184" xr:uid="{84659D34-7EDB-4F63-972A-B797E6BFE963}"/>
    <cellStyle name="Comma 2 3" xfId="1186" xr:uid="{F9F6B1E2-3B8A-41CE-B65E-CFBA3849F05B}"/>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ood 3" xfId="1170" xr:uid="{8AD4A69B-2349-4445-89C7-ED2BFF7877B9}"/>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1 5" xfId="1169" xr:uid="{9DB62FB9-3010-4705-9DAD-2EED54432964}"/>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2 5" xfId="1171" xr:uid="{A8C7521A-54FC-4C91-AAE6-F302D9A5F0E4}"/>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3 5" xfId="1168" xr:uid="{AE06A027-5A77-48B2-8F18-EE6B5D394D3F}"/>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Heading 4 5" xfId="1167" xr:uid="{D45E6F0E-65CB-4E93-AFEC-3C72A5374752}"/>
    <cellStyle name="Input 2" xfId="592" xr:uid="{00000000-0005-0000-0000-00004F020000}"/>
    <cellStyle name="Komma 2" xfId="1185" xr:uid="{77677CBE-63DA-4798-ADC7-96FB1F05FD7D}"/>
    <cellStyle name="Linked Cell" xfId="593" xr:uid="{00000000-0005-0000-0000-000050020000}"/>
    <cellStyle name="Linked Cell 2" xfId="594" xr:uid="{00000000-0005-0000-0000-000051020000}"/>
    <cellStyle name="Linked Cell 2 2" xfId="595" xr:uid="{00000000-0005-0000-0000-000052020000}"/>
    <cellStyle name="Linked Cell 3" xfId="1166" xr:uid="{BCC3F5EC-F392-4F83-83B1-1043E144BE2E}"/>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4" xr:uid="{00000000-0005-0000-0000-000001030000}"/>
    <cellStyle name="Prozent 10" xfId="770" xr:uid="{00000000-0005-0000-0000-000003030000}"/>
    <cellStyle name="Prozent 10 2" xfId="771" xr:uid="{00000000-0005-0000-0000-000004030000}"/>
    <cellStyle name="Prozent 10 2 2" xfId="772" xr:uid="{00000000-0005-0000-0000-000005030000}"/>
    <cellStyle name="Prozent 10 3" xfId="773" xr:uid="{00000000-0005-0000-0000-000006030000}"/>
    <cellStyle name="Prozent 10 3 2" xfId="774" xr:uid="{00000000-0005-0000-0000-000007030000}"/>
    <cellStyle name="Prozent 10 4" xfId="775" xr:uid="{00000000-0005-0000-0000-000008030000}"/>
    <cellStyle name="Prozent 10 4 2" xfId="776" xr:uid="{00000000-0005-0000-0000-000009030000}"/>
    <cellStyle name="Prozent 10 4 3" xfId="777" xr:uid="{00000000-0005-0000-0000-00000A030000}"/>
    <cellStyle name="Prozent 10 5" xfId="778" xr:uid="{00000000-0005-0000-0000-00000B030000}"/>
    <cellStyle name="Prozent 11" xfId="779" xr:uid="{00000000-0005-0000-0000-00000C030000}"/>
    <cellStyle name="Prozent 11 2" xfId="780" xr:uid="{00000000-0005-0000-0000-00000D030000}"/>
    <cellStyle name="Prozent 12" xfId="781" xr:uid="{00000000-0005-0000-0000-00000E030000}"/>
    <cellStyle name="Prozent 12 2" xfId="782" xr:uid="{00000000-0005-0000-0000-00000F030000}"/>
    <cellStyle name="Prozent 13" xfId="783" xr:uid="{00000000-0005-0000-0000-000010030000}"/>
    <cellStyle name="Prozent 14" xfId="784" xr:uid="{00000000-0005-0000-0000-000011030000}"/>
    <cellStyle name="Prozent 2" xfId="785" xr:uid="{00000000-0005-0000-0000-000012030000}"/>
    <cellStyle name="Prozent 3" xfId="786" xr:uid="{00000000-0005-0000-0000-000013030000}"/>
    <cellStyle name="Prozent 3 2" xfId="787" xr:uid="{00000000-0005-0000-0000-000014030000}"/>
    <cellStyle name="Prozent 3 2 2" xfId="788" xr:uid="{00000000-0005-0000-0000-000015030000}"/>
    <cellStyle name="Prozent 3 2 2 2" xfId="789" xr:uid="{00000000-0005-0000-0000-000016030000}"/>
    <cellStyle name="Prozent 3 2 2 2 2" xfId="790" xr:uid="{00000000-0005-0000-0000-000017030000}"/>
    <cellStyle name="Prozent 3 2 2 2 2 2" xfId="791" xr:uid="{00000000-0005-0000-0000-000018030000}"/>
    <cellStyle name="Prozent 3 2 2 2 2 3" xfId="792" xr:uid="{00000000-0005-0000-0000-000019030000}"/>
    <cellStyle name="Prozent 3 2 2 2 2 4" xfId="793" xr:uid="{00000000-0005-0000-0000-00001A030000}"/>
    <cellStyle name="Prozent 3 2 2 2 3" xfId="794" xr:uid="{00000000-0005-0000-0000-00001B030000}"/>
    <cellStyle name="Prozent 3 2 2 2 4" xfId="795" xr:uid="{00000000-0005-0000-0000-00001C030000}"/>
    <cellStyle name="Prozent 3 2 2 2 5" xfId="796" xr:uid="{00000000-0005-0000-0000-00001D030000}"/>
    <cellStyle name="Prozent 3 2 2 3" xfId="797" xr:uid="{00000000-0005-0000-0000-00001E030000}"/>
    <cellStyle name="Prozent 3 2 2 3 2" xfId="798" xr:uid="{00000000-0005-0000-0000-00001F030000}"/>
    <cellStyle name="Prozent 3 2 2 3 3" xfId="799" xr:uid="{00000000-0005-0000-0000-000020030000}"/>
    <cellStyle name="Prozent 3 2 2 3 4" xfId="800" xr:uid="{00000000-0005-0000-0000-000021030000}"/>
    <cellStyle name="Prozent 3 2 2 4" xfId="801" xr:uid="{00000000-0005-0000-0000-000022030000}"/>
    <cellStyle name="Prozent 3 2 2 5" xfId="802" xr:uid="{00000000-0005-0000-0000-000023030000}"/>
    <cellStyle name="Prozent 3 2 2 6" xfId="803" xr:uid="{00000000-0005-0000-0000-000024030000}"/>
    <cellStyle name="Prozent 3 2 3" xfId="804" xr:uid="{00000000-0005-0000-0000-000025030000}"/>
    <cellStyle name="Prozent 3 2 3 2" xfId="805" xr:uid="{00000000-0005-0000-0000-000026030000}"/>
    <cellStyle name="Prozent 3 2 3 2 2" xfId="806" xr:uid="{00000000-0005-0000-0000-000027030000}"/>
    <cellStyle name="Prozent 3 2 3 2 3" xfId="807" xr:uid="{00000000-0005-0000-0000-000028030000}"/>
    <cellStyle name="Prozent 3 2 3 2 4" xfId="808" xr:uid="{00000000-0005-0000-0000-000029030000}"/>
    <cellStyle name="Prozent 3 2 3 3" xfId="809" xr:uid="{00000000-0005-0000-0000-00002A030000}"/>
    <cellStyle name="Prozent 3 2 3 4" xfId="810" xr:uid="{00000000-0005-0000-0000-00002B030000}"/>
    <cellStyle name="Prozent 3 2 3 5" xfId="811" xr:uid="{00000000-0005-0000-0000-00002C030000}"/>
    <cellStyle name="Prozent 3 2 4" xfId="812" xr:uid="{00000000-0005-0000-0000-00002D030000}"/>
    <cellStyle name="Prozent 3 2 4 2" xfId="813" xr:uid="{00000000-0005-0000-0000-00002E030000}"/>
    <cellStyle name="Prozent 3 2 4 2 2" xfId="814" xr:uid="{00000000-0005-0000-0000-00002F030000}"/>
    <cellStyle name="Prozent 3 2 4 3" xfId="815" xr:uid="{00000000-0005-0000-0000-000030030000}"/>
    <cellStyle name="Prozent 3 2 4 4" xfId="816" xr:uid="{00000000-0005-0000-0000-000031030000}"/>
    <cellStyle name="Prozent 3 2 4 5" xfId="817" xr:uid="{00000000-0005-0000-0000-000032030000}"/>
    <cellStyle name="Prozent 3 2 5" xfId="818" xr:uid="{00000000-0005-0000-0000-000033030000}"/>
    <cellStyle name="Prozent 3 2 6" xfId="819" xr:uid="{00000000-0005-0000-0000-000034030000}"/>
    <cellStyle name="Prozent 3 3" xfId="820" xr:uid="{00000000-0005-0000-0000-000035030000}"/>
    <cellStyle name="Prozent 3 3 2" xfId="821" xr:uid="{00000000-0005-0000-0000-000036030000}"/>
    <cellStyle name="Prozent 3 3 2 2" xfId="822" xr:uid="{00000000-0005-0000-0000-000037030000}"/>
    <cellStyle name="Prozent 3 3 2 2 2" xfId="823" xr:uid="{00000000-0005-0000-0000-000038030000}"/>
    <cellStyle name="Prozent 3 3 2 2 3" xfId="824" xr:uid="{00000000-0005-0000-0000-000039030000}"/>
    <cellStyle name="Prozent 3 3 2 2 4" xfId="825" xr:uid="{00000000-0005-0000-0000-00003A030000}"/>
    <cellStyle name="Prozent 3 3 2 3" xfId="826" xr:uid="{00000000-0005-0000-0000-00003B030000}"/>
    <cellStyle name="Prozent 3 3 2 4" xfId="827" xr:uid="{00000000-0005-0000-0000-00003C030000}"/>
    <cellStyle name="Prozent 3 3 2 5" xfId="828" xr:uid="{00000000-0005-0000-0000-00003D030000}"/>
    <cellStyle name="Prozent 3 3 3" xfId="829" xr:uid="{00000000-0005-0000-0000-00003E030000}"/>
    <cellStyle name="Prozent 3 3 3 2" xfId="830" xr:uid="{00000000-0005-0000-0000-00003F030000}"/>
    <cellStyle name="Prozent 3 3 3 3" xfId="831" xr:uid="{00000000-0005-0000-0000-000040030000}"/>
    <cellStyle name="Prozent 3 3 3 4" xfId="832" xr:uid="{00000000-0005-0000-0000-000041030000}"/>
    <cellStyle name="Prozent 3 3 4" xfId="833" xr:uid="{00000000-0005-0000-0000-000042030000}"/>
    <cellStyle name="Prozent 3 3 5" xfId="834" xr:uid="{00000000-0005-0000-0000-000043030000}"/>
    <cellStyle name="Prozent 3 3 6" xfId="835" xr:uid="{00000000-0005-0000-0000-000044030000}"/>
    <cellStyle name="Prozent 3 4" xfId="836" xr:uid="{00000000-0005-0000-0000-000045030000}"/>
    <cellStyle name="Prozent 3 4 2" xfId="837" xr:uid="{00000000-0005-0000-0000-000046030000}"/>
    <cellStyle name="Prozent 3 4 2 2" xfId="838" xr:uid="{00000000-0005-0000-0000-000047030000}"/>
    <cellStyle name="Prozent 3 4 2 3" xfId="839" xr:uid="{00000000-0005-0000-0000-000048030000}"/>
    <cellStyle name="Prozent 3 4 2 4" xfId="840" xr:uid="{00000000-0005-0000-0000-000049030000}"/>
    <cellStyle name="Prozent 3 4 3" xfId="841" xr:uid="{00000000-0005-0000-0000-00004A030000}"/>
    <cellStyle name="Prozent 3 4 4" xfId="842" xr:uid="{00000000-0005-0000-0000-00004B030000}"/>
    <cellStyle name="Prozent 3 4 5" xfId="843" xr:uid="{00000000-0005-0000-0000-00004C030000}"/>
    <cellStyle name="Prozent 3 5" xfId="844" xr:uid="{00000000-0005-0000-0000-00004D030000}"/>
    <cellStyle name="Prozent 3 5 2" xfId="845" xr:uid="{00000000-0005-0000-0000-00004E030000}"/>
    <cellStyle name="Prozent 3 5 3" xfId="846" xr:uid="{00000000-0005-0000-0000-00004F030000}"/>
    <cellStyle name="Prozent 3 5 4" xfId="847" xr:uid="{00000000-0005-0000-0000-000050030000}"/>
    <cellStyle name="Prozent 3 6" xfId="848" xr:uid="{00000000-0005-0000-0000-000051030000}"/>
    <cellStyle name="Prozent 3 7" xfId="849" xr:uid="{00000000-0005-0000-0000-000052030000}"/>
    <cellStyle name="Prozent 3 8" xfId="850" xr:uid="{00000000-0005-0000-0000-000053030000}"/>
    <cellStyle name="Prozent 4" xfId="851" xr:uid="{00000000-0005-0000-0000-000054030000}"/>
    <cellStyle name="Prozent 4 2" xfId="852" xr:uid="{00000000-0005-0000-0000-000055030000}"/>
    <cellStyle name="Prozent 4 2 2" xfId="853" xr:uid="{00000000-0005-0000-0000-000056030000}"/>
    <cellStyle name="Prozent 4 2 2 2" xfId="854" xr:uid="{00000000-0005-0000-0000-000057030000}"/>
    <cellStyle name="Prozent 4 2 2 2 2" xfId="855" xr:uid="{00000000-0005-0000-0000-000058030000}"/>
    <cellStyle name="Prozent 4 2 2 2 2 2" xfId="856" xr:uid="{00000000-0005-0000-0000-000059030000}"/>
    <cellStyle name="Prozent 4 2 2 2 2 3" xfId="857" xr:uid="{00000000-0005-0000-0000-00005A030000}"/>
    <cellStyle name="Prozent 4 2 2 2 2 4" xfId="858" xr:uid="{00000000-0005-0000-0000-00005B030000}"/>
    <cellStyle name="Prozent 4 2 2 2 3" xfId="859" xr:uid="{00000000-0005-0000-0000-00005C030000}"/>
    <cellStyle name="Prozent 4 2 2 2 4" xfId="860" xr:uid="{00000000-0005-0000-0000-00005D030000}"/>
    <cellStyle name="Prozent 4 2 2 2 5" xfId="861" xr:uid="{00000000-0005-0000-0000-00005E030000}"/>
    <cellStyle name="Prozent 4 2 2 3" xfId="862" xr:uid="{00000000-0005-0000-0000-00005F030000}"/>
    <cellStyle name="Prozent 4 2 2 3 2" xfId="863" xr:uid="{00000000-0005-0000-0000-000060030000}"/>
    <cellStyle name="Prozent 4 2 2 3 3" xfId="864" xr:uid="{00000000-0005-0000-0000-000061030000}"/>
    <cellStyle name="Prozent 4 2 2 3 4" xfId="865" xr:uid="{00000000-0005-0000-0000-000062030000}"/>
    <cellStyle name="Prozent 4 2 2 4" xfId="866" xr:uid="{00000000-0005-0000-0000-000063030000}"/>
    <cellStyle name="Prozent 4 2 2 5" xfId="867" xr:uid="{00000000-0005-0000-0000-000064030000}"/>
    <cellStyle name="Prozent 4 2 2 6" xfId="868" xr:uid="{00000000-0005-0000-0000-000065030000}"/>
    <cellStyle name="Prozent 4 2 3" xfId="869" xr:uid="{00000000-0005-0000-0000-000066030000}"/>
    <cellStyle name="Prozent 4 2 3 2" xfId="870" xr:uid="{00000000-0005-0000-0000-000067030000}"/>
    <cellStyle name="Prozent 4 2 3 2 2" xfId="871" xr:uid="{00000000-0005-0000-0000-000068030000}"/>
    <cellStyle name="Prozent 4 2 3 2 3" xfId="872" xr:uid="{00000000-0005-0000-0000-000069030000}"/>
    <cellStyle name="Prozent 4 2 3 2 4" xfId="873" xr:uid="{00000000-0005-0000-0000-00006A030000}"/>
    <cellStyle name="Prozent 4 2 3 3" xfId="874" xr:uid="{00000000-0005-0000-0000-00006B030000}"/>
    <cellStyle name="Prozent 4 2 3 4" xfId="875" xr:uid="{00000000-0005-0000-0000-00006C030000}"/>
    <cellStyle name="Prozent 4 2 3 5" xfId="876" xr:uid="{00000000-0005-0000-0000-00006D030000}"/>
    <cellStyle name="Prozent 4 2 4" xfId="877" xr:uid="{00000000-0005-0000-0000-00006E030000}"/>
    <cellStyle name="Prozent 4 2 4 2" xfId="878" xr:uid="{00000000-0005-0000-0000-00006F030000}"/>
    <cellStyle name="Prozent 4 2 4 3" xfId="879" xr:uid="{00000000-0005-0000-0000-000070030000}"/>
    <cellStyle name="Prozent 4 2 4 4" xfId="880" xr:uid="{00000000-0005-0000-0000-000071030000}"/>
    <cellStyle name="Prozent 4 2 5" xfId="881" xr:uid="{00000000-0005-0000-0000-000072030000}"/>
    <cellStyle name="Prozent 4 2 6" xfId="882" xr:uid="{00000000-0005-0000-0000-000073030000}"/>
    <cellStyle name="Prozent 4 2 7" xfId="883" xr:uid="{00000000-0005-0000-0000-000074030000}"/>
    <cellStyle name="Prozent 4 3" xfId="884" xr:uid="{00000000-0005-0000-0000-000075030000}"/>
    <cellStyle name="Prozent 4 3 2" xfId="885" xr:uid="{00000000-0005-0000-0000-000076030000}"/>
    <cellStyle name="Prozent 4 3 2 2" xfId="886" xr:uid="{00000000-0005-0000-0000-000077030000}"/>
    <cellStyle name="Prozent 4 3 2 2 2" xfId="887" xr:uid="{00000000-0005-0000-0000-000078030000}"/>
    <cellStyle name="Prozent 4 3 2 2 3" xfId="888" xr:uid="{00000000-0005-0000-0000-000079030000}"/>
    <cellStyle name="Prozent 4 3 2 2 4" xfId="889" xr:uid="{00000000-0005-0000-0000-00007A030000}"/>
    <cellStyle name="Prozent 4 3 2 3" xfId="890" xr:uid="{00000000-0005-0000-0000-00007B030000}"/>
    <cellStyle name="Prozent 4 3 2 4" xfId="891" xr:uid="{00000000-0005-0000-0000-00007C030000}"/>
    <cellStyle name="Prozent 4 3 2 5" xfId="892" xr:uid="{00000000-0005-0000-0000-00007D030000}"/>
    <cellStyle name="Prozent 4 3 3" xfId="893" xr:uid="{00000000-0005-0000-0000-00007E030000}"/>
    <cellStyle name="Prozent 4 3 3 2" xfId="894" xr:uid="{00000000-0005-0000-0000-00007F030000}"/>
    <cellStyle name="Prozent 4 3 3 2 2" xfId="895" xr:uid="{00000000-0005-0000-0000-000080030000}"/>
    <cellStyle name="Prozent 4 3 3 2 3" xfId="896" xr:uid="{00000000-0005-0000-0000-000081030000}"/>
    <cellStyle name="Prozent 4 3 3 2 4" xfId="897" xr:uid="{00000000-0005-0000-0000-000082030000}"/>
    <cellStyle name="Prozent 4 3 3 3" xfId="898" xr:uid="{00000000-0005-0000-0000-000083030000}"/>
    <cellStyle name="Prozent 4 3 3 4" xfId="899" xr:uid="{00000000-0005-0000-0000-000084030000}"/>
    <cellStyle name="Prozent 4 3 3 5" xfId="900" xr:uid="{00000000-0005-0000-0000-000085030000}"/>
    <cellStyle name="Prozent 4 3 4" xfId="901" xr:uid="{00000000-0005-0000-0000-000086030000}"/>
    <cellStyle name="Prozent 4 3 4 2" xfId="902" xr:uid="{00000000-0005-0000-0000-000087030000}"/>
    <cellStyle name="Prozent 4 3 4 2 2" xfId="903" xr:uid="{00000000-0005-0000-0000-000088030000}"/>
    <cellStyle name="Prozent 4 3 4 3" xfId="904" xr:uid="{00000000-0005-0000-0000-000089030000}"/>
    <cellStyle name="Prozent 4 3 4 3 2" xfId="905" xr:uid="{00000000-0005-0000-0000-00008A030000}"/>
    <cellStyle name="Prozent 4 3 4 4" xfId="906" xr:uid="{00000000-0005-0000-0000-00008B030000}"/>
    <cellStyle name="Prozent 4 3 4 4 2" xfId="907" xr:uid="{00000000-0005-0000-0000-00008C030000}"/>
    <cellStyle name="Prozent 4 3 4 4 3" xfId="908" xr:uid="{00000000-0005-0000-0000-00008D030000}"/>
    <cellStyle name="Prozent 4 3 4 5" xfId="909" xr:uid="{00000000-0005-0000-0000-00008E030000}"/>
    <cellStyle name="Prozent 4 3 5" xfId="910" xr:uid="{00000000-0005-0000-0000-00008F030000}"/>
    <cellStyle name="Prozent 4 4" xfId="911" xr:uid="{00000000-0005-0000-0000-000090030000}"/>
    <cellStyle name="Prozent 4 4 2" xfId="912" xr:uid="{00000000-0005-0000-0000-000091030000}"/>
    <cellStyle name="Prozent 4 4 2 2" xfId="913" xr:uid="{00000000-0005-0000-0000-000092030000}"/>
    <cellStyle name="Prozent 4 4 2 3" xfId="914" xr:uid="{00000000-0005-0000-0000-000093030000}"/>
    <cellStyle name="Prozent 4 4 2 4" xfId="915" xr:uid="{00000000-0005-0000-0000-000094030000}"/>
    <cellStyle name="Prozent 4 4 3" xfId="916" xr:uid="{00000000-0005-0000-0000-000095030000}"/>
    <cellStyle name="Prozent 4 4 4" xfId="917" xr:uid="{00000000-0005-0000-0000-000096030000}"/>
    <cellStyle name="Prozent 4 4 5" xfId="918" xr:uid="{00000000-0005-0000-0000-000097030000}"/>
    <cellStyle name="Prozent 4 5" xfId="919" xr:uid="{00000000-0005-0000-0000-000098030000}"/>
    <cellStyle name="Prozent 4 5 2" xfId="920" xr:uid="{00000000-0005-0000-0000-000099030000}"/>
    <cellStyle name="Prozent 4 5 3" xfId="921" xr:uid="{00000000-0005-0000-0000-00009A030000}"/>
    <cellStyle name="Prozent 4 5 4" xfId="922" xr:uid="{00000000-0005-0000-0000-00009B030000}"/>
    <cellStyle name="Prozent 4 6" xfId="923" xr:uid="{00000000-0005-0000-0000-00009C030000}"/>
    <cellStyle name="Prozent 4 7" xfId="924" xr:uid="{00000000-0005-0000-0000-00009D030000}"/>
    <cellStyle name="Prozent 4 8" xfId="925" xr:uid="{00000000-0005-0000-0000-00009E030000}"/>
    <cellStyle name="Prozent 5" xfId="926" xr:uid="{00000000-0005-0000-0000-00009F030000}"/>
    <cellStyle name="Prozent 5 2" xfId="927" xr:uid="{00000000-0005-0000-0000-0000A0030000}"/>
    <cellStyle name="Prozent 5 2 2" xfId="928" xr:uid="{00000000-0005-0000-0000-0000A1030000}"/>
    <cellStyle name="Prozent 5 2 2 2" xfId="929" xr:uid="{00000000-0005-0000-0000-0000A2030000}"/>
    <cellStyle name="Prozent 5 2 2 2 2" xfId="930" xr:uid="{00000000-0005-0000-0000-0000A3030000}"/>
    <cellStyle name="Prozent 5 2 2 2 3" xfId="931" xr:uid="{00000000-0005-0000-0000-0000A4030000}"/>
    <cellStyle name="Prozent 5 2 2 2 4" xfId="932" xr:uid="{00000000-0005-0000-0000-0000A5030000}"/>
    <cellStyle name="Prozent 5 2 2 3" xfId="933" xr:uid="{00000000-0005-0000-0000-0000A6030000}"/>
    <cellStyle name="Prozent 5 2 2 4" xfId="934" xr:uid="{00000000-0005-0000-0000-0000A7030000}"/>
    <cellStyle name="Prozent 5 2 2 5" xfId="935" xr:uid="{00000000-0005-0000-0000-0000A8030000}"/>
    <cellStyle name="Prozent 5 2 3" xfId="936" xr:uid="{00000000-0005-0000-0000-0000A9030000}"/>
    <cellStyle name="Prozent 5 2 3 2" xfId="937" xr:uid="{00000000-0005-0000-0000-0000AA030000}"/>
    <cellStyle name="Prozent 5 2 3 3" xfId="938" xr:uid="{00000000-0005-0000-0000-0000AB030000}"/>
    <cellStyle name="Prozent 5 2 3 4" xfId="939" xr:uid="{00000000-0005-0000-0000-0000AC030000}"/>
    <cellStyle name="Prozent 5 2 4" xfId="940" xr:uid="{00000000-0005-0000-0000-0000AD030000}"/>
    <cellStyle name="Prozent 5 2 5" xfId="941" xr:uid="{00000000-0005-0000-0000-0000AE030000}"/>
    <cellStyle name="Prozent 5 2 6" xfId="942" xr:uid="{00000000-0005-0000-0000-0000AF030000}"/>
    <cellStyle name="Prozent 5 3" xfId="943" xr:uid="{00000000-0005-0000-0000-0000B0030000}"/>
    <cellStyle name="Prozent 5 3 2" xfId="944" xr:uid="{00000000-0005-0000-0000-0000B1030000}"/>
    <cellStyle name="Prozent 5 3 2 2" xfId="945" xr:uid="{00000000-0005-0000-0000-0000B2030000}"/>
    <cellStyle name="Prozent 5 3 2 3" xfId="946" xr:uid="{00000000-0005-0000-0000-0000B3030000}"/>
    <cellStyle name="Prozent 5 3 2 4" xfId="947" xr:uid="{00000000-0005-0000-0000-0000B4030000}"/>
    <cellStyle name="Prozent 5 3 3" xfId="948" xr:uid="{00000000-0005-0000-0000-0000B5030000}"/>
    <cellStyle name="Prozent 5 3 4" xfId="949" xr:uid="{00000000-0005-0000-0000-0000B6030000}"/>
    <cellStyle name="Prozent 5 3 5" xfId="950" xr:uid="{00000000-0005-0000-0000-0000B7030000}"/>
    <cellStyle name="Prozent 5 4" xfId="951" xr:uid="{00000000-0005-0000-0000-0000B8030000}"/>
    <cellStyle name="Prozent 5 4 2" xfId="952" xr:uid="{00000000-0005-0000-0000-0000B9030000}"/>
    <cellStyle name="Prozent 5 4 2 2" xfId="953" xr:uid="{00000000-0005-0000-0000-0000BA030000}"/>
    <cellStyle name="Prozent 5 4 3" xfId="954" xr:uid="{00000000-0005-0000-0000-0000BB030000}"/>
    <cellStyle name="Prozent 5 4 3 2" xfId="955" xr:uid="{00000000-0005-0000-0000-0000BC030000}"/>
    <cellStyle name="Prozent 5 4 3 2 2" xfId="956" xr:uid="{00000000-0005-0000-0000-0000BD030000}"/>
    <cellStyle name="Prozent 5 4 3 3" xfId="957" xr:uid="{00000000-0005-0000-0000-0000BE030000}"/>
    <cellStyle name="Prozent 5 4 3 3 2" xfId="958" xr:uid="{00000000-0005-0000-0000-0000BF030000}"/>
    <cellStyle name="Prozent 5 4 3 4" xfId="959" xr:uid="{00000000-0005-0000-0000-0000C0030000}"/>
    <cellStyle name="Prozent 5 4 4" xfId="960" xr:uid="{00000000-0005-0000-0000-0000C1030000}"/>
    <cellStyle name="Prozent 5 4 4 2" xfId="961" xr:uid="{00000000-0005-0000-0000-0000C2030000}"/>
    <cellStyle name="Prozent 5 4 4 2 2" xfId="962" xr:uid="{00000000-0005-0000-0000-0000C3030000}"/>
    <cellStyle name="Prozent 5 4 5" xfId="963" xr:uid="{00000000-0005-0000-0000-0000C4030000}"/>
    <cellStyle name="Prozent 5 5" xfId="964" xr:uid="{00000000-0005-0000-0000-0000C5030000}"/>
    <cellStyle name="Prozent 5 5 2" xfId="965" xr:uid="{00000000-0005-0000-0000-0000C6030000}"/>
    <cellStyle name="Prozent 5 5 2 2" xfId="966" xr:uid="{00000000-0005-0000-0000-0000C7030000}"/>
    <cellStyle name="Prozent 5 5 3" xfId="967" xr:uid="{00000000-0005-0000-0000-0000C8030000}"/>
    <cellStyle name="Prozent 5 5 3 2" xfId="968" xr:uid="{00000000-0005-0000-0000-0000C9030000}"/>
    <cellStyle name="Prozent 5 5 4" xfId="969" xr:uid="{00000000-0005-0000-0000-0000CA030000}"/>
    <cellStyle name="Prozent 5 5 4 2" xfId="970" xr:uid="{00000000-0005-0000-0000-0000CB030000}"/>
    <cellStyle name="Prozent 5 5 4 3" xfId="971" xr:uid="{00000000-0005-0000-0000-0000CC030000}"/>
    <cellStyle name="Prozent 5 5 5" xfId="972" xr:uid="{00000000-0005-0000-0000-0000CD030000}"/>
    <cellStyle name="Prozent 5 6" xfId="973" xr:uid="{00000000-0005-0000-0000-0000CE030000}"/>
    <cellStyle name="Prozent 6" xfId="974" xr:uid="{00000000-0005-0000-0000-0000CF030000}"/>
    <cellStyle name="Prozent 6 2" xfId="975" xr:uid="{00000000-0005-0000-0000-0000D0030000}"/>
    <cellStyle name="Prozent 6 2 2" xfId="976" xr:uid="{00000000-0005-0000-0000-0000D1030000}"/>
    <cellStyle name="Prozent 6 2 2 2" xfId="977" xr:uid="{00000000-0005-0000-0000-0000D2030000}"/>
    <cellStyle name="Prozent 6 2 2 3" xfId="978" xr:uid="{00000000-0005-0000-0000-0000D3030000}"/>
    <cellStyle name="Prozent 6 2 2 4" xfId="979" xr:uid="{00000000-0005-0000-0000-0000D4030000}"/>
    <cellStyle name="Prozent 6 2 3" xfId="980" xr:uid="{00000000-0005-0000-0000-0000D5030000}"/>
    <cellStyle name="Prozent 6 2 4" xfId="981" xr:uid="{00000000-0005-0000-0000-0000D6030000}"/>
    <cellStyle name="Prozent 6 2 5" xfId="982" xr:uid="{00000000-0005-0000-0000-0000D7030000}"/>
    <cellStyle name="Prozent 6 3" xfId="983" xr:uid="{00000000-0005-0000-0000-0000D8030000}"/>
    <cellStyle name="Prozent 6 3 2" xfId="984" xr:uid="{00000000-0005-0000-0000-0000D9030000}"/>
    <cellStyle name="Prozent 6 3 3" xfId="985" xr:uid="{00000000-0005-0000-0000-0000DA030000}"/>
    <cellStyle name="Prozent 6 3 4" xfId="986" xr:uid="{00000000-0005-0000-0000-0000DB030000}"/>
    <cellStyle name="Prozent 6 4" xfId="987" xr:uid="{00000000-0005-0000-0000-0000DC030000}"/>
    <cellStyle name="Prozent 6 5" xfId="988" xr:uid="{00000000-0005-0000-0000-0000DD030000}"/>
    <cellStyle name="Prozent 6 6" xfId="989" xr:uid="{00000000-0005-0000-0000-0000DE030000}"/>
    <cellStyle name="Prozent 7" xfId="990" xr:uid="{00000000-0005-0000-0000-0000DF030000}"/>
    <cellStyle name="Prozent 7 2" xfId="991" xr:uid="{00000000-0005-0000-0000-0000E0030000}"/>
    <cellStyle name="Prozent 7 2 2" xfId="992" xr:uid="{00000000-0005-0000-0000-0000E1030000}"/>
    <cellStyle name="Prozent 7 2 2 2" xfId="993" xr:uid="{00000000-0005-0000-0000-0000E2030000}"/>
    <cellStyle name="Prozent 7 2 2 3" xfId="994" xr:uid="{00000000-0005-0000-0000-0000E3030000}"/>
    <cellStyle name="Prozent 7 2 2 4" xfId="995" xr:uid="{00000000-0005-0000-0000-0000E4030000}"/>
    <cellStyle name="Prozent 7 2 3" xfId="996" xr:uid="{00000000-0005-0000-0000-0000E5030000}"/>
    <cellStyle name="Prozent 7 2 4" xfId="997" xr:uid="{00000000-0005-0000-0000-0000E6030000}"/>
    <cellStyle name="Prozent 7 2 5" xfId="998" xr:uid="{00000000-0005-0000-0000-0000E7030000}"/>
    <cellStyle name="Prozent 7 3" xfId="999" xr:uid="{00000000-0005-0000-0000-0000E8030000}"/>
    <cellStyle name="Prozent 7 3 2" xfId="1000" xr:uid="{00000000-0005-0000-0000-0000E9030000}"/>
    <cellStyle name="Prozent 7 3 3" xfId="1001" xr:uid="{00000000-0005-0000-0000-0000EA030000}"/>
    <cellStyle name="Prozent 7 3 4" xfId="1002" xr:uid="{00000000-0005-0000-0000-0000EB030000}"/>
    <cellStyle name="Prozent 7 4" xfId="1003" xr:uid="{00000000-0005-0000-0000-0000EC030000}"/>
    <cellStyle name="Prozent 7 5" xfId="1004" xr:uid="{00000000-0005-0000-0000-0000ED030000}"/>
    <cellStyle name="Prozent 7 6" xfId="1005" xr:uid="{00000000-0005-0000-0000-0000EE030000}"/>
    <cellStyle name="Prozent 8" xfId="1006" xr:uid="{00000000-0005-0000-0000-0000EF030000}"/>
    <cellStyle name="Prozent 8 2" xfId="1007" xr:uid="{00000000-0005-0000-0000-0000F0030000}"/>
    <cellStyle name="Prozent 8 2 2" xfId="1008" xr:uid="{00000000-0005-0000-0000-0000F1030000}"/>
    <cellStyle name="Prozent 8 2 2 2" xfId="1009" xr:uid="{00000000-0005-0000-0000-0000F2030000}"/>
    <cellStyle name="Prozent 8 2 3" xfId="1010" xr:uid="{00000000-0005-0000-0000-0000F3030000}"/>
    <cellStyle name="Prozent 8 2 4" xfId="1011" xr:uid="{00000000-0005-0000-0000-0000F4030000}"/>
    <cellStyle name="Prozent 8 3" xfId="1012" xr:uid="{00000000-0005-0000-0000-0000F5030000}"/>
    <cellStyle name="Prozent 8 3 2" xfId="1013" xr:uid="{00000000-0005-0000-0000-0000F6030000}"/>
    <cellStyle name="Prozent 8 3 2 2" xfId="1014" xr:uid="{00000000-0005-0000-0000-0000F7030000}"/>
    <cellStyle name="Prozent 8 3 2 2 2" xfId="1015" xr:uid="{00000000-0005-0000-0000-0000F8030000}"/>
    <cellStyle name="Prozent 8 3 2 3" xfId="1016" xr:uid="{00000000-0005-0000-0000-0000F9030000}"/>
    <cellStyle name="Prozent 8 3 2 3 2" xfId="1017" xr:uid="{00000000-0005-0000-0000-0000FA030000}"/>
    <cellStyle name="Prozent 8 3 2 3 3" xfId="1018" xr:uid="{00000000-0005-0000-0000-0000FB030000}"/>
    <cellStyle name="Prozent 8 3 2 4" xfId="1019" xr:uid="{00000000-0005-0000-0000-0000FC030000}"/>
    <cellStyle name="Prozent 8 3 2 5" xfId="1020" xr:uid="{00000000-0005-0000-0000-0000FD030000}"/>
    <cellStyle name="Prozent 8 3 3" xfId="1021" xr:uid="{00000000-0005-0000-0000-0000FE030000}"/>
    <cellStyle name="Prozent 8 3 3 2" xfId="1022" xr:uid="{00000000-0005-0000-0000-0000FF030000}"/>
    <cellStyle name="Prozent 8 3 3 2 2" xfId="1023" xr:uid="{00000000-0005-0000-0000-000000040000}"/>
    <cellStyle name="Prozent 8 3 3 3" xfId="1024" xr:uid="{00000000-0005-0000-0000-000001040000}"/>
    <cellStyle name="Prozent 8 3 3 4" xfId="1025" xr:uid="{00000000-0005-0000-0000-000002040000}"/>
    <cellStyle name="Prozent 8 3 4" xfId="1026" xr:uid="{00000000-0005-0000-0000-000003040000}"/>
    <cellStyle name="Prozent 8 3 5" xfId="1027" xr:uid="{00000000-0005-0000-0000-000004040000}"/>
    <cellStyle name="Prozent 8 3 6" xfId="1028" xr:uid="{00000000-0005-0000-0000-000005040000}"/>
    <cellStyle name="Prozent 8 4" xfId="1029" xr:uid="{00000000-0005-0000-0000-000006040000}"/>
    <cellStyle name="Prozent 9" xfId="1030" xr:uid="{00000000-0005-0000-0000-000007040000}"/>
    <cellStyle name="Prozent 9 2" xfId="1031" xr:uid="{00000000-0005-0000-0000-000008040000}"/>
    <cellStyle name="Prozent 9 3" xfId="1032" xr:uid="{00000000-0005-0000-0000-000009040000}"/>
    <cellStyle name="Prozent 9 4" xfId="1033" xr:uid="{00000000-0005-0000-0000-00000A040000}"/>
    <cellStyle name="Schlecht 2" xfId="1034" xr:uid="{00000000-0005-0000-0000-00000B040000}"/>
    <cellStyle name="Schlecht 3" xfId="1035" xr:uid="{00000000-0005-0000-0000-00000C040000}"/>
    <cellStyle name="Schlecht 4" xfId="1036" xr:uid="{00000000-0005-0000-0000-00000D040000}"/>
    <cellStyle name="Standard 2" xfId="1037" xr:uid="{00000000-0005-0000-0000-00000F040000}"/>
    <cellStyle name="Standard 2 2" xfId="1038" xr:uid="{00000000-0005-0000-0000-000010040000}"/>
    <cellStyle name="Standard 2 2 2" xfId="1039" xr:uid="{00000000-0005-0000-0000-000011040000}"/>
    <cellStyle name="Standard 2 2 3" xfId="1040" xr:uid="{00000000-0005-0000-0000-000012040000}"/>
    <cellStyle name="Standard 2 3" xfId="1041" xr:uid="{00000000-0005-0000-0000-000013040000}"/>
    <cellStyle name="Standard 2 4" xfId="1042" xr:uid="{00000000-0005-0000-0000-000014040000}"/>
    <cellStyle name="Standard 2 5" xfId="1043" xr:uid="{00000000-0005-0000-0000-000015040000}"/>
    <cellStyle name="Standard 2 6" xfId="1044" xr:uid="{00000000-0005-0000-0000-000016040000}"/>
    <cellStyle name="Standard 3" xfId="1045" xr:uid="{00000000-0005-0000-0000-000017040000}"/>
    <cellStyle name="Standard 3 2" xfId="1046" xr:uid="{00000000-0005-0000-0000-000018040000}"/>
    <cellStyle name="Standard 3 2 2" xfId="1047" xr:uid="{00000000-0005-0000-0000-000019040000}"/>
    <cellStyle name="Standard 3 2 2 2" xfId="1048" xr:uid="{00000000-0005-0000-0000-00001A040000}"/>
    <cellStyle name="Standard 3 2 2 2 2" xfId="1049" xr:uid="{00000000-0005-0000-0000-00001B040000}"/>
    <cellStyle name="Standard 3 2 2 2 2 2" xfId="1050" xr:uid="{00000000-0005-0000-0000-00001C040000}"/>
    <cellStyle name="Standard 3 2 2 2 2 3" xfId="1051" xr:uid="{00000000-0005-0000-0000-00001D040000}"/>
    <cellStyle name="Standard 3 2 2 2 2 4" xfId="1052" xr:uid="{00000000-0005-0000-0000-00001E040000}"/>
    <cellStyle name="Standard 3 2 2 2 3" xfId="1053" xr:uid="{00000000-0005-0000-0000-00001F040000}"/>
    <cellStyle name="Standard 3 2 2 2 4" xfId="1054" xr:uid="{00000000-0005-0000-0000-000020040000}"/>
    <cellStyle name="Standard 3 2 2 2 5" xfId="1055" xr:uid="{00000000-0005-0000-0000-000021040000}"/>
    <cellStyle name="Standard 3 2 2 3" xfId="1056" xr:uid="{00000000-0005-0000-0000-000022040000}"/>
    <cellStyle name="Standard 3 2 2 3 2" xfId="1057" xr:uid="{00000000-0005-0000-0000-000023040000}"/>
    <cellStyle name="Standard 3 2 2 3 3" xfId="1058" xr:uid="{00000000-0005-0000-0000-000024040000}"/>
    <cellStyle name="Standard 3 2 2 3 4" xfId="1059" xr:uid="{00000000-0005-0000-0000-000025040000}"/>
    <cellStyle name="Standard 3 2 2 4" xfId="1060" xr:uid="{00000000-0005-0000-0000-000026040000}"/>
    <cellStyle name="Standard 3 2 2 5" xfId="1061" xr:uid="{00000000-0005-0000-0000-000027040000}"/>
    <cellStyle name="Standard 3 2 2 6" xfId="1062" xr:uid="{00000000-0005-0000-0000-000028040000}"/>
    <cellStyle name="Standard 3 2 3" xfId="1063" xr:uid="{00000000-0005-0000-0000-000029040000}"/>
    <cellStyle name="Standard 3 2 3 2" xfId="1064" xr:uid="{00000000-0005-0000-0000-00002A040000}"/>
    <cellStyle name="Standard 3 2 3 2 2" xfId="1065" xr:uid="{00000000-0005-0000-0000-00002B040000}"/>
    <cellStyle name="Standard 3 2 3 2 3" xfId="1066" xr:uid="{00000000-0005-0000-0000-00002C040000}"/>
    <cellStyle name="Standard 3 2 3 2 4" xfId="1067" xr:uid="{00000000-0005-0000-0000-00002D040000}"/>
    <cellStyle name="Standard 3 2 3 3" xfId="1068" xr:uid="{00000000-0005-0000-0000-00002E040000}"/>
    <cellStyle name="Standard 3 2 3 4" xfId="1069" xr:uid="{00000000-0005-0000-0000-00002F040000}"/>
    <cellStyle name="Standard 3 2 3 5" xfId="1070" xr:uid="{00000000-0005-0000-0000-000030040000}"/>
    <cellStyle name="Standard 3 2 4" xfId="1071" xr:uid="{00000000-0005-0000-0000-000031040000}"/>
    <cellStyle name="Standard 3 2 4 2" xfId="1072" xr:uid="{00000000-0005-0000-0000-000032040000}"/>
    <cellStyle name="Standard 3 2 4 2 2" xfId="1073" xr:uid="{00000000-0005-0000-0000-000033040000}"/>
    <cellStyle name="Standard 3 2 4 3" xfId="1074" xr:uid="{00000000-0005-0000-0000-000034040000}"/>
    <cellStyle name="Standard 3 2 4 4" xfId="1075" xr:uid="{00000000-0005-0000-0000-000035040000}"/>
    <cellStyle name="Standard 3 2 4 5" xfId="1076" xr:uid="{00000000-0005-0000-0000-000036040000}"/>
    <cellStyle name="Standard 3 2 5" xfId="1077" xr:uid="{00000000-0005-0000-0000-000037040000}"/>
    <cellStyle name="Standard 3 2 6" xfId="1078" xr:uid="{00000000-0005-0000-0000-000038040000}"/>
    <cellStyle name="Standard 3 2 7" xfId="1079" xr:uid="{00000000-0005-0000-0000-000039040000}"/>
    <cellStyle name="Standard 3 3" xfId="1080" xr:uid="{00000000-0005-0000-0000-00003A040000}"/>
    <cellStyle name="Standard 3 3 2" xfId="1081" xr:uid="{00000000-0005-0000-0000-00003B040000}"/>
    <cellStyle name="Standard 3 3 2 2" xfId="1082" xr:uid="{00000000-0005-0000-0000-00003C040000}"/>
    <cellStyle name="Standard 3 3 2 2 2" xfId="1083" xr:uid="{00000000-0005-0000-0000-00003D040000}"/>
    <cellStyle name="Standard 3 3 2 2 3" xfId="1084" xr:uid="{00000000-0005-0000-0000-00003E040000}"/>
    <cellStyle name="Standard 3 3 2 2 4" xfId="1085" xr:uid="{00000000-0005-0000-0000-00003F040000}"/>
    <cellStyle name="Standard 3 3 2 3" xfId="1086" xr:uid="{00000000-0005-0000-0000-000040040000}"/>
    <cellStyle name="Standard 3 3 2 4" xfId="1087" xr:uid="{00000000-0005-0000-0000-000041040000}"/>
    <cellStyle name="Standard 3 3 2 5" xfId="1088" xr:uid="{00000000-0005-0000-0000-000042040000}"/>
    <cellStyle name="Standard 3 3 3" xfId="1089" xr:uid="{00000000-0005-0000-0000-000043040000}"/>
    <cellStyle name="Standard 3 3 3 2" xfId="1090" xr:uid="{00000000-0005-0000-0000-000044040000}"/>
    <cellStyle name="Standard 3 3 3 3" xfId="1091" xr:uid="{00000000-0005-0000-0000-000045040000}"/>
    <cellStyle name="Standard 3 3 3 4" xfId="1092" xr:uid="{00000000-0005-0000-0000-000046040000}"/>
    <cellStyle name="Standard 3 3 4" xfId="1093" xr:uid="{00000000-0005-0000-0000-000047040000}"/>
    <cellStyle name="Standard 3 3 5" xfId="1094" xr:uid="{00000000-0005-0000-0000-000048040000}"/>
    <cellStyle name="Standard 3 3 6" xfId="1095" xr:uid="{00000000-0005-0000-0000-000049040000}"/>
    <cellStyle name="Standard 3 4" xfId="1096" xr:uid="{00000000-0005-0000-0000-00004A040000}"/>
    <cellStyle name="Standard 3 4 2" xfId="1097" xr:uid="{00000000-0005-0000-0000-00004B040000}"/>
    <cellStyle name="Standard 3 4 2 2" xfId="1098" xr:uid="{00000000-0005-0000-0000-00004C040000}"/>
    <cellStyle name="Standard 3 4 2 3" xfId="1099" xr:uid="{00000000-0005-0000-0000-00004D040000}"/>
    <cellStyle name="Standard 3 4 2 4" xfId="1100" xr:uid="{00000000-0005-0000-0000-00004E040000}"/>
    <cellStyle name="Standard 3 4 3" xfId="1101" xr:uid="{00000000-0005-0000-0000-00004F040000}"/>
    <cellStyle name="Standard 3 4 4" xfId="1102" xr:uid="{00000000-0005-0000-0000-000050040000}"/>
    <cellStyle name="Standard 3 4 5" xfId="1103" xr:uid="{00000000-0005-0000-0000-000051040000}"/>
    <cellStyle name="Standard 3 5" xfId="1104" xr:uid="{00000000-0005-0000-0000-000052040000}"/>
    <cellStyle name="Standard 3 5 2" xfId="1105" xr:uid="{00000000-0005-0000-0000-000053040000}"/>
    <cellStyle name="Standard 3 5 3" xfId="1106" xr:uid="{00000000-0005-0000-0000-000054040000}"/>
    <cellStyle name="Standard 3 5 4" xfId="1107" xr:uid="{00000000-0005-0000-0000-000055040000}"/>
    <cellStyle name="Standard 3 6" xfId="1108" xr:uid="{00000000-0005-0000-0000-000056040000}"/>
    <cellStyle name="Standard 3 6 2" xfId="1109" xr:uid="{00000000-0005-0000-0000-000057040000}"/>
    <cellStyle name="Standard 3 7" xfId="1110" xr:uid="{00000000-0005-0000-0000-000058040000}"/>
    <cellStyle name="Standard 3 8" xfId="1111" xr:uid="{00000000-0005-0000-0000-000059040000}"/>
    <cellStyle name="Standard 4" xfId="1112" xr:uid="{00000000-0005-0000-0000-00005A040000}"/>
    <cellStyle name="Standard 5" xfId="1113" xr:uid="{00000000-0005-0000-0000-00005B040000}"/>
    <cellStyle name="Standard 5 2" xfId="1114" xr:uid="{00000000-0005-0000-0000-00005C040000}"/>
    <cellStyle name="Standard 6" xfId="1178" xr:uid="{6DA8686A-FF07-49B7-A934-7507D5631A56}"/>
    <cellStyle name="Standard 6 2" xfId="1183" xr:uid="{4C2B6670-B99E-4939-BF1D-4905FC6F9CA0}"/>
    <cellStyle name="Standard 7" xfId="1179" xr:uid="{38CE86CA-34D8-4BC0-AF0D-80C9CCDE729C}"/>
    <cellStyle name="Standard_Werte" xfId="1115" xr:uid="{00000000-0005-0000-0000-00005D040000}"/>
    <cellStyle name="Title" xfId="1116" xr:uid="{00000000-0005-0000-0000-00005E040000}"/>
    <cellStyle name="Title 2" xfId="1117" xr:uid="{00000000-0005-0000-0000-00005F040000}"/>
    <cellStyle name="Title 2 2" xfId="1118" xr:uid="{00000000-0005-0000-0000-000060040000}"/>
    <cellStyle name="Title 2 2 2" xfId="1119" xr:uid="{00000000-0005-0000-0000-000061040000}"/>
    <cellStyle name="Title 2 3" xfId="1120" xr:uid="{00000000-0005-0000-0000-000062040000}"/>
    <cellStyle name="Title 3" xfId="1121" xr:uid="{00000000-0005-0000-0000-000063040000}"/>
    <cellStyle name="Title 3 2" xfId="1122" xr:uid="{00000000-0005-0000-0000-000064040000}"/>
    <cellStyle name="Title 4" xfId="1123" xr:uid="{00000000-0005-0000-0000-000065040000}"/>
    <cellStyle name="Title 5" xfId="1165" xr:uid="{03D7CE8A-56D0-4CD8-A8D0-3E4D7546D3C0}"/>
    <cellStyle name="Total 2" xfId="1124" xr:uid="{00000000-0005-0000-0000-000066040000}"/>
    <cellStyle name="Überschrift 1 2" xfId="1125" xr:uid="{00000000-0005-0000-0000-000067040000}"/>
    <cellStyle name="Überschrift 1 3" xfId="1126" xr:uid="{00000000-0005-0000-0000-000068040000}"/>
    <cellStyle name="Überschrift 1 4" xfId="1127" xr:uid="{00000000-0005-0000-0000-000069040000}"/>
    <cellStyle name="Überschrift 1 5" xfId="1128" xr:uid="{00000000-0005-0000-0000-00006A040000}"/>
    <cellStyle name="Überschrift 2 2" xfId="1129" xr:uid="{00000000-0005-0000-0000-00006B040000}"/>
    <cellStyle name="Überschrift 2 3" xfId="1130" xr:uid="{00000000-0005-0000-0000-00006C040000}"/>
    <cellStyle name="Überschrift 2 4" xfId="1131" xr:uid="{00000000-0005-0000-0000-00006D040000}"/>
    <cellStyle name="Überschrift 2 5" xfId="1132" xr:uid="{00000000-0005-0000-0000-00006E040000}"/>
    <cellStyle name="Überschrift 3 2" xfId="1133" xr:uid="{00000000-0005-0000-0000-00006F040000}"/>
    <cellStyle name="Überschrift 3 3" xfId="1134" xr:uid="{00000000-0005-0000-0000-000070040000}"/>
    <cellStyle name="Überschrift 3 4" xfId="1135" xr:uid="{00000000-0005-0000-0000-000071040000}"/>
    <cellStyle name="Überschrift 3 5" xfId="1136" xr:uid="{00000000-0005-0000-0000-000072040000}"/>
    <cellStyle name="Überschrift 4 2" xfId="1137" xr:uid="{00000000-0005-0000-0000-000073040000}"/>
    <cellStyle name="Überschrift 4 3" xfId="1138" xr:uid="{00000000-0005-0000-0000-000074040000}"/>
    <cellStyle name="Überschrift 4 4" xfId="1139" xr:uid="{00000000-0005-0000-0000-000075040000}"/>
    <cellStyle name="Überschrift 4 5" xfId="1140" xr:uid="{00000000-0005-0000-0000-000076040000}"/>
    <cellStyle name="Überschrift 5" xfId="1141" xr:uid="{00000000-0005-0000-0000-000077040000}"/>
    <cellStyle name="Überschrift 6" xfId="1142" xr:uid="{00000000-0005-0000-0000-000078040000}"/>
    <cellStyle name="Überschrift 7" xfId="1143" xr:uid="{00000000-0005-0000-0000-000079040000}"/>
    <cellStyle name="Überschrift 8" xfId="1144" xr:uid="{00000000-0005-0000-0000-00007A040000}"/>
    <cellStyle name="Verknüpfte Zelle 2" xfId="1145" xr:uid="{00000000-0005-0000-0000-00007B040000}"/>
    <cellStyle name="Verknüpfte Zelle 3" xfId="1146" xr:uid="{00000000-0005-0000-0000-00007C040000}"/>
    <cellStyle name="Verknüpfte Zelle 4" xfId="1147" xr:uid="{00000000-0005-0000-0000-00007D040000}"/>
    <cellStyle name="Warnender Text 2" xfId="1148" xr:uid="{00000000-0005-0000-0000-00007E040000}"/>
    <cellStyle name="Warnender Text 2 2" xfId="1149" xr:uid="{00000000-0005-0000-0000-00007F040000}"/>
    <cellStyle name="Warnender Text 2 3" xfId="1150" xr:uid="{00000000-0005-0000-0000-000080040000}"/>
    <cellStyle name="Warnender Text 2 3 2" xfId="1151" xr:uid="{00000000-0005-0000-0000-000081040000}"/>
    <cellStyle name="Warnender Text 2 3 2 2" xfId="1152" xr:uid="{00000000-0005-0000-0000-000082040000}"/>
    <cellStyle name="Warnender Text 3" xfId="1153" xr:uid="{00000000-0005-0000-0000-000083040000}"/>
    <cellStyle name="Warnender Text 4" xfId="1154" xr:uid="{00000000-0005-0000-0000-000084040000}"/>
    <cellStyle name="Warnender Text 5" xfId="1155" xr:uid="{00000000-0005-0000-0000-000085040000}"/>
    <cellStyle name="Warnender Text 6" xfId="1156" xr:uid="{00000000-0005-0000-0000-000086040000}"/>
    <cellStyle name="Zelle überprüfen 2" xfId="1157" xr:uid="{00000000-0005-0000-0000-000087040000}"/>
    <cellStyle name="Zelle überprüfen 2 2" xfId="1158" xr:uid="{00000000-0005-0000-0000-000088040000}"/>
    <cellStyle name="Zelle überprüfen 2 3" xfId="1159" xr:uid="{00000000-0005-0000-0000-000089040000}"/>
    <cellStyle name="Zelle überprüfen 3" xfId="1160" xr:uid="{00000000-0005-0000-0000-00008A040000}"/>
    <cellStyle name="Zelle überprüfen 3 2" xfId="1161" xr:uid="{00000000-0005-0000-0000-00008B040000}"/>
    <cellStyle name="Zelle überprüfen 4" xfId="1162" xr:uid="{00000000-0005-0000-0000-00008C040000}"/>
  </cellStyles>
  <dxfs count="117">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969696"/>
      <color rgb="FFFF7C80"/>
      <color rgb="FFCCFFCC"/>
      <color rgb="FFFFFF99"/>
      <color rgb="FF99FF66"/>
      <color rgb="FFFCD5B4"/>
      <color rgb="FFFFCC99"/>
      <color rgb="FFDCE6F1"/>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390525</xdr:colOff>
      <xdr:row>11</xdr:row>
      <xdr:rowOff>9525</xdr:rowOff>
    </xdr:from>
    <xdr:to>
      <xdr:col>7</xdr:col>
      <xdr:colOff>9525</xdr:colOff>
      <xdr:row>11</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5</xdr:row>
      <xdr:rowOff>9525</xdr:rowOff>
    </xdr:from>
    <xdr:to>
      <xdr:col>5</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8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11</xdr:row>
      <xdr:rowOff>9525</xdr:rowOff>
    </xdr:from>
    <xdr:to>
      <xdr:col>15</xdr:col>
      <xdr:colOff>0</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1666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13</xdr:row>
      <xdr:rowOff>0</xdr:rowOff>
    </xdr:from>
    <xdr:to>
      <xdr:col>15</xdr:col>
      <xdr:colOff>0</xdr:colOff>
      <xdr:row>13</xdr:row>
      <xdr:rowOff>95250</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1952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22</xdr:row>
      <xdr:rowOff>9525</xdr:rowOff>
    </xdr:from>
    <xdr:to>
      <xdr:col>7</xdr:col>
      <xdr:colOff>0</xdr:colOff>
      <xdr:row>22</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29</xdr:row>
      <xdr:rowOff>0</xdr:rowOff>
    </xdr:from>
    <xdr:to>
      <xdr:col>5</xdr:col>
      <xdr:colOff>0</xdr:colOff>
      <xdr:row>29</xdr:row>
      <xdr:rowOff>95250</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5124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29</xdr:row>
      <xdr:rowOff>0</xdr:rowOff>
    </xdr:from>
    <xdr:to>
      <xdr:col>6</xdr:col>
      <xdr:colOff>0</xdr:colOff>
      <xdr:row>29</xdr:row>
      <xdr:rowOff>95250</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562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29</xdr:row>
      <xdr:rowOff>9525</xdr:rowOff>
    </xdr:from>
    <xdr:to>
      <xdr:col>7</xdr:col>
      <xdr:colOff>9525</xdr:colOff>
      <xdr:row>29</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704850</xdr:colOff>
      <xdr:row>29</xdr:row>
      <xdr:rowOff>9525</xdr:rowOff>
    </xdr:from>
    <xdr:to>
      <xdr:col>12</xdr:col>
      <xdr:colOff>9525</xdr:colOff>
      <xdr:row>29</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5286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29</xdr:row>
      <xdr:rowOff>9525</xdr:rowOff>
    </xdr:from>
    <xdr:to>
      <xdr:col>15</xdr:col>
      <xdr:colOff>0</xdr:colOff>
      <xdr:row>29</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5286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30</xdr:row>
      <xdr:rowOff>9525</xdr:rowOff>
    </xdr:from>
    <xdr:to>
      <xdr:col>14</xdr:col>
      <xdr:colOff>990600</xdr:colOff>
      <xdr:row>30</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55626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514350</xdr:colOff>
      <xdr:row>30</xdr:row>
      <xdr:rowOff>9525</xdr:rowOff>
    </xdr:from>
    <xdr:to>
      <xdr:col>10</xdr:col>
      <xdr:colOff>9525</xdr:colOff>
      <xdr:row>30</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15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29</xdr:row>
      <xdr:rowOff>9525</xdr:rowOff>
    </xdr:from>
    <xdr:to>
      <xdr:col>3</xdr:col>
      <xdr:colOff>0</xdr:colOff>
      <xdr:row>29</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904875</xdr:colOff>
      <xdr:row>31</xdr:row>
      <xdr:rowOff>9525</xdr:rowOff>
    </xdr:from>
    <xdr:to>
      <xdr:col>15</xdr:col>
      <xdr:colOff>0</xdr:colOff>
      <xdr:row>31</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3575" y="58388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37</xdr:row>
      <xdr:rowOff>9525</xdr:rowOff>
    </xdr:from>
    <xdr:to>
      <xdr:col>14</xdr:col>
      <xdr:colOff>990600</xdr:colOff>
      <xdr:row>37</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648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38</xdr:row>
      <xdr:rowOff>9525</xdr:rowOff>
    </xdr:from>
    <xdr:to>
      <xdr:col>14</xdr:col>
      <xdr:colOff>990600</xdr:colOff>
      <xdr:row>38</xdr:row>
      <xdr:rowOff>104775</xdr:rowOff>
    </xdr:to>
    <xdr:pic>
      <xdr:nvPicPr>
        <xdr:cNvPr id="2" name="Grafik 27">
          <a:extLst>
            <a:ext uri="{FF2B5EF4-FFF2-40B4-BE49-F238E27FC236}">
              <a16:creationId xmlns:a16="http://schemas.microsoft.com/office/drawing/2014/main" id="{4596EE55-A54F-43B8-9C64-05A30D9A2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7991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33</xdr:row>
      <xdr:rowOff>9525</xdr:rowOff>
    </xdr:from>
    <xdr:to>
      <xdr:col>2</xdr:col>
      <xdr:colOff>609600</xdr:colOff>
      <xdr:row>33</xdr:row>
      <xdr:rowOff>104775</xdr:rowOff>
    </xdr:to>
    <xdr:pic>
      <xdr:nvPicPr>
        <xdr:cNvPr id="3" name="Grafik 27">
          <a:extLst>
            <a:ext uri="{FF2B5EF4-FFF2-40B4-BE49-F238E27FC236}">
              <a16:creationId xmlns:a16="http://schemas.microsoft.com/office/drawing/2014/main" id="{DFCEAECA-CC2F-4925-A448-31964205D7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504825</xdr:colOff>
      <xdr:row>34</xdr:row>
      <xdr:rowOff>9525</xdr:rowOff>
    </xdr:from>
    <xdr:to>
      <xdr:col>10</xdr:col>
      <xdr:colOff>0</xdr:colOff>
      <xdr:row>34</xdr:row>
      <xdr:rowOff>104775</xdr:rowOff>
    </xdr:to>
    <xdr:pic>
      <xdr:nvPicPr>
        <xdr:cNvPr id="4" name="Grafik 27">
          <a:extLst>
            <a:ext uri="{FF2B5EF4-FFF2-40B4-BE49-F238E27FC236}">
              <a16:creationId xmlns:a16="http://schemas.microsoft.com/office/drawing/2014/main" id="{83AEB423-F903-4E73-851D-15C6CF120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34</xdr:row>
      <xdr:rowOff>9525</xdr:rowOff>
    </xdr:from>
    <xdr:to>
      <xdr:col>14</xdr:col>
      <xdr:colOff>990600</xdr:colOff>
      <xdr:row>34</xdr:row>
      <xdr:rowOff>104775</xdr:rowOff>
    </xdr:to>
    <xdr:pic>
      <xdr:nvPicPr>
        <xdr:cNvPr id="5" name="Grafik 27">
          <a:extLst>
            <a:ext uri="{FF2B5EF4-FFF2-40B4-BE49-F238E27FC236}">
              <a16:creationId xmlns:a16="http://schemas.microsoft.com/office/drawing/2014/main" id="{EBEFB7C6-DAD1-4655-8C1E-D31D879492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6734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33</xdr:row>
      <xdr:rowOff>9525</xdr:rowOff>
    </xdr:from>
    <xdr:to>
      <xdr:col>14</xdr:col>
      <xdr:colOff>990600</xdr:colOff>
      <xdr:row>33</xdr:row>
      <xdr:rowOff>104775</xdr:rowOff>
    </xdr:to>
    <xdr:pic>
      <xdr:nvPicPr>
        <xdr:cNvPr id="6" name="Grafik 27">
          <a:extLst>
            <a:ext uri="{FF2B5EF4-FFF2-40B4-BE49-F238E27FC236}">
              <a16:creationId xmlns:a16="http://schemas.microsoft.com/office/drawing/2014/main" id="{9C515FA1-7282-423D-B85A-F6256B901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895350</xdr:colOff>
      <xdr:row>35</xdr:row>
      <xdr:rowOff>9525</xdr:rowOff>
    </xdr:from>
    <xdr:to>
      <xdr:col>14</xdr:col>
      <xdr:colOff>990600</xdr:colOff>
      <xdr:row>35</xdr:row>
      <xdr:rowOff>114300</xdr:rowOff>
    </xdr:to>
    <xdr:pic>
      <xdr:nvPicPr>
        <xdr:cNvPr id="7" name="Grafik 29">
          <a:extLst>
            <a:ext uri="{FF2B5EF4-FFF2-40B4-BE49-F238E27FC236}">
              <a16:creationId xmlns:a16="http://schemas.microsoft.com/office/drawing/2014/main" id="{C3621907-3392-4298-AA60-E1BBBC0BAB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4050" y="70104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704850</xdr:colOff>
      <xdr:row>33</xdr:row>
      <xdr:rowOff>9525</xdr:rowOff>
    </xdr:from>
    <xdr:to>
      <xdr:col>12</xdr:col>
      <xdr:colOff>9525</xdr:colOff>
      <xdr:row>33</xdr:row>
      <xdr:rowOff>104775</xdr:rowOff>
    </xdr:to>
    <xdr:pic>
      <xdr:nvPicPr>
        <xdr:cNvPr id="8" name="Grafik 27">
          <a:extLst>
            <a:ext uri="{FF2B5EF4-FFF2-40B4-BE49-F238E27FC236}">
              <a16:creationId xmlns:a16="http://schemas.microsoft.com/office/drawing/2014/main" id="{11CAC6C2-2183-480E-A79D-959FDDEBD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114300</xdr:colOff>
      <xdr:row>33</xdr:row>
      <xdr:rowOff>9525</xdr:rowOff>
    </xdr:from>
    <xdr:to>
      <xdr:col>14</xdr:col>
      <xdr:colOff>0</xdr:colOff>
      <xdr:row>33</xdr:row>
      <xdr:rowOff>104775</xdr:rowOff>
    </xdr:to>
    <xdr:pic>
      <xdr:nvPicPr>
        <xdr:cNvPr id="9" name="Grafik 27">
          <a:extLst>
            <a:ext uri="{FF2B5EF4-FFF2-40B4-BE49-F238E27FC236}">
              <a16:creationId xmlns:a16="http://schemas.microsoft.com/office/drawing/2014/main" id="{495881EB-E3E1-4046-9489-87536D9C6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29</xdr:row>
      <xdr:rowOff>9525</xdr:rowOff>
    </xdr:from>
    <xdr:to>
      <xdr:col>2</xdr:col>
      <xdr:colOff>507464</xdr:colOff>
      <xdr:row>29</xdr:row>
      <xdr:rowOff>106725</xdr:rowOff>
    </xdr:to>
    <xdr:pic>
      <xdr:nvPicPr>
        <xdr:cNvPr id="10" name="Grafik 29">
          <a:extLst>
            <a:ext uri="{FF2B5EF4-FFF2-40B4-BE49-F238E27FC236}">
              <a16:creationId xmlns:a16="http://schemas.microsoft.com/office/drawing/2014/main" id="{796C6BF6-019C-4BCD-BD69-367777A53A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5925" y="5133975"/>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33</xdr:row>
      <xdr:rowOff>9525</xdr:rowOff>
    </xdr:from>
    <xdr:to>
      <xdr:col>2</xdr:col>
      <xdr:colOff>497939</xdr:colOff>
      <xdr:row>33</xdr:row>
      <xdr:rowOff>106725</xdr:rowOff>
    </xdr:to>
    <xdr:pic>
      <xdr:nvPicPr>
        <xdr:cNvPr id="16" name="Grafik 29">
          <a:extLst>
            <a:ext uri="{FF2B5EF4-FFF2-40B4-BE49-F238E27FC236}">
              <a16:creationId xmlns:a16="http://schemas.microsoft.com/office/drawing/2014/main" id="{816C9538-97D5-4BEF-93A8-C92A99B2F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6153150"/>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33</xdr:row>
      <xdr:rowOff>9525</xdr:rowOff>
    </xdr:from>
    <xdr:to>
      <xdr:col>5</xdr:col>
      <xdr:colOff>0</xdr:colOff>
      <xdr:row>33</xdr:row>
      <xdr:rowOff>104775</xdr:rowOff>
    </xdr:to>
    <xdr:pic>
      <xdr:nvPicPr>
        <xdr:cNvPr id="11" name="Grafik 27">
          <a:extLst>
            <a:ext uri="{FF2B5EF4-FFF2-40B4-BE49-F238E27FC236}">
              <a16:creationId xmlns:a16="http://schemas.microsoft.com/office/drawing/2014/main" id="{A95D8471-1AAB-4A5B-BB16-1B88C14FD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33</xdr:row>
      <xdr:rowOff>9525</xdr:rowOff>
    </xdr:from>
    <xdr:to>
      <xdr:col>6</xdr:col>
      <xdr:colOff>0</xdr:colOff>
      <xdr:row>33</xdr:row>
      <xdr:rowOff>104775</xdr:rowOff>
    </xdr:to>
    <xdr:pic>
      <xdr:nvPicPr>
        <xdr:cNvPr id="24" name="Grafik 27">
          <a:extLst>
            <a:ext uri="{FF2B5EF4-FFF2-40B4-BE49-F238E27FC236}">
              <a16:creationId xmlns:a16="http://schemas.microsoft.com/office/drawing/2014/main" id="{B29D256B-EFD0-4339-AE0C-D547AC1A05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6457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33</xdr:row>
      <xdr:rowOff>9525</xdr:rowOff>
    </xdr:from>
    <xdr:to>
      <xdr:col>7</xdr:col>
      <xdr:colOff>0</xdr:colOff>
      <xdr:row>33</xdr:row>
      <xdr:rowOff>104775</xdr:rowOff>
    </xdr:to>
    <xdr:pic>
      <xdr:nvPicPr>
        <xdr:cNvPr id="25" name="Grafik 27">
          <a:extLst>
            <a:ext uri="{FF2B5EF4-FFF2-40B4-BE49-F238E27FC236}">
              <a16:creationId xmlns:a16="http://schemas.microsoft.com/office/drawing/2014/main" id="{8BEBA15E-BDDB-4B3F-A48E-B1976FB17C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39</xdr:row>
      <xdr:rowOff>0</xdr:rowOff>
    </xdr:from>
    <xdr:to>
      <xdr:col>14</xdr:col>
      <xdr:colOff>990600</xdr:colOff>
      <xdr:row>39</xdr:row>
      <xdr:rowOff>95250</xdr:rowOff>
    </xdr:to>
    <xdr:pic>
      <xdr:nvPicPr>
        <xdr:cNvPr id="26" name="Grafik 27">
          <a:extLst>
            <a:ext uri="{FF2B5EF4-FFF2-40B4-BE49-F238E27FC236}">
              <a16:creationId xmlns:a16="http://schemas.microsoft.com/office/drawing/2014/main" id="{B74A3FD2-0413-4AA4-A600-9FBFE0ACF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8324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885825</xdr:colOff>
      <xdr:row>40</xdr:row>
      <xdr:rowOff>9525</xdr:rowOff>
    </xdr:from>
    <xdr:to>
      <xdr:col>14</xdr:col>
      <xdr:colOff>990600</xdr:colOff>
      <xdr:row>40</xdr:row>
      <xdr:rowOff>104775</xdr:rowOff>
    </xdr:to>
    <xdr:pic>
      <xdr:nvPicPr>
        <xdr:cNvPr id="27" name="Grafik 27">
          <a:extLst>
            <a:ext uri="{FF2B5EF4-FFF2-40B4-BE49-F238E27FC236}">
              <a16:creationId xmlns:a16="http://schemas.microsoft.com/office/drawing/2014/main" id="{FF5A3DE9-9C40-4B37-9991-5ABED22799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4525" y="867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342900</xdr:colOff>
      <xdr:row>0</xdr:row>
      <xdr:rowOff>0</xdr:rowOff>
    </xdr:from>
    <xdr:to>
      <xdr:col>14</xdr:col>
      <xdr:colOff>727969</xdr:colOff>
      <xdr:row>4</xdr:row>
      <xdr:rowOff>48822</xdr:rowOff>
    </xdr:to>
    <xdr:pic>
      <xdr:nvPicPr>
        <xdr:cNvPr id="28" name="Grafik 24">
          <a:extLst>
            <a:ext uri="{FF2B5EF4-FFF2-40B4-BE49-F238E27FC236}">
              <a16:creationId xmlns:a16="http://schemas.microsoft.com/office/drawing/2014/main" id="{6320FBE3-BD44-4138-A678-5F341CBFF8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9075" y="0"/>
          <a:ext cx="1385194" cy="610797"/>
        </a:xfrm>
        <a:prstGeom prst="rect">
          <a:avLst/>
        </a:prstGeom>
      </xdr:spPr>
    </xdr:pic>
    <xdr:clientData/>
  </xdr:twoCellAnchor>
  <xdr:oneCellAnchor>
    <xdr:from>
      <xdr:col>6</xdr:col>
      <xdr:colOff>390525</xdr:colOff>
      <xdr:row>13</xdr:row>
      <xdr:rowOff>9525</xdr:rowOff>
    </xdr:from>
    <xdr:ext cx="104775" cy="95250"/>
    <xdr:pic>
      <xdr:nvPicPr>
        <xdr:cNvPr id="29" name="Grafik 23">
          <a:extLst>
            <a:ext uri="{FF2B5EF4-FFF2-40B4-BE49-F238E27FC236}">
              <a16:creationId xmlns:a16="http://schemas.microsoft.com/office/drawing/2014/main" id="{6BA0117E-2D2B-4D95-A0AC-F6FC788B9F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1609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390525</xdr:colOff>
      <xdr:row>15</xdr:row>
      <xdr:rowOff>9525</xdr:rowOff>
    </xdr:from>
    <xdr:ext cx="104775" cy="95250"/>
    <xdr:pic>
      <xdr:nvPicPr>
        <xdr:cNvPr id="30" name="Grafik 23">
          <a:extLst>
            <a:ext uri="{FF2B5EF4-FFF2-40B4-BE49-F238E27FC236}">
              <a16:creationId xmlns:a16="http://schemas.microsoft.com/office/drawing/2014/main" id="{E429CD92-EED4-49DE-98A5-0842C8267C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16097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F98A175F-7CC2-4774-91D8-C9B57EBD1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02C3E2D8-BA07-49B3-984D-03491EC82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6F05EDF2-FE25-4555-AA54-F59BD70C2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40C48006-C333-4423-886F-9C10856E2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47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6" name="Grafik 1">
          <a:extLst>
            <a:ext uri="{FF2B5EF4-FFF2-40B4-BE49-F238E27FC236}">
              <a16:creationId xmlns:a16="http://schemas.microsoft.com/office/drawing/2014/main" id="{28A6CB5D-A173-436A-B897-C8401AF4BD5D}"/>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1181100</xdr:colOff>
      <xdr:row>3</xdr:row>
      <xdr:rowOff>9525</xdr:rowOff>
    </xdr:from>
    <xdr:to>
      <xdr:col>4</xdr:col>
      <xdr:colOff>9525</xdr:colOff>
      <xdr:row>3</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3</xdr:row>
      <xdr:rowOff>9525</xdr:rowOff>
    </xdr:from>
    <xdr:to>
      <xdr:col>14</xdr:col>
      <xdr:colOff>9525</xdr:colOff>
      <xdr:row>3</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4350"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5</xdr:row>
      <xdr:rowOff>9525</xdr:rowOff>
    </xdr:from>
    <xdr:to>
      <xdr:col>1</xdr:col>
      <xdr:colOff>200025</xdr:colOff>
      <xdr:row>5</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5</xdr:row>
      <xdr:rowOff>9525</xdr:rowOff>
    </xdr:from>
    <xdr:to>
      <xdr:col>2</xdr:col>
      <xdr:colOff>285750</xdr:colOff>
      <xdr:row>5</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7</xdr:row>
      <xdr:rowOff>9525</xdr:rowOff>
    </xdr:from>
    <xdr:to>
      <xdr:col>15</xdr:col>
      <xdr:colOff>523875</xdr:colOff>
      <xdr:row>7</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14</xdr:row>
      <xdr:rowOff>9525</xdr:rowOff>
    </xdr:from>
    <xdr:to>
      <xdr:col>15</xdr:col>
      <xdr:colOff>523875</xdr:colOff>
      <xdr:row>14</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17</xdr:row>
      <xdr:rowOff>9525</xdr:rowOff>
    </xdr:from>
    <xdr:to>
      <xdr:col>15</xdr:col>
      <xdr:colOff>523875</xdr:colOff>
      <xdr:row>17</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62</xdr:row>
      <xdr:rowOff>9525</xdr:rowOff>
    </xdr:from>
    <xdr:to>
      <xdr:col>15</xdr:col>
      <xdr:colOff>523875</xdr:colOff>
      <xdr:row>62</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29</xdr:row>
      <xdr:rowOff>9525</xdr:rowOff>
    </xdr:from>
    <xdr:to>
      <xdr:col>15</xdr:col>
      <xdr:colOff>523875</xdr:colOff>
      <xdr:row>29</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32</xdr:row>
      <xdr:rowOff>9525</xdr:rowOff>
    </xdr:from>
    <xdr:to>
      <xdr:col>15</xdr:col>
      <xdr:colOff>523875</xdr:colOff>
      <xdr:row>32</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26</xdr:row>
      <xdr:rowOff>9525</xdr:rowOff>
    </xdr:from>
    <xdr:to>
      <xdr:col>15</xdr:col>
      <xdr:colOff>523875</xdr:colOff>
      <xdr:row>26</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6</xdr:row>
      <xdr:rowOff>9525</xdr:rowOff>
    </xdr:from>
    <xdr:to>
      <xdr:col>17</xdr:col>
      <xdr:colOff>4857750</xdr:colOff>
      <xdr:row>6</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31</xdr:row>
      <xdr:rowOff>9525</xdr:rowOff>
    </xdr:from>
    <xdr:to>
      <xdr:col>15</xdr:col>
      <xdr:colOff>523875</xdr:colOff>
      <xdr:row>31</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44</xdr:row>
      <xdr:rowOff>9525</xdr:rowOff>
    </xdr:from>
    <xdr:to>
      <xdr:col>15</xdr:col>
      <xdr:colOff>523875</xdr:colOff>
      <xdr:row>44</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20</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38</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419100</xdr:colOff>
      <xdr:row>32</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52</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47</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23</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1162050</xdr:colOff>
      <xdr:row>25</xdr:row>
      <xdr:rowOff>0</xdr:rowOff>
    </xdr:from>
    <xdr:to>
      <xdr:col>3</xdr:col>
      <xdr:colOff>1276350</xdr:colOff>
      <xdr:row>25</xdr:row>
      <xdr:rowOff>104775</xdr:rowOff>
    </xdr:to>
    <xdr:pic>
      <xdr:nvPicPr>
        <xdr:cNvPr id="2" name="Grafik 18">
          <a:extLst>
            <a:ext uri="{FF2B5EF4-FFF2-40B4-BE49-F238E27FC236}">
              <a16:creationId xmlns:a16="http://schemas.microsoft.com/office/drawing/2014/main" id="{71C3A3E5-1783-4EE9-8EBF-5E15A7C62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792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885825</xdr:colOff>
      <xdr:row>25</xdr:row>
      <xdr:rowOff>9525</xdr:rowOff>
    </xdr:from>
    <xdr:to>
      <xdr:col>7</xdr:col>
      <xdr:colOff>1000125</xdr:colOff>
      <xdr:row>25</xdr:row>
      <xdr:rowOff>114300</xdr:rowOff>
    </xdr:to>
    <xdr:pic>
      <xdr:nvPicPr>
        <xdr:cNvPr id="3" name="Grafik 18">
          <a:extLst>
            <a:ext uri="{FF2B5EF4-FFF2-40B4-BE49-F238E27FC236}">
              <a16:creationId xmlns:a16="http://schemas.microsoft.com/office/drawing/2014/main" id="{9857D98B-768F-44B6-8ADC-D210DD768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7934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41</xdr:row>
      <xdr:rowOff>9525</xdr:rowOff>
    </xdr:from>
    <xdr:ext cx="114300" cy="104775"/>
    <xdr:pic>
      <xdr:nvPicPr>
        <xdr:cNvPr id="4" name="Grafik 18">
          <a:extLst>
            <a:ext uri="{FF2B5EF4-FFF2-40B4-BE49-F238E27FC236}">
              <a16:creationId xmlns:a16="http://schemas.microsoft.com/office/drawing/2014/main" id="{40A4664E-F783-41CC-B58E-A3FA8F3AB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14182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419100</xdr:colOff>
      <xdr:row>55</xdr:row>
      <xdr:rowOff>9525</xdr:rowOff>
    </xdr:from>
    <xdr:ext cx="114300" cy="104775"/>
    <xdr:pic>
      <xdr:nvPicPr>
        <xdr:cNvPr id="5" name="Grafik 18">
          <a:extLst>
            <a:ext uri="{FF2B5EF4-FFF2-40B4-BE49-F238E27FC236}">
              <a16:creationId xmlns:a16="http://schemas.microsoft.com/office/drawing/2014/main" id="{574CC4DD-6986-4338-A40D-4EA34F59F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0421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58</xdr:row>
      <xdr:rowOff>9525</xdr:rowOff>
    </xdr:from>
    <xdr:ext cx="114300" cy="104775"/>
    <xdr:pic>
      <xdr:nvPicPr>
        <xdr:cNvPr id="6" name="Grafik 18">
          <a:extLst>
            <a:ext uri="{FF2B5EF4-FFF2-40B4-BE49-F238E27FC236}">
              <a16:creationId xmlns:a16="http://schemas.microsoft.com/office/drawing/2014/main" id="{5F407E02-E0DD-4468-A64B-1A10C41B6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2156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266700</xdr:colOff>
      <xdr:row>0</xdr:row>
      <xdr:rowOff>0</xdr:rowOff>
    </xdr:from>
    <xdr:to>
      <xdr:col>17</xdr:col>
      <xdr:colOff>19050</xdr:colOff>
      <xdr:row>3</xdr:row>
      <xdr:rowOff>153834</xdr:rowOff>
    </xdr:to>
    <xdr:pic>
      <xdr:nvPicPr>
        <xdr:cNvPr id="7" name="Grafik 48">
          <a:extLst>
            <a:ext uri="{FF2B5EF4-FFF2-40B4-BE49-F238E27FC236}">
              <a16:creationId xmlns:a16="http://schemas.microsoft.com/office/drawing/2014/main" id="{99957DA6-AC14-481F-B1A0-E710787CE3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00" y="0"/>
          <a:ext cx="1466850" cy="649134"/>
        </a:xfrm>
        <a:prstGeom prst="rect">
          <a:avLst/>
        </a:prstGeom>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8" name="Grafik 18">
          <a:extLst>
            <a:ext uri="{FF2B5EF4-FFF2-40B4-BE49-F238E27FC236}">
              <a16:creationId xmlns:a16="http://schemas.microsoft.com/office/drawing/2014/main" id="{0F84062A-AB93-4570-BDD0-D407E2403B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9" name="Grafik 18">
          <a:extLst>
            <a:ext uri="{FF2B5EF4-FFF2-40B4-BE49-F238E27FC236}">
              <a16:creationId xmlns:a16="http://schemas.microsoft.com/office/drawing/2014/main" id="{0D0C3373-491C-411D-9D88-74BF4A135A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1171575</xdr:colOff>
      <xdr:row>5</xdr:row>
      <xdr:rowOff>9525</xdr:rowOff>
    </xdr:from>
    <xdr:to>
      <xdr:col>4</xdr:col>
      <xdr:colOff>0</xdr:colOff>
      <xdr:row>5</xdr:row>
      <xdr:rowOff>114300</xdr:rowOff>
    </xdr:to>
    <xdr:pic>
      <xdr:nvPicPr>
        <xdr:cNvPr id="10" name="Grafik 6">
          <a:extLst>
            <a:ext uri="{FF2B5EF4-FFF2-40B4-BE49-F238E27FC236}">
              <a16:creationId xmlns:a16="http://schemas.microsoft.com/office/drawing/2014/main" id="{41AE98D9-5502-4EA9-B708-DAE2A677DD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714375</xdr:colOff>
      <xdr:row>1</xdr:row>
      <xdr:rowOff>85725</xdr:rowOff>
    </xdr:from>
    <xdr:to>
      <xdr:col>10</xdr:col>
      <xdr:colOff>2066925</xdr:colOff>
      <xdr:row>2</xdr:row>
      <xdr:rowOff>85725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57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9:S90" totalsRowShown="0" headerRowDxfId="116" dataDxfId="114" headerRowBorderDxfId="115">
  <autoFilter ref="A69:S90" xr:uid="{00000000-0009-0000-0100-000001000000}"/>
  <tableColumns count="19">
    <tableColumn id="1" xr3:uid="{00000000-0010-0000-0000-000001000000}" name="Baden-Württemberg" dataDxfId="113"/>
    <tableColumn id="2" xr3:uid="{00000000-0010-0000-0000-000002000000}" name="Bayern" dataDxfId="112"/>
    <tableColumn id="3" xr3:uid="{00000000-0010-0000-0000-000003000000}" name="Berlin" dataDxfId="111"/>
    <tableColumn id="4" xr3:uid="{00000000-0010-0000-0000-000004000000}" name="Brandenburg" dataDxfId="110"/>
    <tableColumn id="5" xr3:uid="{00000000-0010-0000-0000-000005000000}" name="Bremen" dataDxfId="109"/>
    <tableColumn id="6" xr3:uid="{00000000-0010-0000-0000-000006000000}" name="Hamburg" dataDxfId="108"/>
    <tableColumn id="7" xr3:uid="{00000000-0010-0000-0000-000007000000}" name="Hessen" dataDxfId="107"/>
    <tableColumn id="8" xr3:uid="{00000000-0010-0000-0000-000008000000}" name="Mecklenburg-Vorpommern" dataDxfId="106"/>
    <tableColumn id="9" xr3:uid="{00000000-0010-0000-0000-000009000000}" name="Niedersachsen" dataDxfId="105"/>
    <tableColumn id="10" xr3:uid="{00000000-0010-0000-0000-00000A000000}" name="Nordrhein-Westfalen" dataDxfId="104"/>
    <tableColumn id="11" xr3:uid="{00000000-0010-0000-0000-00000B000000}" name="Rheinland-Pfalz" dataDxfId="103"/>
    <tableColumn id="12" xr3:uid="{00000000-0010-0000-0000-00000C000000}" name="Saarland" dataDxfId="102"/>
    <tableColumn id="13" xr3:uid="{00000000-0010-0000-0000-00000D000000}" name="Sachsen" dataDxfId="101"/>
    <tableColumn id="14" xr3:uid="{00000000-0010-0000-0000-00000E000000}" name="Sachsen-Anhalt" dataDxfId="100"/>
    <tableColumn id="15" xr3:uid="{00000000-0010-0000-0000-00000F000000}" name="Schleswig-Holstein" dataDxfId="99"/>
    <tableColumn id="16" xr3:uid="{00000000-0010-0000-0000-000010000000}" name="Thüringen" dataDxfId="98"/>
    <tableColumn id="17" xr3:uid="{00000000-0010-0000-0000-000011000000}" name="Schweiz" dataDxfId="97"/>
    <tableColumn id="18" xr3:uid="{00000000-0010-0000-0000-000012000000}" name="Österreich" dataDxfId="96"/>
    <tableColumn id="19" xr3:uid="{00000000-0010-0000-0000-000013000000}" name="Italien" dataDxfId="9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Y47"/>
  <sheetViews>
    <sheetView showGridLines="0" tabSelected="1" zoomScaleNormal="100" zoomScaleSheetLayoutView="106" workbookViewId="0">
      <selection activeCell="C6" sqref="C6:E6"/>
    </sheetView>
  </sheetViews>
  <sheetFormatPr defaultColWidth="9.140625" defaultRowHeight="12.75" x14ac:dyDescent="0.2"/>
  <cols>
    <col min="1" max="1" width="1.140625" style="2" customWidth="1"/>
    <col min="2" max="2" width="20.28515625" style="2" customWidth="1"/>
    <col min="3" max="3" width="9.28515625" style="2" customWidth="1"/>
    <col min="4" max="4" width="2.28515625" style="2" customWidth="1"/>
    <col min="5" max="6" width="7.42578125" style="2" customWidth="1"/>
    <col min="7" max="9" width="7.28515625" style="2" customWidth="1"/>
    <col min="10" max="10" width="9.140625" style="2" customWidth="1"/>
    <col min="11" max="11" width="22" style="2" customWidth="1"/>
    <col min="12" max="12" width="12" style="2" customWidth="1"/>
    <col min="13" max="13" width="11.7109375" style="2" customWidth="1"/>
    <col min="14" max="14" width="3.28515625" style="2" customWidth="1"/>
    <col min="15" max="15" width="15" style="2" customWidth="1"/>
    <col min="16" max="16" width="2.28515625" style="2" customWidth="1"/>
    <col min="17" max="17" width="10.140625" style="2" hidden="1" customWidth="1"/>
    <col min="18" max="18" width="2.85546875" style="2" customWidth="1"/>
    <col min="19" max="16384" width="9.140625" style="2"/>
  </cols>
  <sheetData>
    <row r="1" spans="2:18" ht="6.75" customHeight="1" x14ac:dyDescent="0.2"/>
    <row r="2" spans="2:18" ht="12.75" customHeight="1" x14ac:dyDescent="0.2">
      <c r="B2" s="121" t="s">
        <v>671</v>
      </c>
      <c r="C2" s="121"/>
    </row>
    <row r="3" spans="2:18" ht="15.75" customHeight="1" x14ac:dyDescent="0.2">
      <c r="B3" s="3" t="s">
        <v>298</v>
      </c>
      <c r="C3" s="3"/>
      <c r="D3" s="3"/>
    </row>
    <row r="4" spans="2:18" ht="9" customHeight="1" x14ac:dyDescent="0.2"/>
    <row r="5" spans="2:18" ht="16.5" customHeight="1" x14ac:dyDescent="0.2"/>
    <row r="6" spans="2:18" ht="15.95" customHeight="1" x14ac:dyDescent="0.2">
      <c r="B6" s="121" t="s">
        <v>299</v>
      </c>
      <c r="C6" s="274"/>
      <c r="D6" s="275"/>
      <c r="E6" s="276"/>
      <c r="H6" s="112"/>
      <c r="I6" s="112"/>
      <c r="J6" s="76"/>
      <c r="K6" s="76"/>
      <c r="M6" s="262"/>
      <c r="N6" s="262"/>
      <c r="O6" s="262"/>
      <c r="P6" s="186"/>
      <c r="Q6" s="186"/>
      <c r="R6" s="186"/>
    </row>
    <row r="7" spans="2:18" ht="8.1" customHeight="1" x14ac:dyDescent="0.2">
      <c r="E7" s="76"/>
      <c r="F7" s="76"/>
      <c r="G7" s="76"/>
      <c r="H7" s="76"/>
      <c r="I7" s="76"/>
      <c r="J7" s="76"/>
      <c r="K7" s="76"/>
      <c r="L7" s="76"/>
      <c r="M7" s="76"/>
      <c r="N7" s="76"/>
      <c r="O7" s="76"/>
    </row>
    <row r="8" spans="2:18" ht="15.95" customHeight="1" x14ac:dyDescent="0.2">
      <c r="B8" s="121" t="s">
        <v>300</v>
      </c>
      <c r="C8" s="269"/>
      <c r="D8" s="270"/>
      <c r="E8" s="270"/>
      <c r="F8" s="270"/>
      <c r="G8" s="270"/>
      <c r="H8" s="270"/>
      <c r="I8" s="270"/>
      <c r="J8" s="270"/>
      <c r="K8" s="270"/>
      <c r="L8" s="270"/>
      <c r="M8" s="270"/>
      <c r="N8" s="270"/>
      <c r="O8" s="271"/>
      <c r="P8" s="76"/>
      <c r="Q8" s="76"/>
      <c r="R8" s="76"/>
    </row>
    <row r="9" spans="2:18" ht="8.1" customHeight="1" x14ac:dyDescent="0.2">
      <c r="E9" s="76"/>
      <c r="F9" s="76"/>
      <c r="G9" s="76"/>
      <c r="H9" s="76"/>
      <c r="I9" s="76"/>
      <c r="J9" s="76"/>
      <c r="K9" s="76"/>
      <c r="L9" s="76"/>
      <c r="M9" s="76"/>
      <c r="N9" s="76"/>
      <c r="O9" s="76"/>
    </row>
    <row r="10" spans="2:18" ht="15.95" customHeight="1" x14ac:dyDescent="0.2">
      <c r="B10" s="224" t="s">
        <v>301</v>
      </c>
      <c r="C10" s="269"/>
      <c r="D10" s="270"/>
      <c r="E10" s="270"/>
      <c r="F10" s="270"/>
      <c r="G10" s="270"/>
      <c r="H10" s="270"/>
      <c r="I10" s="270"/>
      <c r="J10" s="270"/>
      <c r="K10" s="270"/>
      <c r="L10" s="270"/>
      <c r="M10" s="270"/>
      <c r="N10" s="270"/>
      <c r="O10" s="271"/>
      <c r="P10" s="76"/>
      <c r="Q10" s="76"/>
      <c r="R10" s="76"/>
    </row>
    <row r="11" spans="2:18" ht="8.1" customHeight="1" x14ac:dyDescent="0.2">
      <c r="B11" s="281" t="s">
        <v>641</v>
      </c>
      <c r="E11" s="76"/>
      <c r="F11" s="76"/>
      <c r="G11" s="76"/>
      <c r="H11" s="76"/>
      <c r="I11" s="76"/>
      <c r="J11" s="76"/>
      <c r="K11" s="76"/>
      <c r="L11" s="76"/>
      <c r="M11" s="76"/>
      <c r="N11" s="76"/>
      <c r="O11" s="76"/>
    </row>
    <row r="12" spans="2:18" ht="15.95" customHeight="1" x14ac:dyDescent="0.2">
      <c r="B12" s="281"/>
      <c r="C12" s="269"/>
      <c r="D12" s="270"/>
      <c r="E12" s="270"/>
      <c r="F12" s="270"/>
      <c r="G12" s="271"/>
      <c r="H12" s="76"/>
      <c r="I12" s="76"/>
      <c r="J12" s="76"/>
      <c r="L12" s="176" t="s">
        <v>304</v>
      </c>
      <c r="N12" s="299"/>
      <c r="O12" s="299"/>
    </row>
    <row r="13" spans="2:18" ht="8.1" customHeight="1" x14ac:dyDescent="0.2">
      <c r="B13" s="281"/>
      <c r="K13" s="190"/>
    </row>
    <row r="14" spans="2:18" ht="15.95" customHeight="1" x14ac:dyDescent="0.2">
      <c r="B14" s="121" t="s">
        <v>643</v>
      </c>
      <c r="C14" s="269"/>
      <c r="D14" s="270"/>
      <c r="E14" s="270"/>
      <c r="F14" s="270"/>
      <c r="G14" s="271"/>
      <c r="L14" s="121" t="s">
        <v>303</v>
      </c>
      <c r="N14" s="300" t="str">
        <f>IF(C6="","",Datenquelle!F107)</f>
        <v/>
      </c>
      <c r="O14" s="301"/>
    </row>
    <row r="15" spans="2:18" ht="8.1" customHeight="1" x14ac:dyDescent="0.2">
      <c r="K15" s="190"/>
    </row>
    <row r="16" spans="2:18" ht="15.95" customHeight="1" x14ac:dyDescent="0.2">
      <c r="B16" s="121" t="s">
        <v>302</v>
      </c>
      <c r="C16" s="269"/>
      <c r="D16" s="270"/>
      <c r="E16" s="270"/>
      <c r="F16" s="270"/>
      <c r="G16" s="271"/>
      <c r="L16" s="121" t="s">
        <v>305</v>
      </c>
      <c r="N16" s="297">
        <v>2024</v>
      </c>
      <c r="O16" s="297"/>
      <c r="P16" s="76"/>
    </row>
    <row r="17" spans="2:25" ht="9.75" customHeight="1" x14ac:dyDescent="0.2">
      <c r="K17" s="113"/>
      <c r="L17" s="113"/>
      <c r="M17" s="113"/>
      <c r="N17" s="113"/>
      <c r="O17" s="113"/>
    </row>
    <row r="18" spans="2:25" s="76" customFormat="1" ht="3" customHeight="1" x14ac:dyDescent="0.25"/>
    <row r="19" spans="2:25" s="76" customFormat="1" ht="3" customHeight="1" x14ac:dyDescent="0.25"/>
    <row r="20" spans="2:25" s="76" customFormat="1" ht="15.95" customHeight="1" x14ac:dyDescent="0.25">
      <c r="B20" s="268" t="s">
        <v>306</v>
      </c>
      <c r="C20" s="236"/>
      <c r="D20" s="236"/>
      <c r="E20" s="236"/>
      <c r="F20" s="236"/>
      <c r="G20" s="237"/>
      <c r="H20" s="279"/>
      <c r="I20" s="279"/>
      <c r="J20" s="279"/>
      <c r="K20" s="279"/>
      <c r="L20" s="279"/>
      <c r="M20" s="279"/>
      <c r="N20" s="279"/>
      <c r="O20" s="280"/>
      <c r="P20" s="187"/>
      <c r="Q20" s="187"/>
      <c r="R20" s="187"/>
    </row>
    <row r="21" spans="2:25" s="76" customFormat="1" ht="15.95" customHeight="1" x14ac:dyDescent="0.25">
      <c r="B21" s="265"/>
      <c r="C21" s="266"/>
      <c r="D21" s="266"/>
      <c r="E21" s="266"/>
      <c r="F21" s="266"/>
      <c r="G21" s="267"/>
      <c r="H21" s="277"/>
      <c r="I21" s="277"/>
      <c r="J21" s="277"/>
      <c r="K21" s="277"/>
      <c r="L21" s="277"/>
      <c r="M21" s="277"/>
      <c r="N21" s="277"/>
      <c r="O21" s="278"/>
    </row>
    <row r="22" spans="2:25" s="76" customFormat="1" ht="15.95" customHeight="1" x14ac:dyDescent="0.25"/>
    <row r="23" spans="2:25" s="76" customFormat="1" ht="15.95" customHeight="1" x14ac:dyDescent="0.25">
      <c r="B23" s="238" t="s">
        <v>6</v>
      </c>
      <c r="C23" s="236"/>
      <c r="D23" s="236"/>
      <c r="E23" s="236"/>
      <c r="F23" s="236"/>
      <c r="G23" s="236"/>
      <c r="H23" s="296" t="s">
        <v>308</v>
      </c>
      <c r="I23" s="297"/>
      <c r="J23" s="297"/>
      <c r="K23" s="297"/>
      <c r="L23" s="297"/>
      <c r="M23" s="297"/>
      <c r="N23" s="297"/>
      <c r="O23" s="297"/>
      <c r="P23" s="188"/>
    </row>
    <row r="24" spans="2:25" ht="15.95" customHeight="1" x14ac:dyDescent="0.2">
      <c r="B24" s="268" t="s">
        <v>307</v>
      </c>
      <c r="C24" s="236"/>
      <c r="D24" s="236"/>
      <c r="E24" s="236"/>
      <c r="F24" s="236"/>
      <c r="G24" s="236"/>
      <c r="H24" s="298"/>
      <c r="I24" s="298"/>
      <c r="J24" s="298"/>
      <c r="K24" s="298"/>
      <c r="L24" s="298"/>
      <c r="M24" s="298"/>
      <c r="N24" s="298"/>
      <c r="O24" s="298"/>
      <c r="P24" s="188"/>
      <c r="Q24" s="76"/>
      <c r="R24" s="76"/>
    </row>
    <row r="25" spans="2:25" ht="12" customHeight="1" x14ac:dyDescent="0.2"/>
    <row r="26" spans="2:25" ht="11.25" customHeight="1" thickBot="1" x14ac:dyDescent="0.25">
      <c r="B26" s="225"/>
      <c r="C26" s="225"/>
      <c r="D26" s="225"/>
      <c r="E26" s="226"/>
      <c r="F26" s="226"/>
      <c r="G26" s="226"/>
      <c r="H26" s="226"/>
      <c r="I26" s="226"/>
      <c r="J26" s="226"/>
      <c r="K26" s="226"/>
      <c r="L26" s="226"/>
      <c r="M26" s="226"/>
      <c r="N26" s="226"/>
      <c r="O26" s="226"/>
    </row>
    <row r="27" spans="2:25" ht="32.25" customHeight="1" x14ac:dyDescent="0.2">
      <c r="B27" s="240" t="s">
        <v>309</v>
      </c>
      <c r="C27" s="241"/>
      <c r="D27" s="117"/>
      <c r="E27" s="229" t="s">
        <v>315</v>
      </c>
      <c r="F27" s="230"/>
      <c r="G27" s="230"/>
      <c r="H27" s="230"/>
      <c r="I27" s="230"/>
      <c r="J27" s="230"/>
      <c r="K27" s="230" t="s">
        <v>317</v>
      </c>
      <c r="L27" s="230"/>
      <c r="M27" s="231"/>
      <c r="N27" s="231"/>
      <c r="O27" s="232"/>
      <c r="Q27" s="227"/>
      <c r="R27" s="227"/>
    </row>
    <row r="28" spans="2:25" ht="26.25" customHeight="1" x14ac:dyDescent="0.2">
      <c r="B28" s="242"/>
      <c r="C28" s="243"/>
      <c r="D28" s="117"/>
      <c r="E28" s="252" t="s">
        <v>316</v>
      </c>
      <c r="F28" s="253"/>
      <c r="G28" s="253"/>
      <c r="H28" s="253"/>
      <c r="I28" s="254"/>
      <c r="J28" s="111" t="s">
        <v>242</v>
      </c>
      <c r="K28" s="257" t="s">
        <v>318</v>
      </c>
      <c r="L28" s="258"/>
      <c r="M28" s="258"/>
      <c r="N28" s="259"/>
      <c r="O28" s="233" t="s">
        <v>222</v>
      </c>
      <c r="Q28" s="227"/>
      <c r="R28" s="227"/>
      <c r="T28" s="189"/>
    </row>
    <row r="29" spans="2:25" ht="46.5" customHeight="1" thickBot="1" x14ac:dyDescent="0.25">
      <c r="B29" s="244"/>
      <c r="C29" s="245"/>
      <c r="D29" s="117"/>
      <c r="E29" s="114" t="s">
        <v>648</v>
      </c>
      <c r="F29" s="109" t="s">
        <v>649</v>
      </c>
      <c r="G29" s="109" t="s">
        <v>220</v>
      </c>
      <c r="H29" s="109" t="s">
        <v>240</v>
      </c>
      <c r="I29" s="109" t="s">
        <v>241</v>
      </c>
      <c r="J29" s="109" t="s">
        <v>221</v>
      </c>
      <c r="K29" s="109" t="s">
        <v>675</v>
      </c>
      <c r="L29" s="109" t="s">
        <v>676</v>
      </c>
      <c r="M29" s="255" t="s">
        <v>677</v>
      </c>
      <c r="N29" s="256"/>
      <c r="O29" s="234"/>
      <c r="Q29" s="227"/>
      <c r="R29" s="227"/>
      <c r="U29" s="121"/>
      <c r="V29" s="121"/>
      <c r="W29" s="121"/>
      <c r="Y29" s="121"/>
    </row>
    <row r="30" spans="2:25" ht="21.95" customHeight="1" thickBot="1" x14ac:dyDescent="0.25">
      <c r="B30" s="246" t="s">
        <v>519</v>
      </c>
      <c r="C30" s="248"/>
      <c r="D30" s="112"/>
      <c r="E30" s="115"/>
      <c r="F30" s="93"/>
      <c r="G30" s="93"/>
      <c r="H30" s="167"/>
      <c r="I30" s="167"/>
      <c r="J30" s="93"/>
      <c r="K30" s="93"/>
      <c r="L30" s="93"/>
      <c r="M30" s="260"/>
      <c r="N30" s="261"/>
      <c r="O30" s="116"/>
      <c r="Q30" s="228"/>
      <c r="R30" s="228"/>
    </row>
    <row r="31" spans="2:25" ht="21.95" customHeight="1" thickBot="1" x14ac:dyDescent="0.25">
      <c r="B31" s="247"/>
      <c r="C31" s="248"/>
      <c r="D31" s="112"/>
      <c r="E31" s="235" t="str">
        <f>IF(AND(E30="",F30="",G30="",J30=""),"",SUM(E30:J30))</f>
        <v/>
      </c>
      <c r="F31" s="236"/>
      <c r="G31" s="236"/>
      <c r="H31" s="236"/>
      <c r="I31" s="236"/>
      <c r="J31" s="237"/>
      <c r="K31" s="238" t="str">
        <f>IF(AND(K30="",L30="",O30=""),"",SUM(K30:O30))</f>
        <v/>
      </c>
      <c r="L31" s="236"/>
      <c r="M31" s="236"/>
      <c r="N31" s="236"/>
      <c r="O31" s="239"/>
      <c r="Q31" s="228"/>
      <c r="R31" s="228"/>
    </row>
    <row r="32" spans="2:25" ht="39.75" customHeight="1" thickBot="1" x14ac:dyDescent="0.25">
      <c r="B32" s="163" t="s">
        <v>310</v>
      </c>
      <c r="C32" s="118"/>
      <c r="D32" s="112"/>
      <c r="E32" s="249" t="str">
        <f>IF(OR(E31="",K31=""),"",(E31+K31))</f>
        <v/>
      </c>
      <c r="F32" s="250"/>
      <c r="G32" s="250"/>
      <c r="H32" s="250"/>
      <c r="I32" s="250"/>
      <c r="J32" s="250"/>
      <c r="K32" s="250"/>
      <c r="L32" s="250"/>
      <c r="M32" s="250"/>
      <c r="N32" s="250"/>
      <c r="O32" s="251"/>
      <c r="Q32" s="228"/>
      <c r="R32" s="228"/>
    </row>
    <row r="33" spans="2:18" ht="9" customHeight="1" thickBot="1" x14ac:dyDescent="0.25">
      <c r="B33" s="112"/>
      <c r="C33" s="112"/>
      <c r="D33" s="112"/>
      <c r="E33" s="112"/>
      <c r="F33" s="112"/>
      <c r="G33" s="112"/>
      <c r="H33" s="112"/>
      <c r="I33" s="112"/>
      <c r="J33" s="112"/>
      <c r="K33" s="112"/>
      <c r="L33" s="112"/>
      <c r="M33" s="112"/>
      <c r="N33" s="112"/>
      <c r="O33" s="112"/>
    </row>
    <row r="34" spans="2:18" ht="21.95" customHeight="1" thickBot="1" x14ac:dyDescent="0.25">
      <c r="B34" s="272" t="s">
        <v>311</v>
      </c>
      <c r="C34" s="248"/>
      <c r="D34" s="112"/>
      <c r="E34" s="165"/>
      <c r="F34" s="175"/>
      <c r="G34" s="175"/>
      <c r="H34" s="175"/>
      <c r="I34" s="175"/>
      <c r="J34" s="166"/>
      <c r="K34" s="175"/>
      <c r="L34" s="175"/>
      <c r="M34" s="263"/>
      <c r="N34" s="264"/>
      <c r="O34" s="174"/>
    </row>
    <row r="35" spans="2:18" ht="21.95" customHeight="1" thickBot="1" x14ac:dyDescent="0.25">
      <c r="B35" s="273"/>
      <c r="C35" s="248"/>
      <c r="D35" s="112"/>
      <c r="E35" s="235" t="str">
        <f>IF(AND(E34="",F34="",G34="",H34="",I34=""),"",SUM(E34:I34))</f>
        <v/>
      </c>
      <c r="F35" s="236"/>
      <c r="G35" s="236"/>
      <c r="H35" s="236"/>
      <c r="I35" s="236"/>
      <c r="J35" s="237"/>
      <c r="K35" s="238" t="str">
        <f>IF(AND(K34="",L34="",M34="",O34=""),"",SUM(K34:O34))</f>
        <v/>
      </c>
      <c r="L35" s="236"/>
      <c r="M35" s="236"/>
      <c r="N35" s="236"/>
      <c r="O35" s="239"/>
    </row>
    <row r="36" spans="2:18" ht="41.25" customHeight="1" thickBot="1" x14ac:dyDescent="0.25">
      <c r="B36" s="163" t="s">
        <v>310</v>
      </c>
      <c r="C36" s="118"/>
      <c r="D36" s="112"/>
      <c r="E36" s="249" t="str">
        <f>IF(OR(E35="",K35=""),"",(E35+K35))</f>
        <v/>
      </c>
      <c r="F36" s="250"/>
      <c r="G36" s="250"/>
      <c r="H36" s="250"/>
      <c r="I36" s="250"/>
      <c r="J36" s="250"/>
      <c r="K36" s="250"/>
      <c r="L36" s="250"/>
      <c r="M36" s="250"/>
      <c r="N36" s="250"/>
      <c r="O36" s="251"/>
    </row>
    <row r="37" spans="2:18" ht="9" customHeight="1" thickBot="1" x14ac:dyDescent="0.25">
      <c r="B37" s="112"/>
      <c r="C37" s="112"/>
      <c r="D37" s="112"/>
      <c r="E37" s="112"/>
      <c r="F37" s="112"/>
      <c r="G37" s="112"/>
      <c r="H37" s="112"/>
      <c r="I37" s="112"/>
      <c r="J37" s="112"/>
      <c r="K37" s="112"/>
      <c r="L37" s="112"/>
      <c r="M37" s="112"/>
      <c r="N37" s="112"/>
      <c r="O37" s="112"/>
    </row>
    <row r="38" spans="2:18" ht="27" customHeight="1" thickBot="1" x14ac:dyDescent="0.25">
      <c r="B38" s="293" t="s">
        <v>312</v>
      </c>
      <c r="C38" s="294"/>
      <c r="D38" s="294"/>
      <c r="E38" s="294"/>
      <c r="F38" s="294"/>
      <c r="G38" s="294"/>
      <c r="H38" s="294"/>
      <c r="I38" s="294"/>
      <c r="J38" s="294"/>
      <c r="K38" s="294"/>
      <c r="L38" s="294"/>
      <c r="M38" s="294"/>
      <c r="N38" s="295"/>
      <c r="O38" s="173"/>
    </row>
    <row r="39" spans="2:18" ht="27" customHeight="1" thickBot="1" x14ac:dyDescent="0.25">
      <c r="B39" s="284" t="s">
        <v>678</v>
      </c>
      <c r="C39" s="285"/>
      <c r="D39" s="285"/>
      <c r="E39" s="285"/>
      <c r="F39" s="285"/>
      <c r="G39" s="285"/>
      <c r="H39" s="285"/>
      <c r="I39" s="285"/>
      <c r="J39" s="285"/>
      <c r="K39" s="285"/>
      <c r="L39" s="285"/>
      <c r="M39" s="285"/>
      <c r="N39" s="286"/>
      <c r="O39" s="173"/>
      <c r="Q39" s="176"/>
    </row>
    <row r="40" spans="2:18" ht="27" customHeight="1" thickBot="1" x14ac:dyDescent="0.25">
      <c r="B40" s="287" t="s">
        <v>313</v>
      </c>
      <c r="C40" s="288"/>
      <c r="D40" s="288"/>
      <c r="E40" s="288"/>
      <c r="F40" s="288"/>
      <c r="G40" s="288"/>
      <c r="H40" s="288"/>
      <c r="I40" s="288"/>
      <c r="J40" s="288"/>
      <c r="K40" s="288"/>
      <c r="L40" s="288"/>
      <c r="M40" s="288"/>
      <c r="N40" s="289"/>
      <c r="O40" s="177" t="str">
        <f>Q40</f>
        <v/>
      </c>
      <c r="Q40" s="164" t="str">
        <f>IF(O39="","",IF(O39&gt;15,15,O39))</f>
        <v/>
      </c>
    </row>
    <row r="41" spans="2:18" ht="27" customHeight="1" thickBot="1" x14ac:dyDescent="0.25">
      <c r="B41" s="290" t="s">
        <v>314</v>
      </c>
      <c r="C41" s="291"/>
      <c r="D41" s="291"/>
      <c r="E41" s="291"/>
      <c r="F41" s="291"/>
      <c r="G41" s="291"/>
      <c r="H41" s="291"/>
      <c r="I41" s="291"/>
      <c r="J41" s="291"/>
      <c r="K41" s="291"/>
      <c r="L41" s="291"/>
      <c r="M41" s="291"/>
      <c r="N41" s="292"/>
      <c r="O41" s="177" t="str">
        <f>IF(OR(O38="",O40=""),"",(O38+O40))</f>
        <v/>
      </c>
      <c r="Q41" s="176"/>
    </row>
    <row r="42" spans="2:18" ht="9" customHeight="1" x14ac:dyDescent="0.2">
      <c r="B42" s="112"/>
      <c r="C42" s="112"/>
      <c r="D42" s="112"/>
      <c r="E42" s="112"/>
      <c r="F42" s="112"/>
      <c r="G42" s="112"/>
      <c r="H42" s="112"/>
      <c r="I42" s="112"/>
      <c r="J42" s="112"/>
      <c r="K42" s="112"/>
      <c r="L42" s="112"/>
      <c r="M42" s="112"/>
      <c r="N42" s="112"/>
      <c r="O42" s="112"/>
    </row>
    <row r="43" spans="2:18" ht="16.5" customHeight="1" x14ac:dyDescent="0.2">
      <c r="B43" s="283" t="s">
        <v>642</v>
      </c>
      <c r="C43" s="283"/>
      <c r="D43" s="283"/>
      <c r="E43" s="283"/>
      <c r="F43" s="283"/>
      <c r="G43" s="283"/>
      <c r="H43" s="283"/>
      <c r="I43" s="283"/>
      <c r="J43" s="283"/>
      <c r="K43" s="283"/>
      <c r="L43" s="283"/>
      <c r="M43" s="283"/>
      <c r="N43" s="283"/>
      <c r="O43" s="283"/>
      <c r="P43" s="172"/>
      <c r="Q43" s="172"/>
      <c r="R43" s="172"/>
    </row>
    <row r="44" spans="2:18" ht="4.5" customHeight="1" x14ac:dyDescent="0.2"/>
    <row r="45" spans="2:18" ht="114" customHeight="1" x14ac:dyDescent="0.2">
      <c r="B45" s="283" t="s">
        <v>631</v>
      </c>
      <c r="C45" s="283"/>
      <c r="D45" s="283"/>
      <c r="E45" s="283"/>
      <c r="F45" s="283"/>
      <c r="G45" s="283"/>
      <c r="H45" s="283"/>
      <c r="I45" s="283"/>
      <c r="J45" s="283"/>
      <c r="K45" s="283"/>
      <c r="L45" s="283"/>
      <c r="M45" s="283"/>
      <c r="N45" s="283"/>
      <c r="O45" s="283"/>
      <c r="P45" s="172"/>
      <c r="Q45" s="172"/>
      <c r="R45" s="172"/>
    </row>
    <row r="46" spans="2:18" x14ac:dyDescent="0.2">
      <c r="B46" s="122" t="s">
        <v>319</v>
      </c>
    </row>
    <row r="47" spans="2:18" ht="199.5" customHeight="1" x14ac:dyDescent="0.2">
      <c r="B47" s="282" t="s">
        <v>320</v>
      </c>
      <c r="C47" s="282"/>
      <c r="D47" s="282"/>
      <c r="E47" s="282"/>
      <c r="F47" s="282"/>
      <c r="G47" s="282"/>
      <c r="H47" s="282"/>
      <c r="I47" s="282"/>
      <c r="J47" s="282"/>
      <c r="K47" s="282"/>
      <c r="L47" s="282"/>
      <c r="M47" s="282"/>
      <c r="N47" s="282"/>
      <c r="O47" s="282"/>
    </row>
  </sheetData>
  <sheetProtection algorithmName="SHA-512" hashValue="Dug8loloZHNUQXlgaGG1Y1Lx3ukcq+xTruGlXP0bux5Yd8DPRg48UNXhrWtu0JYdZb/Plh9rOXZwJldt/V33jw==" saltValue="0cAZjhrNEK+Cv7MDavAS3w==" spinCount="100000" sheet="1" objects="1" scenarios="1" selectLockedCells="1"/>
  <dataConsolidate/>
  <mergeCells count="48">
    <mergeCell ref="C14:G14"/>
    <mergeCell ref="C16:G16"/>
    <mergeCell ref="B11:B13"/>
    <mergeCell ref="B47:O47"/>
    <mergeCell ref="B45:O45"/>
    <mergeCell ref="E36:O36"/>
    <mergeCell ref="B39:N39"/>
    <mergeCell ref="B40:N40"/>
    <mergeCell ref="B41:N41"/>
    <mergeCell ref="B43:O43"/>
    <mergeCell ref="B38:N38"/>
    <mergeCell ref="H23:O23"/>
    <mergeCell ref="H24:O24"/>
    <mergeCell ref="N12:O12"/>
    <mergeCell ref="N14:O14"/>
    <mergeCell ref="N16:O16"/>
    <mergeCell ref="M6:O6"/>
    <mergeCell ref="M34:N34"/>
    <mergeCell ref="E35:J35"/>
    <mergeCell ref="K35:O35"/>
    <mergeCell ref="B21:G21"/>
    <mergeCell ref="B20:G20"/>
    <mergeCell ref="C12:G12"/>
    <mergeCell ref="B34:B35"/>
    <mergeCell ref="C34:C35"/>
    <mergeCell ref="C6:E6"/>
    <mergeCell ref="C8:O8"/>
    <mergeCell ref="C10:O10"/>
    <mergeCell ref="H21:O21"/>
    <mergeCell ref="H20:O20"/>
    <mergeCell ref="B23:G23"/>
    <mergeCell ref="B24:G24"/>
    <mergeCell ref="B26:O26"/>
    <mergeCell ref="Q27:R29"/>
    <mergeCell ref="Q30:R32"/>
    <mergeCell ref="E27:J27"/>
    <mergeCell ref="K27:O27"/>
    <mergeCell ref="O28:O29"/>
    <mergeCell ref="E31:J31"/>
    <mergeCell ref="K31:O31"/>
    <mergeCell ref="B27:C29"/>
    <mergeCell ref="B30:B31"/>
    <mergeCell ref="C30:C31"/>
    <mergeCell ref="E32:O32"/>
    <mergeCell ref="E28:I28"/>
    <mergeCell ref="M29:N29"/>
    <mergeCell ref="K28:N28"/>
    <mergeCell ref="M30:N30"/>
  </mergeCells>
  <conditionalFormatting sqref="B21">
    <cfRule type="expression" dxfId="94" priority="3" stopIfTrue="1">
      <formula>LEN(TRIM(B21))=0</formula>
    </cfRule>
  </conditionalFormatting>
  <conditionalFormatting sqref="C6">
    <cfRule type="expression" dxfId="93" priority="27" stopIfTrue="1">
      <formula>LEN(TRIM(C6))=0</formula>
    </cfRule>
  </conditionalFormatting>
  <conditionalFormatting sqref="C8">
    <cfRule type="expression" dxfId="92" priority="5" stopIfTrue="1">
      <formula>LEN(TRIM(C8))=0</formula>
    </cfRule>
  </conditionalFormatting>
  <conditionalFormatting sqref="C10">
    <cfRule type="expression" dxfId="91" priority="4" stopIfTrue="1">
      <formula>LEN(TRIM(C10))=0</formula>
    </cfRule>
  </conditionalFormatting>
  <conditionalFormatting sqref="C12 N12 H24">
    <cfRule type="expression" dxfId="90" priority="22" stopIfTrue="1">
      <formula>LEN(TRIM(C12))=0</formula>
    </cfRule>
  </conditionalFormatting>
  <conditionalFormatting sqref="C14">
    <cfRule type="expression" dxfId="89" priority="2" stopIfTrue="1">
      <formula>LEN(TRIM(C14))=0</formula>
    </cfRule>
  </conditionalFormatting>
  <conditionalFormatting sqref="C16">
    <cfRule type="expression" dxfId="88" priority="1" stopIfTrue="1">
      <formula>LEN(TRIM(C16))=0</formula>
    </cfRule>
  </conditionalFormatting>
  <conditionalFormatting sqref="C30">
    <cfRule type="expression" dxfId="87" priority="11" stopIfTrue="1">
      <formula>LEN(TRIM(C30))=0</formula>
    </cfRule>
    <cfRule type="cellIs" dxfId="86" priority="19" operator="greaterThan">
      <formula>$C$32+$E$32</formula>
    </cfRule>
  </conditionalFormatting>
  <conditionalFormatting sqref="C32">
    <cfRule type="expression" dxfId="85" priority="7" stopIfTrue="1">
      <formula>LEN(TRIM(C32))=0</formula>
    </cfRule>
  </conditionalFormatting>
  <conditionalFormatting sqref="C34">
    <cfRule type="expression" dxfId="84" priority="8" stopIfTrue="1">
      <formula>LEN(TRIM(C34))=0</formula>
    </cfRule>
    <cfRule type="cellIs" dxfId="83" priority="9" operator="greaterThan">
      <formula>$C$36+$E$36</formula>
    </cfRule>
  </conditionalFormatting>
  <conditionalFormatting sqref="C36">
    <cfRule type="expression" dxfId="82" priority="6" stopIfTrue="1">
      <formula>LEN(TRIM(C36))=0</formula>
    </cfRule>
  </conditionalFormatting>
  <conditionalFormatting sqref="E30:M30 O30">
    <cfRule type="expression" dxfId="81" priority="20" stopIfTrue="1">
      <formula>LEN(TRIM(E30))=0</formula>
    </cfRule>
  </conditionalFormatting>
  <conditionalFormatting sqref="E34:M34 O34">
    <cfRule type="expression" dxfId="80" priority="10" stopIfTrue="1">
      <formula>LEN(TRIM(E34))=0</formula>
    </cfRule>
  </conditionalFormatting>
  <conditionalFormatting sqref="E33:O33 E37:O37 E42:O42">
    <cfRule type="containsBlanks" dxfId="79" priority="16">
      <formula>LEN(TRIM(E33))=0</formula>
    </cfRule>
    <cfRule type="cellIs" dxfId="78" priority="18" operator="greaterThan">
      <formula>$B$30</formula>
    </cfRule>
  </conditionalFormatting>
  <conditionalFormatting sqref="O38:O39">
    <cfRule type="expression" dxfId="77" priority="12" stopIfTrue="1">
      <formula>LEN(TRIM(O38))=0</formula>
    </cfRule>
  </conditionalFormatting>
  <dataValidations count="17">
    <dataValidation type="textLength" allowBlank="1" showInputMessage="1" showErrorMessage="1" errorTitle="Eingabefehler" error="Nur Texteingabe bis 100 Zeichen möglich." sqref="J12" xr:uid="{00000000-0002-0000-0000-000000000000}">
      <formula1>0</formula1>
      <formula2>100</formula2>
    </dataValidation>
    <dataValidation type="whole" allowBlank="1" showInputMessage="1" showErrorMessage="1" errorTitle="Eingabefehler" error="Ganze Zahl zwischen 0-5000." sqref="H30:I30 M30 O40" xr:uid="{00000000-0002-0000-0000-000001000000}">
      <formula1>0</formula1>
      <formula2>5000</formula2>
    </dataValidation>
    <dataValidation allowBlank="1" showInputMessage="1" showErrorMessage="1" errorTitle="Eingabefehler" error="Anzahl der Primärfälle kann nicht kleiner sein als die Anzahl der &quot;davon Operative Primärfälle&quot;." sqref="E42:O42 E32 E31:J31 E35:I37 E33:I33 J33:J37 K33:O33 K35:O37" xr:uid="{00000000-0002-0000-0000-000002000000}"/>
    <dataValidation type="whole" allowBlank="1" showInputMessage="1" showErrorMessage="1" errorTitle="Eingabefehler" error="Ganze Zahl zwisschen 0-5000." sqref="B42:D42 D30:D37 B37:C37 B33:C33" xr:uid="{00000000-0002-0000-0000-000003000000}">
      <formula1>0</formula1>
      <formula2>5000</formula2>
    </dataValidation>
    <dataValidation allowBlank="1" showInputMessage="1" showErrorMessage="1" errorTitle="Eingabefehler" error="Ganze Zahl zwisschen 0-5000." sqref="Q27 B34:B36 B38:B41" xr:uid="{00000000-0002-0000-0000-000005000000}"/>
    <dataValidation allowBlank="1" showInputMessage="1" showErrorMessage="1" errorTitle="Eingabefehler" error="Ganze Zahl zwischen 0-5000." sqref="B30:B32 O41" xr:uid="{00000000-0002-0000-0000-000006000000}"/>
    <dataValidation type="list" allowBlank="1" showInputMessage="1" showErrorMessage="1" sqref="C6" xr:uid="{00000000-0002-0000-0000-000007000000}">
      <formula1>Zentrum</formula1>
    </dataValidation>
    <dataValidation type="list" allowBlank="1" showInputMessage="1" showErrorMessage="1" sqref="H24" xr:uid="{00000000-0002-0000-0000-000008000000}">
      <formula1>Tumordokumentation</formula1>
    </dataValidation>
    <dataValidation type="whole" allowBlank="1" showInputMessage="1" showErrorMessage="1" errorTitle="Eingabefehler" error="„Nicht operative Primärfälle“ können nicht größer als Anzahl der Primärfälle Leber sein." sqref="Q30:R32" xr:uid="{00000000-0002-0000-0000-00000A000000}">
      <formula1>0</formula1>
      <formula2>B30</formula2>
    </dataValidation>
    <dataValidation type="whole" allowBlank="1" showInputMessage="1" showErrorMessage="1" errorTitle="Input data error" error="Whole number between 0 and 5000." sqref="C30:C31 O30 O38:O39 E30:G30 J30:L30 E34:I34 K34:O34" xr:uid="{00000000-0002-0000-0000-00000B000000}">
      <formula1>0</formula1>
      <formula2>5000</formula2>
    </dataValidation>
    <dataValidation type="whole" showInputMessage="1" showErrorMessage="1" errorTitle="Input data error" error="&quot;of which non-surgical primary cases&quot; cannot be greater than Primary Cases HCC" sqref="C32" xr:uid="{00000000-0002-0000-0000-00000C000000}">
      <formula1>0</formula1>
      <formula2>C30</formula2>
    </dataValidation>
    <dataValidation type="whole" showInputMessage="1" showErrorMessage="1" errorTitle="Input data error" error="&quot;of which non-surgical primary cases&quot; cannot be greater than Primary cases of biliary cancer" sqref="C36" xr:uid="{00000000-0002-0000-0000-00000D000000}">
      <formula1>0</formula1>
      <formula2>C34</formula2>
    </dataValidation>
    <dataValidation allowBlank="1" showInputMessage="1" showErrorMessage="1" errorTitle="Eingabefehler" error="Der Wert in dem Feld „davon Operative Primärfälle Leber“ kann nicht größer sein als die Anzahl der Primärfälle Leber." sqref="K31:O31" xr:uid="{00000000-0002-0000-0000-00000E000000}"/>
    <dataValidation type="whole" allowBlank="1" showInputMessage="1" showErrorMessage="1" errorTitle="Eingabefehler" error="Whole number between 0 and 5000." sqref="C34:C35" xr:uid="{00000000-0002-0000-0000-00000F000000}">
      <formula1>0</formula1>
      <formula2>5000</formula2>
    </dataValidation>
    <dataValidation type="textLength" allowBlank="1" showInputMessage="1" showErrorMessage="1" errorTitle="Input data error" error="Text up to 100 characters." sqref="C10:O10 C12:G12 C14:G14 C16:G16" xr:uid="{FEECEBBA-0E79-4CFB-A02E-B498ED423026}">
      <formula1>0</formula1>
      <formula2>100</formula2>
    </dataValidation>
    <dataValidation type="date" allowBlank="1" showErrorMessage="1" errorTitle="Input data error" error="Format: dd.mm.yyyy_x000a__x000a_Time period between 01.10.2024 - 31.01.2026." sqref="N12:O12" xr:uid="{590071EC-720E-43D2-B30E-F61188CCFF0B}">
      <formula1>45566</formula1>
      <formula2>46053</formula2>
    </dataValidation>
    <dataValidation type="textLength" showInputMessage="1" showErrorMessage="1" errorTitle="Input data error" error="Text up to 100 characters." sqref="C8:O8" xr:uid="{2ED7AFCD-93E2-4D30-B5B3-A8021598ABA7}">
      <formula1>0</formula1>
      <formula2>100</formula2>
    </dataValidation>
  </dataValidations>
  <pageMargins left="0.25" right="0.25" top="0.75" bottom="0.75" header="0.3" footer="0.3"/>
  <pageSetup paperSize="9" scale="67" orientation="portrait" r:id="rId1"/>
  <headerFooter>
    <oddFooter xml:space="preserve">&amp;L&amp;"Arial,Regular"&amp;7&amp;F&amp;C&amp;"Arial,Regular"&amp;7© DKG  All rights reserved&amp;R&amp;"Arial,Regular"&amp;7&amp;P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Eingabefehler" error="Nur Texteingabe bis 100 Zeichen möglich." xr:uid="{9BDF313D-855C-4918-AF1D-CFDB7FCC204E}">
          <x14:formula1>
            <xm:f>Datenquelle!$A$114:$A$309</xm:f>
          </x14:formula1>
          <xm:sqref>B21:G21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5"/>
  <sheetViews>
    <sheetView topLeftCell="A18" zoomScale="110" zoomScaleNormal="110" workbookViewId="0">
      <selection activeCell="E9" sqref="E9"/>
    </sheetView>
  </sheetViews>
  <sheetFormatPr defaultColWidth="11.42578125" defaultRowHeight="12" x14ac:dyDescent="0.25"/>
  <cols>
    <col min="1" max="1" width="71.42578125" style="95" customWidth="1"/>
    <col min="2" max="2" width="19.5703125" style="95" customWidth="1"/>
    <col min="3" max="3" width="18.5703125" style="95" customWidth="1"/>
    <col min="4" max="4" width="14.85546875" style="95" customWidth="1"/>
    <col min="5" max="5" width="12" style="95" customWidth="1"/>
    <col min="6" max="6" width="14.28515625" style="95" customWidth="1"/>
    <col min="7" max="7" width="14" style="95" customWidth="1"/>
    <col min="8" max="13" width="18.28515625" style="95" customWidth="1"/>
    <col min="14" max="16384" width="11.42578125" style="95"/>
  </cols>
  <sheetData>
    <row r="1" spans="1:4" ht="30" customHeight="1" x14ac:dyDescent="0.25">
      <c r="A1" s="94"/>
      <c r="B1" s="99" t="s">
        <v>250</v>
      </c>
      <c r="C1" s="99" t="s">
        <v>291</v>
      </c>
      <c r="D1" s="99" t="s">
        <v>218</v>
      </c>
    </row>
    <row r="2" spans="1:4" x14ac:dyDescent="0.25">
      <c r="A2" s="182" t="s">
        <v>262</v>
      </c>
      <c r="B2" s="184"/>
      <c r="C2" s="184"/>
      <c r="D2" s="94">
        <f>'Basic data'!C30</f>
        <v>0</v>
      </c>
    </row>
    <row r="3" spans="1:4" x14ac:dyDescent="0.25">
      <c r="A3" s="182" t="s">
        <v>261</v>
      </c>
      <c r="B3" s="184"/>
      <c r="C3" s="184"/>
      <c r="D3" s="94">
        <f>'Basic data'!C32</f>
        <v>0</v>
      </c>
    </row>
    <row r="4" spans="1:4" x14ac:dyDescent="0.25">
      <c r="A4" s="182" t="s">
        <v>263</v>
      </c>
      <c r="B4" s="185"/>
      <c r="C4" s="185"/>
      <c r="D4" s="94">
        <f>'Basic data'!C34</f>
        <v>0</v>
      </c>
    </row>
    <row r="5" spans="1:4" x14ac:dyDescent="0.25">
      <c r="A5" s="182" t="s">
        <v>264</v>
      </c>
      <c r="B5" s="185"/>
      <c r="C5" s="185"/>
      <c r="D5" s="94">
        <f>'Basic data'!C36</f>
        <v>0</v>
      </c>
    </row>
    <row r="6" spans="1:4" x14ac:dyDescent="0.25">
      <c r="A6" s="183" t="s">
        <v>265</v>
      </c>
      <c r="B6" s="94">
        <f>'Basic data'!E30</f>
        <v>0</v>
      </c>
      <c r="C6" s="185"/>
      <c r="D6" s="185"/>
    </row>
    <row r="7" spans="1:4" x14ac:dyDescent="0.25">
      <c r="A7" s="183" t="s">
        <v>269</v>
      </c>
      <c r="B7" s="94">
        <f>'Basic data'!F30</f>
        <v>0</v>
      </c>
      <c r="C7" s="185"/>
      <c r="D7" s="185"/>
    </row>
    <row r="8" spans="1:4" x14ac:dyDescent="0.25">
      <c r="A8" s="183" t="s">
        <v>270</v>
      </c>
      <c r="B8" s="94">
        <f>'Basic data'!G30</f>
        <v>0</v>
      </c>
      <c r="C8" s="185"/>
      <c r="D8" s="185"/>
    </row>
    <row r="9" spans="1:4" x14ac:dyDescent="0.25">
      <c r="A9" s="183" t="s">
        <v>271</v>
      </c>
      <c r="B9" s="185"/>
      <c r="C9" s="185"/>
      <c r="D9" s="185"/>
    </row>
    <row r="10" spans="1:4" x14ac:dyDescent="0.25">
      <c r="A10" s="183" t="s">
        <v>272</v>
      </c>
      <c r="B10" s="185"/>
      <c r="C10" s="185"/>
      <c r="D10" s="185"/>
    </row>
    <row r="11" spans="1:4" ht="24" x14ac:dyDescent="0.25">
      <c r="A11" s="183" t="s">
        <v>273</v>
      </c>
      <c r="B11" s="94">
        <f>'Basic data'!J30</f>
        <v>0</v>
      </c>
      <c r="C11" s="185"/>
      <c r="D11" s="185"/>
    </row>
    <row r="12" spans="1:4" ht="19.5" customHeight="1" x14ac:dyDescent="0.25">
      <c r="A12" s="183" t="s">
        <v>266</v>
      </c>
      <c r="B12" s="185"/>
      <c r="C12" s="185"/>
      <c r="D12" s="94" t="str">
        <f>'Basic data'!E31</f>
        <v/>
      </c>
    </row>
    <row r="13" spans="1:4" ht="24" x14ac:dyDescent="0.25">
      <c r="A13" s="183" t="s">
        <v>281</v>
      </c>
      <c r="B13" s="185"/>
      <c r="C13" s="94">
        <f>'Basic data'!K30</f>
        <v>0</v>
      </c>
      <c r="D13" s="185"/>
    </row>
    <row r="14" spans="1:4" ht="24" x14ac:dyDescent="0.25">
      <c r="A14" s="183" t="s">
        <v>282</v>
      </c>
      <c r="B14" s="185"/>
      <c r="C14" s="94">
        <f>'Basic data'!L30</f>
        <v>0</v>
      </c>
      <c r="D14" s="185"/>
    </row>
    <row r="15" spans="1:4" ht="36" x14ac:dyDescent="0.25">
      <c r="A15" s="183" t="s">
        <v>283</v>
      </c>
      <c r="B15" s="185"/>
      <c r="C15" s="185"/>
      <c r="D15" s="185"/>
    </row>
    <row r="16" spans="1:4" x14ac:dyDescent="0.25">
      <c r="A16" s="183" t="s">
        <v>284</v>
      </c>
      <c r="B16" s="185"/>
      <c r="C16" s="94">
        <f>'Basic data'!O30</f>
        <v>0</v>
      </c>
      <c r="D16" s="185"/>
    </row>
    <row r="17" spans="1:4" x14ac:dyDescent="0.25">
      <c r="A17" s="183" t="s">
        <v>267</v>
      </c>
      <c r="B17" s="185"/>
      <c r="C17" s="185"/>
      <c r="D17" s="94" t="str">
        <f>'Basic data'!K31</f>
        <v/>
      </c>
    </row>
    <row r="18" spans="1:4" x14ac:dyDescent="0.25">
      <c r="A18" s="182" t="s">
        <v>268</v>
      </c>
      <c r="B18" s="185"/>
      <c r="C18" s="185"/>
      <c r="D18" s="94" t="str">
        <f>'Basic data'!E32</f>
        <v/>
      </c>
    </row>
    <row r="19" spans="1:4" x14ac:dyDescent="0.25">
      <c r="A19" s="183" t="s">
        <v>274</v>
      </c>
      <c r="B19" s="94">
        <f>'Basic data'!E34</f>
        <v>0</v>
      </c>
      <c r="C19" s="185"/>
      <c r="D19" s="185"/>
    </row>
    <row r="20" spans="1:4" x14ac:dyDescent="0.25">
      <c r="A20" s="183" t="s">
        <v>275</v>
      </c>
      <c r="B20" s="94">
        <f>'Basic data'!F34</f>
        <v>0</v>
      </c>
      <c r="C20" s="185"/>
      <c r="D20" s="185"/>
    </row>
    <row r="21" spans="1:4" x14ac:dyDescent="0.25">
      <c r="A21" s="183" t="s">
        <v>276</v>
      </c>
      <c r="B21" s="94">
        <f>'Basic data'!G34</f>
        <v>0</v>
      </c>
      <c r="C21" s="185"/>
      <c r="D21" s="185"/>
    </row>
    <row r="22" spans="1:4" x14ac:dyDescent="0.25">
      <c r="A22" s="183" t="s">
        <v>277</v>
      </c>
      <c r="B22" s="94">
        <f>'Basic data'!H34</f>
        <v>0</v>
      </c>
      <c r="C22" s="185"/>
      <c r="D22" s="185"/>
    </row>
    <row r="23" spans="1:4" x14ac:dyDescent="0.25">
      <c r="A23" s="183" t="s">
        <v>278</v>
      </c>
      <c r="B23" s="94">
        <f>'Basic data'!I34</f>
        <v>0</v>
      </c>
      <c r="C23" s="185"/>
      <c r="D23" s="185"/>
    </row>
    <row r="24" spans="1:4" ht="24" x14ac:dyDescent="0.25">
      <c r="A24" s="183" t="s">
        <v>279</v>
      </c>
      <c r="B24" s="185"/>
      <c r="C24" s="185"/>
      <c r="D24" s="185"/>
    </row>
    <row r="25" spans="1:4" x14ac:dyDescent="0.25">
      <c r="A25" s="183" t="s">
        <v>280</v>
      </c>
      <c r="B25" s="185"/>
      <c r="C25" s="185"/>
      <c r="D25" s="94" t="str">
        <f>'Basic data'!E35</f>
        <v/>
      </c>
    </row>
    <row r="26" spans="1:4" ht="24" x14ac:dyDescent="0.25">
      <c r="A26" s="183" t="s">
        <v>285</v>
      </c>
      <c r="B26" s="185"/>
      <c r="C26" s="94">
        <f>'Basic data'!K34</f>
        <v>0</v>
      </c>
      <c r="D26" s="185"/>
    </row>
    <row r="27" spans="1:4" ht="24" x14ac:dyDescent="0.25">
      <c r="A27" s="183" t="s">
        <v>286</v>
      </c>
      <c r="B27" s="185"/>
      <c r="C27" s="94">
        <f>'Basic data'!L34</f>
        <v>0</v>
      </c>
      <c r="D27" s="185"/>
    </row>
    <row r="28" spans="1:4" ht="36" x14ac:dyDescent="0.25">
      <c r="A28" s="183" t="s">
        <v>287</v>
      </c>
      <c r="B28" s="185"/>
      <c r="C28" s="94">
        <f>'Basic data'!M34</f>
        <v>0</v>
      </c>
      <c r="D28" s="185"/>
    </row>
    <row r="29" spans="1:4" x14ac:dyDescent="0.25">
      <c r="A29" s="183" t="s">
        <v>288</v>
      </c>
      <c r="B29" s="185"/>
      <c r="C29" s="94">
        <f>'Basic data'!O34</f>
        <v>0</v>
      </c>
      <c r="D29" s="185"/>
    </row>
    <row r="30" spans="1:4" x14ac:dyDescent="0.25">
      <c r="A30" s="183" t="s">
        <v>289</v>
      </c>
      <c r="B30" s="185"/>
      <c r="C30" s="94" t="str">
        <f>'Basic data'!K35</f>
        <v/>
      </c>
      <c r="D30" s="185"/>
    </row>
    <row r="31" spans="1:4" x14ac:dyDescent="0.25">
      <c r="A31" s="182" t="s">
        <v>290</v>
      </c>
      <c r="B31" s="185"/>
      <c r="C31" s="185"/>
      <c r="D31" s="94" t="str">
        <f>'Basic data'!E36</f>
        <v/>
      </c>
    </row>
    <row r="32" spans="1:4" ht="24" x14ac:dyDescent="0.25">
      <c r="A32" s="99" t="s">
        <v>259</v>
      </c>
      <c r="B32" s="185"/>
      <c r="C32" s="185"/>
      <c r="D32" s="94">
        <f>'Basic data'!O38</f>
        <v>0</v>
      </c>
    </row>
    <row r="33" spans="1:4" ht="24" x14ac:dyDescent="0.25">
      <c r="A33" s="99" t="s">
        <v>244</v>
      </c>
      <c r="B33" s="185"/>
      <c r="C33" s="185"/>
      <c r="D33" s="94">
        <f>'Basic data'!O39</f>
        <v>0</v>
      </c>
    </row>
    <row r="34" spans="1:4" x14ac:dyDescent="0.25">
      <c r="A34" s="94" t="s">
        <v>260</v>
      </c>
      <c r="B34" s="185"/>
      <c r="C34" s="185"/>
      <c r="D34" s="94" t="str">
        <f>'Basic data'!O40</f>
        <v/>
      </c>
    </row>
    <row r="35" spans="1:4" ht="24" x14ac:dyDescent="0.25">
      <c r="A35" s="99" t="s">
        <v>245</v>
      </c>
      <c r="B35" s="185"/>
      <c r="C35" s="185"/>
      <c r="D35" s="94" t="str">
        <f>'Basic data'!O41</f>
        <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
  <sheetViews>
    <sheetView workbookViewId="0">
      <selection activeCell="A10" sqref="A10"/>
    </sheetView>
  </sheetViews>
  <sheetFormatPr defaultColWidth="11.42578125" defaultRowHeight="15" x14ac:dyDescent="0.25"/>
  <cols>
    <col min="1" max="1" width="37.85546875" customWidth="1"/>
    <col min="2" max="2" width="47.140625" customWidth="1"/>
    <col min="3" max="3" width="42.42578125" customWidth="1"/>
    <col min="4" max="4" width="10.85546875" customWidth="1"/>
    <col min="5" max="6" width="25.7109375" customWidth="1"/>
  </cols>
  <sheetData>
    <row r="1" spans="1:6" x14ac:dyDescent="0.25">
      <c r="A1" s="97" t="s">
        <v>2</v>
      </c>
      <c r="B1" s="202" t="str">
        <f>IF('Basic data'!C16=0,"",'Basic data'!C16)</f>
        <v/>
      </c>
    </row>
    <row r="2" spans="1:6" x14ac:dyDescent="0.25">
      <c r="A2" s="97" t="s">
        <v>3</v>
      </c>
      <c r="B2" s="203" t="str">
        <f>IF('Basic data'!N12=0,"",'Basic data'!N12)</f>
        <v/>
      </c>
    </row>
    <row r="3" spans="1:6" x14ac:dyDescent="0.25">
      <c r="A3" s="97" t="s">
        <v>4</v>
      </c>
      <c r="B3" s="203" t="str">
        <f>IF('Basic data'!N14=0,"",'Basic data'!N14)</f>
        <v/>
      </c>
    </row>
    <row r="5" spans="1:6" ht="24.95" customHeight="1" x14ac:dyDescent="0.25">
      <c r="A5" s="98" t="s">
        <v>9</v>
      </c>
      <c r="B5" s="98" t="s">
        <v>5</v>
      </c>
      <c r="C5" s="98" t="s">
        <v>297</v>
      </c>
      <c r="D5" s="98" t="s">
        <v>216</v>
      </c>
      <c r="E5" s="200" t="s">
        <v>641</v>
      </c>
      <c r="F5" s="98" t="s">
        <v>643</v>
      </c>
    </row>
    <row r="6" spans="1:6" ht="24.95" customHeight="1" x14ac:dyDescent="0.25">
      <c r="A6" s="38" t="str">
        <f>IF('Basic data'!B21=0,"",'Basic data'!B21)</f>
        <v/>
      </c>
      <c r="B6" s="38" t="str">
        <f>IF('Basic data'!H24=0,"",'Basic data'!H24)</f>
        <v/>
      </c>
      <c r="C6" s="201" t="str">
        <f>IF('Basic data'!H21=0,"",'Basic data'!H21)</f>
        <v/>
      </c>
      <c r="D6" s="38" t="str">
        <f>IF('Basic data'!B24=0,"",'Basic data'!B24)</f>
        <v>No</v>
      </c>
      <c r="E6" s="204" t="str">
        <f>IF('Basic data'!C12=0,"",'Basic data'!C12)</f>
        <v/>
      </c>
      <c r="F6" s="204" t="str">
        <f>IF('Basic data'!C14=0,"",'Basic data'!C14)</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09"/>
  <sheetViews>
    <sheetView workbookViewId="0">
      <selection activeCell="A312" sqref="A312"/>
    </sheetView>
  </sheetViews>
  <sheetFormatPr defaultColWidth="9.140625" defaultRowHeight="11.25" x14ac:dyDescent="0.2"/>
  <cols>
    <col min="1" max="1" width="34.140625" style="15" customWidth="1"/>
    <col min="2" max="2" width="50.42578125" style="15" customWidth="1"/>
    <col min="3" max="3" width="69.28515625" style="15" customWidth="1"/>
    <col min="4" max="4" width="20.42578125" style="15" customWidth="1"/>
    <col min="5" max="5" width="9.140625" style="15" customWidth="1"/>
    <col min="6" max="6" width="23.7109375" style="15" customWidth="1"/>
    <col min="7" max="7" width="9.140625" style="15" customWidth="1"/>
    <col min="8" max="8" width="24.7109375" style="15" customWidth="1"/>
    <col min="9" max="9" width="14.85546875" style="15" customWidth="1"/>
    <col min="10" max="10" width="19.28515625" style="15" customWidth="1"/>
    <col min="11" max="11" width="15" style="15" customWidth="1"/>
    <col min="12" max="13" width="9.140625" style="15" customWidth="1"/>
    <col min="14" max="14" width="15.28515625" style="15" customWidth="1"/>
    <col min="15" max="15" width="18.140625" style="15" customWidth="1"/>
    <col min="16" max="16384" width="9.140625" style="15"/>
  </cols>
  <sheetData>
    <row r="1" spans="1:6" x14ac:dyDescent="0.2">
      <c r="A1" s="27" t="s">
        <v>10</v>
      </c>
      <c r="B1" s="125" t="s">
        <v>321</v>
      </c>
      <c r="D1" s="126"/>
    </row>
    <row r="2" spans="1:6" x14ac:dyDescent="0.2">
      <c r="A2" s="28" t="s">
        <v>645</v>
      </c>
      <c r="B2" s="125" t="s">
        <v>11</v>
      </c>
      <c r="D2" s="31"/>
      <c r="E2" s="15" t="s">
        <v>54</v>
      </c>
    </row>
    <row r="3" spans="1:6" x14ac:dyDescent="0.2">
      <c r="B3" s="125" t="s">
        <v>12</v>
      </c>
      <c r="D3" s="31"/>
      <c r="E3" s="75" t="str">
        <f>'Basic data'!N14</f>
        <v/>
      </c>
      <c r="F3" s="15">
        <f>IF(E3&gt;E4,0,DATEDIF(E3,E4,"y"))</f>
        <v>0</v>
      </c>
    </row>
    <row r="4" spans="1:6" x14ac:dyDescent="0.2">
      <c r="B4" s="125" t="s">
        <v>227</v>
      </c>
      <c r="D4" s="31"/>
      <c r="E4" s="12">
        <v>46022</v>
      </c>
    </row>
    <row r="5" spans="1:6" x14ac:dyDescent="0.2">
      <c r="B5" s="125" t="s">
        <v>13</v>
      </c>
      <c r="D5" s="31"/>
    </row>
    <row r="6" spans="1:6" x14ac:dyDescent="0.2">
      <c r="B6" s="125" t="s">
        <v>14</v>
      </c>
      <c r="D6" s="31"/>
    </row>
    <row r="7" spans="1:6" x14ac:dyDescent="0.2">
      <c r="B7" s="125" t="s">
        <v>228</v>
      </c>
      <c r="D7" s="31"/>
    </row>
    <row r="8" spans="1:6" x14ac:dyDescent="0.2">
      <c r="B8" s="125" t="s">
        <v>15</v>
      </c>
      <c r="D8" s="31"/>
    </row>
    <row r="9" spans="1:6" x14ac:dyDescent="0.2">
      <c r="B9" s="125" t="s">
        <v>229</v>
      </c>
      <c r="D9" s="31"/>
    </row>
    <row r="10" spans="1:6" x14ac:dyDescent="0.2">
      <c r="B10" s="125" t="s">
        <v>16</v>
      </c>
      <c r="D10" s="31"/>
    </row>
    <row r="11" spans="1:6" x14ac:dyDescent="0.2">
      <c r="B11" s="125" t="s">
        <v>232</v>
      </c>
      <c r="D11" s="31"/>
    </row>
    <row r="12" spans="1:6" x14ac:dyDescent="0.2">
      <c r="B12" s="125" t="s">
        <v>17</v>
      </c>
      <c r="D12" s="31"/>
    </row>
    <row r="13" spans="1:6" x14ac:dyDescent="0.2">
      <c r="B13" s="125" t="s">
        <v>18</v>
      </c>
      <c r="D13" s="31"/>
    </row>
    <row r="14" spans="1:6" x14ac:dyDescent="0.2">
      <c r="B14" s="125" t="s">
        <v>19</v>
      </c>
      <c r="D14" s="31"/>
    </row>
    <row r="15" spans="1:6" x14ac:dyDescent="0.2">
      <c r="B15" s="125" t="s">
        <v>21</v>
      </c>
      <c r="D15" s="31"/>
    </row>
    <row r="16" spans="1:6" x14ac:dyDescent="0.2">
      <c r="B16" s="125" t="s">
        <v>20</v>
      </c>
      <c r="D16" s="31"/>
    </row>
    <row r="17" spans="2:4" x14ac:dyDescent="0.2">
      <c r="B17" s="125" t="s">
        <v>22</v>
      </c>
      <c r="D17" s="31"/>
    </row>
    <row r="18" spans="2:4" x14ac:dyDescent="0.2">
      <c r="B18" s="125" t="s">
        <v>23</v>
      </c>
      <c r="D18" s="80"/>
    </row>
    <row r="19" spans="2:4" x14ac:dyDescent="0.2">
      <c r="B19" s="125" t="s">
        <v>24</v>
      </c>
      <c r="D19" s="31"/>
    </row>
    <row r="20" spans="2:4" x14ac:dyDescent="0.2">
      <c r="B20" s="125" t="s">
        <v>25</v>
      </c>
      <c r="D20" s="31"/>
    </row>
    <row r="21" spans="2:4" x14ac:dyDescent="0.2">
      <c r="B21" s="125" t="s">
        <v>26</v>
      </c>
      <c r="D21" s="31"/>
    </row>
    <row r="22" spans="2:4" x14ac:dyDescent="0.2">
      <c r="B22" s="125" t="s">
        <v>28</v>
      </c>
      <c r="D22" s="31"/>
    </row>
    <row r="23" spans="2:4" x14ac:dyDescent="0.2">
      <c r="B23" s="125" t="s">
        <v>27</v>
      </c>
      <c r="D23" s="31"/>
    </row>
    <row r="24" spans="2:4" x14ac:dyDescent="0.2">
      <c r="B24" s="125" t="s">
        <v>30</v>
      </c>
      <c r="D24" s="31"/>
    </row>
    <row r="25" spans="2:4" x14ac:dyDescent="0.2">
      <c r="B25" s="125" t="s">
        <v>225</v>
      </c>
      <c r="D25" s="31"/>
    </row>
    <row r="26" spans="2:4" x14ac:dyDescent="0.2">
      <c r="B26" s="125" t="s">
        <v>644</v>
      </c>
      <c r="D26" s="31"/>
    </row>
    <row r="27" spans="2:4" x14ac:dyDescent="0.2">
      <c r="B27" s="125" t="s">
        <v>29</v>
      </c>
      <c r="D27" s="31"/>
    </row>
    <row r="28" spans="2:4" x14ac:dyDescent="0.2">
      <c r="B28" s="125" t="s">
        <v>31</v>
      </c>
      <c r="D28" s="31"/>
    </row>
    <row r="29" spans="2:4" x14ac:dyDescent="0.2">
      <c r="B29" s="125" t="s">
        <v>32</v>
      </c>
      <c r="D29" s="31"/>
    </row>
    <row r="30" spans="2:4" x14ac:dyDescent="0.2">
      <c r="B30" s="125" t="s">
        <v>33</v>
      </c>
      <c r="D30" s="31"/>
    </row>
    <row r="31" spans="2:4" x14ac:dyDescent="0.2">
      <c r="B31" s="125" t="s">
        <v>230</v>
      </c>
      <c r="D31" s="31"/>
    </row>
    <row r="32" spans="2:4" x14ac:dyDescent="0.2">
      <c r="B32" s="125" t="s">
        <v>35</v>
      </c>
      <c r="D32" s="31"/>
    </row>
    <row r="33" spans="2:4" x14ac:dyDescent="0.2">
      <c r="B33" s="125" t="s">
        <v>36</v>
      </c>
      <c r="D33" s="31"/>
    </row>
    <row r="34" spans="2:4" x14ac:dyDescent="0.2">
      <c r="B34" s="125" t="s">
        <v>38</v>
      </c>
      <c r="D34" s="31"/>
    </row>
    <row r="35" spans="2:4" x14ac:dyDescent="0.2">
      <c r="B35" s="125" t="s">
        <v>39</v>
      </c>
      <c r="D35" s="31"/>
    </row>
    <row r="36" spans="2:4" x14ac:dyDescent="0.2">
      <c r="B36" s="125" t="s">
        <v>40</v>
      </c>
      <c r="D36" s="31"/>
    </row>
    <row r="37" spans="2:4" x14ac:dyDescent="0.2">
      <c r="B37" s="125" t="s">
        <v>41</v>
      </c>
      <c r="D37" s="31"/>
    </row>
    <row r="38" spans="2:4" x14ac:dyDescent="0.2">
      <c r="B38" s="125" t="s">
        <v>42</v>
      </c>
      <c r="D38" s="31"/>
    </row>
    <row r="39" spans="2:4" x14ac:dyDescent="0.2">
      <c r="B39" s="125" t="s">
        <v>37</v>
      </c>
      <c r="D39" s="31"/>
    </row>
    <row r="40" spans="2:4" x14ac:dyDescent="0.2">
      <c r="B40" s="125" t="s">
        <v>43</v>
      </c>
      <c r="D40" s="31"/>
    </row>
    <row r="41" spans="2:4" x14ac:dyDescent="0.2">
      <c r="B41" s="125" t="s">
        <v>34</v>
      </c>
      <c r="D41" s="31"/>
    </row>
    <row r="42" spans="2:4" x14ac:dyDescent="0.2">
      <c r="B42" s="17" t="s">
        <v>47</v>
      </c>
      <c r="D42" s="31"/>
    </row>
    <row r="43" spans="2:4" x14ac:dyDescent="0.2">
      <c r="B43" s="125" t="s">
        <v>44</v>
      </c>
      <c r="D43" s="31"/>
    </row>
    <row r="44" spans="2:4" x14ac:dyDescent="0.2">
      <c r="B44" s="17" t="s">
        <v>233</v>
      </c>
      <c r="D44" s="31"/>
    </row>
    <row r="45" spans="2:4" x14ac:dyDescent="0.2">
      <c r="B45" s="125" t="s">
        <v>45</v>
      </c>
      <c r="D45" s="31"/>
    </row>
    <row r="46" spans="2:4" x14ac:dyDescent="0.2">
      <c r="B46" s="125" t="s">
        <v>46</v>
      </c>
      <c r="D46" s="31"/>
    </row>
    <row r="47" spans="2:4" x14ac:dyDescent="0.2">
      <c r="B47" s="17" t="s">
        <v>48</v>
      </c>
      <c r="D47" s="31"/>
    </row>
    <row r="48" spans="2:4" x14ac:dyDescent="0.2">
      <c r="B48" s="17" t="s">
        <v>49</v>
      </c>
      <c r="D48" s="96"/>
    </row>
    <row r="49" spans="2:4" x14ac:dyDescent="0.2">
      <c r="B49" s="17" t="s">
        <v>231</v>
      </c>
      <c r="D49" s="31"/>
    </row>
    <row r="50" spans="2:4" x14ac:dyDescent="0.2">
      <c r="B50" s="17" t="s">
        <v>51</v>
      </c>
      <c r="D50" s="34"/>
    </row>
    <row r="51" spans="2:4" x14ac:dyDescent="0.2">
      <c r="B51" s="17" t="s">
        <v>50</v>
      </c>
      <c r="D51" s="31"/>
    </row>
    <row r="52" spans="2:4" x14ac:dyDescent="0.2">
      <c r="B52" s="195" t="s">
        <v>322</v>
      </c>
      <c r="D52" s="31"/>
    </row>
    <row r="53" spans="2:4" x14ac:dyDescent="0.2">
      <c r="B53" s="195" t="s">
        <v>323</v>
      </c>
      <c r="D53" s="31"/>
    </row>
    <row r="54" spans="2:4" x14ac:dyDescent="0.2">
      <c r="D54" s="31"/>
    </row>
    <row r="55" spans="2:4" x14ac:dyDescent="0.2">
      <c r="D55" s="127"/>
    </row>
    <row r="56" spans="2:4" x14ac:dyDescent="0.2">
      <c r="D56" s="127"/>
    </row>
    <row r="57" spans="2:4" x14ac:dyDescent="0.2">
      <c r="D57" s="127"/>
    </row>
    <row r="58" spans="2:4" x14ac:dyDescent="0.2">
      <c r="B58" s="34"/>
      <c r="D58" s="127"/>
    </row>
    <row r="59" spans="2:4" x14ac:dyDescent="0.2">
      <c r="B59" s="81"/>
      <c r="D59" s="127"/>
    </row>
    <row r="60" spans="2:4" x14ac:dyDescent="0.2">
      <c r="B60" s="81"/>
      <c r="D60" s="31"/>
    </row>
    <row r="61" spans="2:4" x14ac:dyDescent="0.2">
      <c r="B61" s="81"/>
      <c r="D61" s="127"/>
    </row>
    <row r="62" spans="2:4" x14ac:dyDescent="0.2">
      <c r="B62" s="81"/>
      <c r="D62" s="127"/>
    </row>
    <row r="63" spans="2:4" x14ac:dyDescent="0.2">
      <c r="B63" s="81"/>
    </row>
    <row r="64" spans="2:4" x14ac:dyDescent="0.2">
      <c r="B64" s="81"/>
    </row>
    <row r="65" spans="1:19" x14ac:dyDescent="0.2">
      <c r="B65" s="81"/>
    </row>
    <row r="66" spans="1:19" x14ac:dyDescent="0.2">
      <c r="B66" s="81"/>
    </row>
    <row r="67" spans="1:19" x14ac:dyDescent="0.2">
      <c r="B67" s="81"/>
      <c r="C67" s="34"/>
      <c r="D67" s="127"/>
    </row>
    <row r="68" spans="1:19" x14ac:dyDescent="0.2">
      <c r="C68" s="81"/>
      <c r="D68" s="31"/>
    </row>
    <row r="69" spans="1:19" x14ac:dyDescent="0.2">
      <c r="A69" s="21" t="s">
        <v>55</v>
      </c>
      <c r="B69" s="22" t="s">
        <v>56</v>
      </c>
      <c r="C69" s="23" t="s">
        <v>57</v>
      </c>
      <c r="D69" s="22" t="s">
        <v>58</v>
      </c>
      <c r="E69" s="22" t="s">
        <v>59</v>
      </c>
      <c r="F69" s="22" t="s">
        <v>60</v>
      </c>
      <c r="G69" s="22" t="s">
        <v>61</v>
      </c>
      <c r="H69" s="22" t="s">
        <v>62</v>
      </c>
      <c r="I69" s="22" t="s">
        <v>63</v>
      </c>
      <c r="J69" s="22" t="s">
        <v>64</v>
      </c>
      <c r="K69" s="22" t="s">
        <v>65</v>
      </c>
      <c r="L69" s="22" t="s">
        <v>66</v>
      </c>
      <c r="M69" s="22" t="s">
        <v>67</v>
      </c>
      <c r="N69" s="22" t="s">
        <v>68</v>
      </c>
      <c r="O69" s="22" t="s">
        <v>69</v>
      </c>
      <c r="P69" s="22" t="s">
        <v>70</v>
      </c>
      <c r="Q69" s="22" t="s">
        <v>71</v>
      </c>
      <c r="R69" s="22" t="s">
        <v>72</v>
      </c>
      <c r="S69" s="23" t="s">
        <v>73</v>
      </c>
    </row>
    <row r="70" spans="1:19" x14ac:dyDescent="0.2">
      <c r="A70" s="18" t="s">
        <v>74</v>
      </c>
      <c r="B70" s="16" t="s">
        <v>75</v>
      </c>
      <c r="C70" s="19" t="s">
        <v>76</v>
      </c>
      <c r="D70" s="16" t="s">
        <v>77</v>
      </c>
      <c r="E70" s="16" t="s">
        <v>78</v>
      </c>
      <c r="F70" s="16" t="s">
        <v>79</v>
      </c>
      <c r="G70" s="16" t="s">
        <v>80</v>
      </c>
      <c r="H70" s="16" t="s">
        <v>81</v>
      </c>
      <c r="I70" s="16" t="s">
        <v>82</v>
      </c>
      <c r="J70" s="16" t="s">
        <v>83</v>
      </c>
      <c r="K70" s="16" t="s">
        <v>84</v>
      </c>
      <c r="L70" s="16" t="s">
        <v>85</v>
      </c>
      <c r="M70" s="16" t="s">
        <v>86</v>
      </c>
      <c r="N70" s="16" t="s">
        <v>87</v>
      </c>
      <c r="O70" s="16" t="s">
        <v>88</v>
      </c>
      <c r="P70" s="16" t="s">
        <v>89</v>
      </c>
      <c r="Q70" s="29" t="s">
        <v>90</v>
      </c>
      <c r="R70" s="16" t="s">
        <v>91</v>
      </c>
      <c r="S70" s="30" t="s">
        <v>92</v>
      </c>
    </row>
    <row r="71" spans="1:19" x14ac:dyDescent="0.2">
      <c r="A71" s="18" t="s">
        <v>93</v>
      </c>
      <c r="B71" s="16" t="s">
        <v>94</v>
      </c>
      <c r="C71" s="19" t="s">
        <v>77</v>
      </c>
      <c r="D71" s="16" t="s">
        <v>95</v>
      </c>
      <c r="E71" s="16" t="s">
        <v>96</v>
      </c>
      <c r="F71" s="16" t="s">
        <v>96</v>
      </c>
      <c r="G71" s="16" t="s">
        <v>97</v>
      </c>
      <c r="H71" s="16" t="s">
        <v>98</v>
      </c>
      <c r="I71" s="16" t="s">
        <v>99</v>
      </c>
      <c r="J71" s="16" t="s">
        <v>100</v>
      </c>
      <c r="K71" s="16" t="s">
        <v>101</v>
      </c>
      <c r="L71" s="16" t="s">
        <v>102</v>
      </c>
      <c r="M71" s="16" t="s">
        <v>103</v>
      </c>
      <c r="N71" s="16" t="s">
        <v>104</v>
      </c>
      <c r="O71" s="16" t="s">
        <v>105</v>
      </c>
      <c r="P71" s="16" t="s">
        <v>106</v>
      </c>
      <c r="Q71" s="16" t="s">
        <v>52</v>
      </c>
      <c r="R71" s="17" t="s">
        <v>52</v>
      </c>
      <c r="S71" s="19" t="s">
        <v>52</v>
      </c>
    </row>
    <row r="72" spans="1:19" x14ac:dyDescent="0.2">
      <c r="A72" s="18" t="s">
        <v>107</v>
      </c>
      <c r="B72" s="16" t="s">
        <v>108</v>
      </c>
      <c r="C72" s="19" t="s">
        <v>109</v>
      </c>
      <c r="D72" s="16" t="s">
        <v>110</v>
      </c>
      <c r="E72" s="16" t="s">
        <v>52</v>
      </c>
      <c r="F72" s="16" t="s">
        <v>52</v>
      </c>
      <c r="G72" s="16" t="s">
        <v>111</v>
      </c>
      <c r="H72" s="16" t="s">
        <v>112</v>
      </c>
      <c r="I72" s="16" t="s">
        <v>113</v>
      </c>
      <c r="J72" s="16" t="s">
        <v>114</v>
      </c>
      <c r="K72" s="16" t="s">
        <v>115</v>
      </c>
      <c r="L72" s="16" t="s">
        <v>96</v>
      </c>
      <c r="M72" s="16" t="s">
        <v>116</v>
      </c>
      <c r="N72" s="16" t="s">
        <v>117</v>
      </c>
      <c r="O72" s="16" t="s">
        <v>118</v>
      </c>
      <c r="P72" s="16" t="s">
        <v>119</v>
      </c>
      <c r="Q72" s="17"/>
      <c r="R72" s="17"/>
      <c r="S72" s="20"/>
    </row>
    <row r="73" spans="1:19" x14ac:dyDescent="0.2">
      <c r="A73" s="18" t="s">
        <v>120</v>
      </c>
      <c r="B73" s="16" t="s">
        <v>121</v>
      </c>
      <c r="C73" s="19" t="s">
        <v>122</v>
      </c>
      <c r="D73" s="16" t="s">
        <v>96</v>
      </c>
      <c r="E73" s="16" t="s">
        <v>53</v>
      </c>
      <c r="F73" s="16" t="s">
        <v>53</v>
      </c>
      <c r="G73" s="16" t="s">
        <v>123</v>
      </c>
      <c r="H73" s="16" t="s">
        <v>124</v>
      </c>
      <c r="I73" s="16" t="s">
        <v>125</v>
      </c>
      <c r="J73" s="16" t="s">
        <v>126</v>
      </c>
      <c r="K73" s="16" t="s">
        <v>96</v>
      </c>
      <c r="L73" s="16" t="s">
        <v>52</v>
      </c>
      <c r="M73" s="16" t="s">
        <v>127</v>
      </c>
      <c r="N73" s="16" t="s">
        <v>110</v>
      </c>
      <c r="O73" s="16" t="s">
        <v>96</v>
      </c>
      <c r="P73" s="16" t="s">
        <v>128</v>
      </c>
      <c r="Q73" s="17"/>
      <c r="R73" s="17"/>
      <c r="S73" s="20"/>
    </row>
    <row r="74" spans="1:19" x14ac:dyDescent="0.2">
      <c r="A74" s="18" t="s">
        <v>129</v>
      </c>
      <c r="B74" s="16" t="s">
        <v>130</v>
      </c>
      <c r="C74" s="19" t="s">
        <v>131</v>
      </c>
      <c r="D74" s="16" t="s">
        <v>52</v>
      </c>
      <c r="E74" s="16"/>
      <c r="F74" s="16"/>
      <c r="G74" s="16" t="s">
        <v>132</v>
      </c>
      <c r="H74" s="16" t="s">
        <v>110</v>
      </c>
      <c r="I74" s="16" t="s">
        <v>133</v>
      </c>
      <c r="J74" s="16" t="s">
        <v>134</v>
      </c>
      <c r="K74" s="16" t="s">
        <v>52</v>
      </c>
      <c r="L74" s="16" t="s">
        <v>53</v>
      </c>
      <c r="M74" s="16" t="s">
        <v>135</v>
      </c>
      <c r="N74" s="17" t="s">
        <v>96</v>
      </c>
      <c r="O74" s="16" t="s">
        <v>52</v>
      </c>
      <c r="P74" s="16" t="s">
        <v>136</v>
      </c>
      <c r="Q74" s="17"/>
      <c r="R74" s="17"/>
      <c r="S74" s="20"/>
    </row>
    <row r="75" spans="1:19" x14ac:dyDescent="0.2">
      <c r="A75" s="18" t="s">
        <v>137</v>
      </c>
      <c r="B75" s="16" t="s">
        <v>138</v>
      </c>
      <c r="C75" s="19" t="s">
        <v>139</v>
      </c>
      <c r="D75" s="16" t="s">
        <v>53</v>
      </c>
      <c r="E75" s="17"/>
      <c r="F75" s="17"/>
      <c r="G75" s="16" t="s">
        <v>96</v>
      </c>
      <c r="H75" s="16" t="s">
        <v>96</v>
      </c>
      <c r="I75" s="16" t="s">
        <v>140</v>
      </c>
      <c r="J75" s="16" t="s">
        <v>141</v>
      </c>
      <c r="K75" s="16" t="s">
        <v>53</v>
      </c>
      <c r="L75" s="16"/>
      <c r="M75" s="16" t="s">
        <v>110</v>
      </c>
      <c r="N75" s="17" t="s">
        <v>52</v>
      </c>
      <c r="O75" s="16" t="s">
        <v>53</v>
      </c>
      <c r="P75" s="16" t="s">
        <v>142</v>
      </c>
      <c r="Q75" s="17"/>
      <c r="R75" s="17"/>
      <c r="S75" s="20"/>
    </row>
    <row r="76" spans="1:19" x14ac:dyDescent="0.2">
      <c r="A76" s="18" t="s">
        <v>143</v>
      </c>
      <c r="B76" s="16" t="s">
        <v>144</v>
      </c>
      <c r="C76" s="19" t="s">
        <v>110</v>
      </c>
      <c r="D76" s="17"/>
      <c r="E76" s="17"/>
      <c r="F76" s="17"/>
      <c r="G76" s="16" t="s">
        <v>52</v>
      </c>
      <c r="H76" s="16" t="s">
        <v>52</v>
      </c>
      <c r="I76" s="16" t="s">
        <v>96</v>
      </c>
      <c r="J76" s="16" t="s">
        <v>96</v>
      </c>
      <c r="K76" s="16"/>
      <c r="L76" s="17"/>
      <c r="M76" s="16" t="s">
        <v>96</v>
      </c>
      <c r="N76" s="17" t="s">
        <v>53</v>
      </c>
      <c r="O76" s="16"/>
      <c r="P76" s="16" t="s">
        <v>110</v>
      </c>
      <c r="Q76" s="17"/>
      <c r="R76" s="17"/>
      <c r="S76" s="20"/>
    </row>
    <row r="77" spans="1:19" x14ac:dyDescent="0.2">
      <c r="A77" s="18" t="s">
        <v>145</v>
      </c>
      <c r="B77" s="16" t="s">
        <v>96</v>
      </c>
      <c r="C77" s="19" t="s">
        <v>96</v>
      </c>
      <c r="D77" s="17"/>
      <c r="E77" s="17"/>
      <c r="F77" s="17"/>
      <c r="G77" s="16" t="s">
        <v>53</v>
      </c>
      <c r="H77" s="16" t="s">
        <v>53</v>
      </c>
      <c r="I77" s="16" t="s">
        <v>52</v>
      </c>
      <c r="J77" s="16" t="s">
        <v>52</v>
      </c>
      <c r="K77" s="17"/>
      <c r="L77" s="17"/>
      <c r="M77" s="16" t="s">
        <v>52</v>
      </c>
      <c r="N77" s="17"/>
      <c r="O77" s="17"/>
      <c r="P77" s="16" t="s">
        <v>96</v>
      </c>
      <c r="Q77" s="17"/>
      <c r="R77" s="17"/>
      <c r="S77" s="20"/>
    </row>
    <row r="78" spans="1:19" x14ac:dyDescent="0.2">
      <c r="A78" s="18" t="s">
        <v>146</v>
      </c>
      <c r="B78" s="16" t="s">
        <v>52</v>
      </c>
      <c r="C78" s="19" t="s">
        <v>52</v>
      </c>
      <c r="D78" s="17"/>
      <c r="E78" s="17"/>
      <c r="F78" s="17"/>
      <c r="G78" s="16"/>
      <c r="H78" s="17"/>
      <c r="I78" s="16" t="s">
        <v>53</v>
      </c>
      <c r="J78" s="16" t="s">
        <v>53</v>
      </c>
      <c r="K78" s="17"/>
      <c r="L78" s="17"/>
      <c r="M78" s="17" t="s">
        <v>53</v>
      </c>
      <c r="N78" s="16"/>
      <c r="O78" s="16"/>
      <c r="P78" s="16" t="s">
        <v>52</v>
      </c>
      <c r="Q78" s="17"/>
      <c r="R78" s="17"/>
      <c r="S78" s="20"/>
    </row>
    <row r="79" spans="1:19" x14ac:dyDescent="0.2">
      <c r="A79" s="18" t="s">
        <v>147</v>
      </c>
      <c r="B79" s="16" t="s">
        <v>53</v>
      </c>
      <c r="C79" s="19" t="s">
        <v>53</v>
      </c>
      <c r="D79" s="17"/>
      <c r="E79" s="17"/>
      <c r="F79" s="17"/>
      <c r="G79" s="17"/>
      <c r="H79" s="17"/>
      <c r="I79" s="17"/>
      <c r="J79" s="16"/>
      <c r="K79" s="17"/>
      <c r="L79" s="17"/>
      <c r="M79" s="17"/>
      <c r="N79" s="17"/>
      <c r="O79" s="17"/>
      <c r="P79" s="16" t="s">
        <v>53</v>
      </c>
      <c r="Q79" s="17"/>
      <c r="R79" s="17"/>
      <c r="S79" s="20"/>
    </row>
    <row r="80" spans="1:19" x14ac:dyDescent="0.2">
      <c r="A80" s="18" t="s">
        <v>148</v>
      </c>
      <c r="B80" s="16"/>
      <c r="C80" s="20"/>
      <c r="D80" s="17"/>
      <c r="E80" s="17"/>
      <c r="F80" s="17"/>
      <c r="G80" s="17"/>
      <c r="H80" s="17"/>
      <c r="I80" s="17"/>
      <c r="J80" s="17"/>
      <c r="K80" s="17"/>
      <c r="L80" s="17"/>
      <c r="M80" s="17"/>
      <c r="N80" s="17"/>
      <c r="O80" s="17"/>
      <c r="P80" s="17"/>
      <c r="Q80" s="17"/>
      <c r="R80" s="17"/>
      <c r="S80" s="20"/>
    </row>
    <row r="81" spans="1:19" x14ac:dyDescent="0.2">
      <c r="A81" s="18" t="s">
        <v>149</v>
      </c>
      <c r="B81" s="17"/>
      <c r="C81" s="20"/>
      <c r="D81" s="17"/>
      <c r="E81" s="17"/>
      <c r="F81" s="17"/>
      <c r="G81" s="17"/>
      <c r="H81" s="17"/>
      <c r="I81" s="17"/>
      <c r="J81" s="17"/>
      <c r="K81" s="17"/>
      <c r="L81" s="17"/>
      <c r="M81" s="17"/>
      <c r="N81" s="17"/>
      <c r="O81" s="17"/>
      <c r="P81" s="17"/>
      <c r="Q81" s="17"/>
      <c r="R81" s="17"/>
      <c r="S81" s="20"/>
    </row>
    <row r="82" spans="1:19" x14ac:dyDescent="0.2">
      <c r="A82" s="18" t="s">
        <v>150</v>
      </c>
      <c r="B82" s="17"/>
      <c r="C82" s="20"/>
      <c r="D82" s="17"/>
      <c r="E82" s="17"/>
      <c r="F82" s="17"/>
      <c r="G82" s="17"/>
      <c r="H82" s="17"/>
      <c r="I82" s="17"/>
      <c r="J82" s="17"/>
      <c r="K82" s="17"/>
      <c r="L82" s="17"/>
      <c r="M82" s="17"/>
      <c r="N82" s="17"/>
      <c r="O82" s="17"/>
      <c r="P82" s="17"/>
      <c r="Q82" s="17"/>
      <c r="R82" s="17"/>
      <c r="S82" s="20"/>
    </row>
    <row r="83" spans="1:19" x14ac:dyDescent="0.2">
      <c r="A83" s="18" t="s">
        <v>151</v>
      </c>
      <c r="B83" s="17"/>
      <c r="C83" s="20"/>
      <c r="D83" s="17"/>
      <c r="E83" s="17"/>
      <c r="F83" s="17"/>
      <c r="G83" s="17"/>
      <c r="H83" s="17"/>
      <c r="I83" s="17"/>
      <c r="J83" s="17"/>
      <c r="K83" s="17"/>
      <c r="L83" s="17"/>
      <c r="M83" s="17"/>
      <c r="N83" s="17"/>
      <c r="O83" s="17"/>
      <c r="P83" s="17"/>
      <c r="Q83" s="17"/>
      <c r="R83" s="17"/>
      <c r="S83" s="20"/>
    </row>
    <row r="84" spans="1:19" x14ac:dyDescent="0.2">
      <c r="A84" s="18" t="s">
        <v>152</v>
      </c>
      <c r="B84" s="17"/>
      <c r="C84" s="20"/>
      <c r="D84" s="17"/>
      <c r="E84" s="17"/>
      <c r="F84" s="17"/>
      <c r="G84" s="17"/>
      <c r="H84" s="17"/>
      <c r="I84" s="17"/>
      <c r="J84" s="17"/>
      <c r="K84" s="17"/>
      <c r="L84" s="17"/>
      <c r="M84" s="17"/>
      <c r="N84" s="17"/>
      <c r="O84" s="17"/>
      <c r="P84" s="17"/>
      <c r="Q84" s="17"/>
      <c r="R84" s="17"/>
      <c r="S84" s="20"/>
    </row>
    <row r="85" spans="1:19" x14ac:dyDescent="0.2">
      <c r="A85" s="18" t="s">
        <v>153</v>
      </c>
      <c r="B85" s="17"/>
      <c r="C85" s="20"/>
      <c r="D85" s="17"/>
      <c r="E85" s="17"/>
      <c r="F85" s="17"/>
      <c r="G85" s="17"/>
      <c r="H85" s="17"/>
      <c r="I85" s="17"/>
      <c r="J85" s="17"/>
      <c r="K85" s="17"/>
      <c r="L85" s="17"/>
      <c r="M85" s="17"/>
      <c r="N85" s="17"/>
      <c r="O85" s="17"/>
      <c r="P85" s="17"/>
      <c r="Q85" s="17"/>
      <c r="R85" s="17"/>
      <c r="S85" s="20"/>
    </row>
    <row r="86" spans="1:19" x14ac:dyDescent="0.2">
      <c r="A86" s="18" t="s">
        <v>154</v>
      </c>
      <c r="B86" s="17"/>
      <c r="C86" s="20"/>
      <c r="D86" s="17"/>
      <c r="E86" s="17"/>
      <c r="F86" s="17"/>
      <c r="G86" s="17"/>
      <c r="H86" s="17"/>
      <c r="I86" s="17"/>
      <c r="J86" s="17"/>
      <c r="K86" s="17"/>
      <c r="L86" s="17"/>
      <c r="M86" s="17"/>
      <c r="N86" s="17"/>
      <c r="O86" s="17"/>
      <c r="P86" s="17"/>
      <c r="Q86" s="17"/>
      <c r="R86" s="17"/>
      <c r="S86" s="20"/>
    </row>
    <row r="87" spans="1:19" x14ac:dyDescent="0.2">
      <c r="A87" s="18" t="s">
        <v>155</v>
      </c>
      <c r="B87" s="17"/>
      <c r="C87" s="20"/>
      <c r="D87" s="17"/>
      <c r="E87" s="17"/>
      <c r="F87" s="17"/>
      <c r="G87" s="17"/>
      <c r="H87" s="17"/>
      <c r="I87" s="17"/>
      <c r="J87" s="17"/>
      <c r="K87" s="17"/>
      <c r="L87" s="17"/>
      <c r="M87" s="17"/>
      <c r="N87" s="17"/>
      <c r="O87" s="17"/>
      <c r="P87" s="17"/>
      <c r="Q87" s="17"/>
      <c r="R87" s="17"/>
      <c r="S87" s="20"/>
    </row>
    <row r="88" spans="1:19" x14ac:dyDescent="0.2">
      <c r="A88" s="18" t="s">
        <v>96</v>
      </c>
      <c r="B88" s="17"/>
      <c r="C88" s="20"/>
      <c r="D88" s="17"/>
      <c r="E88" s="17"/>
      <c r="F88" s="17"/>
      <c r="G88" s="17"/>
      <c r="H88" s="17"/>
      <c r="I88" s="17"/>
      <c r="J88" s="17"/>
      <c r="K88" s="17"/>
      <c r="L88" s="17"/>
      <c r="M88" s="17"/>
      <c r="N88" s="17"/>
      <c r="O88" s="17"/>
      <c r="P88" s="17"/>
      <c r="Q88" s="17"/>
      <c r="R88" s="17"/>
      <c r="S88" s="20"/>
    </row>
    <row r="89" spans="1:19" x14ac:dyDescent="0.2">
      <c r="A89" s="18" t="s">
        <v>52</v>
      </c>
      <c r="B89" s="17"/>
      <c r="C89" s="20"/>
      <c r="D89" s="17"/>
      <c r="E89" s="17"/>
      <c r="F89" s="17"/>
      <c r="G89" s="17"/>
      <c r="H89" s="17"/>
      <c r="I89" s="17"/>
      <c r="J89" s="17"/>
      <c r="K89" s="17"/>
      <c r="L89" s="17"/>
      <c r="M89" s="17"/>
      <c r="N89" s="17"/>
      <c r="O89" s="17"/>
      <c r="P89" s="17"/>
      <c r="Q89" s="17"/>
      <c r="R89" s="17"/>
      <c r="S89" s="20"/>
    </row>
    <row r="90" spans="1:19" x14ac:dyDescent="0.2">
      <c r="A90" s="24" t="s">
        <v>53</v>
      </c>
      <c r="B90" s="25"/>
      <c r="C90" s="26"/>
      <c r="D90" s="17"/>
      <c r="E90" s="17"/>
      <c r="F90" s="17"/>
      <c r="G90" s="17"/>
      <c r="H90" s="17"/>
      <c r="I90" s="17"/>
      <c r="J90" s="17"/>
      <c r="K90" s="17"/>
      <c r="L90" s="17"/>
      <c r="M90" s="17"/>
      <c r="N90" s="17"/>
      <c r="O90" s="17"/>
      <c r="P90" s="17"/>
      <c r="Q90" s="17"/>
      <c r="R90" s="17"/>
      <c r="S90" s="20"/>
    </row>
    <row r="93" spans="1:19" x14ac:dyDescent="0.2">
      <c r="A93" s="15" t="s">
        <v>156</v>
      </c>
      <c r="B93" s="15" t="s">
        <v>157</v>
      </c>
    </row>
    <row r="94" spans="1:19" x14ac:dyDescent="0.2">
      <c r="B94" s="15" t="s">
        <v>8</v>
      </c>
    </row>
    <row r="98" spans="1:12" ht="22.5" x14ac:dyDescent="0.2">
      <c r="A98" s="15" t="s">
        <v>158</v>
      </c>
      <c r="B98" s="178" t="s">
        <v>292</v>
      </c>
    </row>
    <row r="99" spans="1:12" ht="22.5" x14ac:dyDescent="0.2">
      <c r="B99" s="178" t="s">
        <v>293</v>
      </c>
    </row>
    <row r="100" spans="1:12" ht="22.5" x14ac:dyDescent="0.2">
      <c r="B100" s="178" t="s">
        <v>294</v>
      </c>
    </row>
    <row r="101" spans="1:12" ht="22.5" x14ac:dyDescent="0.2">
      <c r="B101" s="178" t="s">
        <v>295</v>
      </c>
    </row>
    <row r="102" spans="1:12" ht="22.5" x14ac:dyDescent="0.2">
      <c r="B102" s="178" t="s">
        <v>296</v>
      </c>
    </row>
    <row r="103" spans="1:12" x14ac:dyDescent="0.2">
      <c r="B103" s="178" t="s">
        <v>243</v>
      </c>
    </row>
    <row r="105" spans="1:12" x14ac:dyDescent="0.2">
      <c r="F105" s="52" t="s">
        <v>258</v>
      </c>
    </row>
    <row r="106" spans="1:12" ht="15" x14ac:dyDescent="0.25">
      <c r="A106" s="32" t="s">
        <v>7</v>
      </c>
      <c r="B106" s="32" t="s">
        <v>1</v>
      </c>
      <c r="C106" s="32" t="s">
        <v>159</v>
      </c>
      <c r="D106" s="32" t="s">
        <v>9</v>
      </c>
      <c r="E106" s="32"/>
      <c r="F106" s="33" t="s">
        <v>160</v>
      </c>
      <c r="G106"/>
      <c r="H106" s="32"/>
      <c r="I106" s="32"/>
      <c r="J106" s="32"/>
      <c r="K106" s="32"/>
    </row>
    <row r="107" spans="1:12" s="11" customFormat="1" ht="12.75" customHeight="1" x14ac:dyDescent="0.2">
      <c r="A107" s="11" t="str">
        <f>IF('Basic data'!C6="","",'Basic data'!C6)</f>
        <v/>
      </c>
      <c r="B107" s="11" t="str">
        <f>IF($A$107="","",VLOOKUP($A$107,$A$110:$F$110,2,FALSE))</f>
        <v/>
      </c>
      <c r="C107" s="11" t="str">
        <f>IF($A$107="","",VLOOKUP($A$107,$A$110:$F$110,3,FALSE))</f>
        <v/>
      </c>
      <c r="D107" s="11" t="str">
        <f>IF($A$107="","",VLOOKUP($A$107,$A$110:$F$110,4,FALSE))</f>
        <v/>
      </c>
      <c r="F107" s="63" t="str">
        <f>IF($A$107="","",VLOOKUP($A$107,$A$110:$F$110,6,FALSE))</f>
        <v/>
      </c>
    </row>
    <row r="109" spans="1:12" ht="15" x14ac:dyDescent="0.25">
      <c r="A109" s="158" t="s">
        <v>7</v>
      </c>
      <c r="B109" s="158" t="s">
        <v>1</v>
      </c>
      <c r="C109" s="158" t="s">
        <v>159</v>
      </c>
      <c r="D109" s="158" t="s">
        <v>9</v>
      </c>
      <c r="E109" s="158" t="s">
        <v>257</v>
      </c>
      <c r="F109" s="47" t="s">
        <v>160</v>
      </c>
      <c r="G109"/>
      <c r="H109" s="32"/>
      <c r="I109" s="32"/>
      <c r="J109" s="32"/>
      <c r="K109" s="32"/>
      <c r="L109" s="32"/>
    </row>
    <row r="110" spans="1:12" ht="15" x14ac:dyDescent="0.25">
      <c r="A110" s="17" t="s">
        <v>322</v>
      </c>
      <c r="B110" s="17" t="s">
        <v>52</v>
      </c>
      <c r="C110" s="17" t="s">
        <v>161</v>
      </c>
      <c r="D110" s="17" t="s">
        <v>161</v>
      </c>
      <c r="E110" s="38"/>
      <c r="F110" s="123" t="s">
        <v>161</v>
      </c>
      <c r="G110"/>
      <c r="H110"/>
      <c r="I110"/>
      <c r="J110"/>
      <c r="K110"/>
      <c r="L110"/>
    </row>
    <row r="113" spans="1:1" ht="12" x14ac:dyDescent="0.2">
      <c r="A113" s="199" t="s">
        <v>324</v>
      </c>
    </row>
    <row r="114" spans="1:1" x14ac:dyDescent="0.2">
      <c r="A114" s="42" t="s">
        <v>325</v>
      </c>
    </row>
    <row r="115" spans="1:1" x14ac:dyDescent="0.2">
      <c r="A115" s="42" t="s">
        <v>326</v>
      </c>
    </row>
    <row r="116" spans="1:1" x14ac:dyDescent="0.2">
      <c r="A116" s="42" t="s">
        <v>327</v>
      </c>
    </row>
    <row r="117" spans="1:1" x14ac:dyDescent="0.2">
      <c r="A117" s="42" t="s">
        <v>328</v>
      </c>
    </row>
    <row r="118" spans="1:1" x14ac:dyDescent="0.2">
      <c r="A118" s="42" t="s">
        <v>329</v>
      </c>
    </row>
    <row r="119" spans="1:1" x14ac:dyDescent="0.2">
      <c r="A119" s="42" t="s">
        <v>330</v>
      </c>
    </row>
    <row r="120" spans="1:1" x14ac:dyDescent="0.2">
      <c r="A120" s="42" t="s">
        <v>331</v>
      </c>
    </row>
    <row r="121" spans="1:1" x14ac:dyDescent="0.2">
      <c r="A121" s="42" t="s">
        <v>332</v>
      </c>
    </row>
    <row r="122" spans="1:1" x14ac:dyDescent="0.2">
      <c r="A122" s="42" t="s">
        <v>333</v>
      </c>
    </row>
    <row r="123" spans="1:1" x14ac:dyDescent="0.2">
      <c r="A123" s="42" t="s">
        <v>334</v>
      </c>
    </row>
    <row r="124" spans="1:1" x14ac:dyDescent="0.2">
      <c r="A124" s="42" t="s">
        <v>335</v>
      </c>
    </row>
    <row r="125" spans="1:1" x14ac:dyDescent="0.2">
      <c r="A125" s="42" t="s">
        <v>336</v>
      </c>
    </row>
    <row r="126" spans="1:1" x14ac:dyDescent="0.2">
      <c r="A126" s="42" t="s">
        <v>337</v>
      </c>
    </row>
    <row r="127" spans="1:1" x14ac:dyDescent="0.2">
      <c r="A127" s="42" t="s">
        <v>338</v>
      </c>
    </row>
    <row r="128" spans="1:1" x14ac:dyDescent="0.2">
      <c r="A128" s="42" t="s">
        <v>339</v>
      </c>
    </row>
    <row r="129" spans="1:1" x14ac:dyDescent="0.2">
      <c r="A129" s="42" t="s">
        <v>340</v>
      </c>
    </row>
    <row r="130" spans="1:1" x14ac:dyDescent="0.2">
      <c r="A130" s="42" t="s">
        <v>341</v>
      </c>
    </row>
    <row r="131" spans="1:1" x14ac:dyDescent="0.2">
      <c r="A131" s="42" t="s">
        <v>342</v>
      </c>
    </row>
    <row r="132" spans="1:1" x14ac:dyDescent="0.2">
      <c r="A132" s="42" t="s">
        <v>343</v>
      </c>
    </row>
    <row r="133" spans="1:1" x14ac:dyDescent="0.2">
      <c r="A133" s="42" t="s">
        <v>344</v>
      </c>
    </row>
    <row r="134" spans="1:1" x14ac:dyDescent="0.2">
      <c r="A134" s="42" t="s">
        <v>345</v>
      </c>
    </row>
    <row r="135" spans="1:1" x14ac:dyDescent="0.2">
      <c r="A135" s="42" t="s">
        <v>346</v>
      </c>
    </row>
    <row r="136" spans="1:1" x14ac:dyDescent="0.2">
      <c r="A136" s="42" t="s">
        <v>347</v>
      </c>
    </row>
    <row r="137" spans="1:1" x14ac:dyDescent="0.2">
      <c r="A137" s="42" t="s">
        <v>348</v>
      </c>
    </row>
    <row r="138" spans="1:1" x14ac:dyDescent="0.2">
      <c r="A138" s="42" t="s">
        <v>349</v>
      </c>
    </row>
    <row r="139" spans="1:1" x14ac:dyDescent="0.2">
      <c r="A139" s="42" t="s">
        <v>350</v>
      </c>
    </row>
    <row r="140" spans="1:1" x14ac:dyDescent="0.2">
      <c r="A140" s="42" t="s">
        <v>351</v>
      </c>
    </row>
    <row r="141" spans="1:1" x14ac:dyDescent="0.2">
      <c r="A141" s="42" t="s">
        <v>352</v>
      </c>
    </row>
    <row r="142" spans="1:1" x14ac:dyDescent="0.2">
      <c r="A142" s="42" t="s">
        <v>353</v>
      </c>
    </row>
    <row r="143" spans="1:1" x14ac:dyDescent="0.2">
      <c r="A143" s="42" t="s">
        <v>354</v>
      </c>
    </row>
    <row r="144" spans="1:1" x14ac:dyDescent="0.2">
      <c r="A144" s="42" t="s">
        <v>355</v>
      </c>
    </row>
    <row r="145" spans="1:1" x14ac:dyDescent="0.2">
      <c r="A145" s="42" t="s">
        <v>356</v>
      </c>
    </row>
    <row r="146" spans="1:1" x14ac:dyDescent="0.2">
      <c r="A146" s="42" t="s">
        <v>357</v>
      </c>
    </row>
    <row r="147" spans="1:1" x14ac:dyDescent="0.2">
      <c r="A147" s="42" t="s">
        <v>358</v>
      </c>
    </row>
    <row r="148" spans="1:1" x14ac:dyDescent="0.2">
      <c r="A148" s="42" t="s">
        <v>359</v>
      </c>
    </row>
    <row r="149" spans="1:1" x14ac:dyDescent="0.2">
      <c r="A149" s="42" t="s">
        <v>360</v>
      </c>
    </row>
    <row r="150" spans="1:1" x14ac:dyDescent="0.2">
      <c r="A150" s="42" t="s">
        <v>361</v>
      </c>
    </row>
    <row r="151" spans="1:1" x14ac:dyDescent="0.2">
      <c r="A151" s="42" t="s">
        <v>362</v>
      </c>
    </row>
    <row r="152" spans="1:1" x14ac:dyDescent="0.2">
      <c r="A152" s="42" t="s">
        <v>363</v>
      </c>
    </row>
    <row r="153" spans="1:1" x14ac:dyDescent="0.2">
      <c r="A153" s="42" t="s">
        <v>364</v>
      </c>
    </row>
    <row r="154" spans="1:1" x14ac:dyDescent="0.2">
      <c r="A154" s="42" t="s">
        <v>365</v>
      </c>
    </row>
    <row r="155" spans="1:1" x14ac:dyDescent="0.2">
      <c r="A155" s="42" t="s">
        <v>366</v>
      </c>
    </row>
    <row r="156" spans="1:1" x14ac:dyDescent="0.2">
      <c r="A156" s="42" t="s">
        <v>367</v>
      </c>
    </row>
    <row r="157" spans="1:1" x14ac:dyDescent="0.2">
      <c r="A157" s="42" t="s">
        <v>368</v>
      </c>
    </row>
    <row r="158" spans="1:1" x14ac:dyDescent="0.2">
      <c r="A158" s="42" t="s">
        <v>369</v>
      </c>
    </row>
    <row r="159" spans="1:1" x14ac:dyDescent="0.2">
      <c r="A159" s="42" t="s">
        <v>370</v>
      </c>
    </row>
    <row r="160" spans="1:1" x14ac:dyDescent="0.2">
      <c r="A160" s="42" t="s">
        <v>371</v>
      </c>
    </row>
    <row r="161" spans="1:1" x14ac:dyDescent="0.2">
      <c r="A161" s="42" t="s">
        <v>372</v>
      </c>
    </row>
    <row r="162" spans="1:1" x14ac:dyDescent="0.2">
      <c r="A162" s="42" t="s">
        <v>373</v>
      </c>
    </row>
    <row r="163" spans="1:1" x14ac:dyDescent="0.2">
      <c r="A163" s="42" t="s">
        <v>374</v>
      </c>
    </row>
    <row r="164" spans="1:1" x14ac:dyDescent="0.2">
      <c r="A164" s="42" t="s">
        <v>375</v>
      </c>
    </row>
    <row r="165" spans="1:1" x14ac:dyDescent="0.2">
      <c r="A165" s="42" t="s">
        <v>376</v>
      </c>
    </row>
    <row r="166" spans="1:1" x14ac:dyDescent="0.2">
      <c r="A166" s="42" t="s">
        <v>377</v>
      </c>
    </row>
    <row r="167" spans="1:1" x14ac:dyDescent="0.2">
      <c r="A167" s="42" t="s">
        <v>378</v>
      </c>
    </row>
    <row r="168" spans="1:1" x14ac:dyDescent="0.2">
      <c r="A168" s="42" t="s">
        <v>379</v>
      </c>
    </row>
    <row r="169" spans="1:1" x14ac:dyDescent="0.2">
      <c r="A169" s="42" t="s">
        <v>380</v>
      </c>
    </row>
    <row r="170" spans="1:1" x14ac:dyDescent="0.2">
      <c r="A170" s="42" t="s">
        <v>381</v>
      </c>
    </row>
    <row r="171" spans="1:1" x14ac:dyDescent="0.2">
      <c r="A171" s="42" t="s">
        <v>382</v>
      </c>
    </row>
    <row r="172" spans="1:1" x14ac:dyDescent="0.2">
      <c r="A172" s="42" t="s">
        <v>383</v>
      </c>
    </row>
    <row r="173" spans="1:1" x14ac:dyDescent="0.2">
      <c r="A173" s="42" t="s">
        <v>384</v>
      </c>
    </row>
    <row r="174" spans="1:1" x14ac:dyDescent="0.2">
      <c r="A174" s="42" t="s">
        <v>385</v>
      </c>
    </row>
    <row r="175" spans="1:1" x14ac:dyDescent="0.2">
      <c r="A175" s="42" t="s">
        <v>386</v>
      </c>
    </row>
    <row r="176" spans="1:1" x14ac:dyDescent="0.2">
      <c r="A176" s="42" t="s">
        <v>387</v>
      </c>
    </row>
    <row r="177" spans="1:1" x14ac:dyDescent="0.2">
      <c r="A177" s="42" t="s">
        <v>388</v>
      </c>
    </row>
    <row r="178" spans="1:1" x14ac:dyDescent="0.2">
      <c r="A178" s="42" t="s">
        <v>389</v>
      </c>
    </row>
    <row r="179" spans="1:1" x14ac:dyDescent="0.2">
      <c r="A179" s="42" t="s">
        <v>390</v>
      </c>
    </row>
    <row r="180" spans="1:1" x14ac:dyDescent="0.2">
      <c r="A180" s="42" t="s">
        <v>391</v>
      </c>
    </row>
    <row r="181" spans="1:1" x14ac:dyDescent="0.2">
      <c r="A181" s="42" t="s">
        <v>392</v>
      </c>
    </row>
    <row r="182" spans="1:1" x14ac:dyDescent="0.2">
      <c r="A182" s="42" t="s">
        <v>393</v>
      </c>
    </row>
    <row r="183" spans="1:1" x14ac:dyDescent="0.2">
      <c r="A183" s="42" t="s">
        <v>394</v>
      </c>
    </row>
    <row r="184" spans="1:1" x14ac:dyDescent="0.2">
      <c r="A184" s="42" t="s">
        <v>395</v>
      </c>
    </row>
    <row r="185" spans="1:1" x14ac:dyDescent="0.2">
      <c r="A185" s="42" t="s">
        <v>396</v>
      </c>
    </row>
    <row r="186" spans="1:1" x14ac:dyDescent="0.2">
      <c r="A186" s="42" t="s">
        <v>397</v>
      </c>
    </row>
    <row r="187" spans="1:1" x14ac:dyDescent="0.2">
      <c r="A187" s="42" t="s">
        <v>398</v>
      </c>
    </row>
    <row r="188" spans="1:1" x14ac:dyDescent="0.2">
      <c r="A188" s="42" t="s">
        <v>399</v>
      </c>
    </row>
    <row r="189" spans="1:1" x14ac:dyDescent="0.2">
      <c r="A189" s="42" t="s">
        <v>400</v>
      </c>
    </row>
    <row r="190" spans="1:1" x14ac:dyDescent="0.2">
      <c r="A190" s="42" t="s">
        <v>401</v>
      </c>
    </row>
    <row r="191" spans="1:1" x14ac:dyDescent="0.2">
      <c r="A191" s="42" t="s">
        <v>402</v>
      </c>
    </row>
    <row r="192" spans="1:1" x14ac:dyDescent="0.2">
      <c r="A192" s="42" t="s">
        <v>403</v>
      </c>
    </row>
    <row r="193" spans="1:1" x14ac:dyDescent="0.2">
      <c r="A193" s="42" t="s">
        <v>404</v>
      </c>
    </row>
    <row r="194" spans="1:1" x14ac:dyDescent="0.2">
      <c r="A194" s="42" t="s">
        <v>405</v>
      </c>
    </row>
    <row r="195" spans="1:1" x14ac:dyDescent="0.2">
      <c r="A195" s="42" t="s">
        <v>406</v>
      </c>
    </row>
    <row r="196" spans="1:1" x14ac:dyDescent="0.2">
      <c r="A196" s="42" t="s">
        <v>407</v>
      </c>
    </row>
    <row r="197" spans="1:1" x14ac:dyDescent="0.2">
      <c r="A197" s="42" t="s">
        <v>408</v>
      </c>
    </row>
    <row r="198" spans="1:1" x14ac:dyDescent="0.2">
      <c r="A198" s="42" t="s">
        <v>409</v>
      </c>
    </row>
    <row r="199" spans="1:1" x14ac:dyDescent="0.2">
      <c r="A199" s="42" t="s">
        <v>410</v>
      </c>
    </row>
    <row r="200" spans="1:1" x14ac:dyDescent="0.2">
      <c r="A200" s="42" t="s">
        <v>411</v>
      </c>
    </row>
    <row r="201" spans="1:1" x14ac:dyDescent="0.2">
      <c r="A201" s="42" t="s">
        <v>412</v>
      </c>
    </row>
    <row r="202" spans="1:1" x14ac:dyDescent="0.2">
      <c r="A202" s="42" t="s">
        <v>413</v>
      </c>
    </row>
    <row r="203" spans="1:1" x14ac:dyDescent="0.2">
      <c r="A203" s="42" t="s">
        <v>414</v>
      </c>
    </row>
    <row r="204" spans="1:1" x14ac:dyDescent="0.2">
      <c r="A204" s="42" t="s">
        <v>415</v>
      </c>
    </row>
    <row r="205" spans="1:1" x14ac:dyDescent="0.2">
      <c r="A205" s="42" t="s">
        <v>416</v>
      </c>
    </row>
    <row r="206" spans="1:1" x14ac:dyDescent="0.2">
      <c r="A206" s="42" t="s">
        <v>417</v>
      </c>
    </row>
    <row r="207" spans="1:1" x14ac:dyDescent="0.2">
      <c r="A207" s="42" t="s">
        <v>418</v>
      </c>
    </row>
    <row r="208" spans="1:1" x14ac:dyDescent="0.2">
      <c r="A208" s="42" t="s">
        <v>419</v>
      </c>
    </row>
    <row r="209" spans="1:1" x14ac:dyDescent="0.2">
      <c r="A209" s="42" t="s">
        <v>420</v>
      </c>
    </row>
    <row r="210" spans="1:1" x14ac:dyDescent="0.2">
      <c r="A210" s="42" t="s">
        <v>421</v>
      </c>
    </row>
    <row r="211" spans="1:1" x14ac:dyDescent="0.2">
      <c r="A211" s="42" t="s">
        <v>422</v>
      </c>
    </row>
    <row r="212" spans="1:1" x14ac:dyDescent="0.2">
      <c r="A212" s="42" t="s">
        <v>423</v>
      </c>
    </row>
    <row r="213" spans="1:1" x14ac:dyDescent="0.2">
      <c r="A213" s="42" t="s">
        <v>424</v>
      </c>
    </row>
    <row r="214" spans="1:1" x14ac:dyDescent="0.2">
      <c r="A214" s="42" t="s">
        <v>425</v>
      </c>
    </row>
    <row r="215" spans="1:1" x14ac:dyDescent="0.2">
      <c r="A215" s="42" t="s">
        <v>426</v>
      </c>
    </row>
    <row r="216" spans="1:1" x14ac:dyDescent="0.2">
      <c r="A216" s="42" t="s">
        <v>427</v>
      </c>
    </row>
    <row r="217" spans="1:1" x14ac:dyDescent="0.2">
      <c r="A217" s="42" t="s">
        <v>428</v>
      </c>
    </row>
    <row r="218" spans="1:1" x14ac:dyDescent="0.2">
      <c r="A218" s="42" t="s">
        <v>429</v>
      </c>
    </row>
    <row r="219" spans="1:1" x14ac:dyDescent="0.2">
      <c r="A219" s="42" t="s">
        <v>430</v>
      </c>
    </row>
    <row r="220" spans="1:1" x14ac:dyDescent="0.2">
      <c r="A220" s="42" t="s">
        <v>431</v>
      </c>
    </row>
    <row r="221" spans="1:1" x14ac:dyDescent="0.2">
      <c r="A221" s="42" t="s">
        <v>432</v>
      </c>
    </row>
    <row r="222" spans="1:1" x14ac:dyDescent="0.2">
      <c r="A222" s="42" t="s">
        <v>433</v>
      </c>
    </row>
    <row r="223" spans="1:1" x14ac:dyDescent="0.2">
      <c r="A223" s="42" t="s">
        <v>434</v>
      </c>
    </row>
    <row r="224" spans="1:1" x14ac:dyDescent="0.2">
      <c r="A224" s="42" t="s">
        <v>435</v>
      </c>
    </row>
    <row r="225" spans="1:1" x14ac:dyDescent="0.2">
      <c r="A225" s="42" t="s">
        <v>436</v>
      </c>
    </row>
    <row r="226" spans="1:1" x14ac:dyDescent="0.2">
      <c r="A226" s="42" t="s">
        <v>437</v>
      </c>
    </row>
    <row r="227" spans="1:1" x14ac:dyDescent="0.2">
      <c r="A227" s="42" t="s">
        <v>438</v>
      </c>
    </row>
    <row r="228" spans="1:1" x14ac:dyDescent="0.2">
      <c r="A228" s="42" t="s">
        <v>439</v>
      </c>
    </row>
    <row r="229" spans="1:1" x14ac:dyDescent="0.2">
      <c r="A229" s="42" t="s">
        <v>440</v>
      </c>
    </row>
    <row r="230" spans="1:1" x14ac:dyDescent="0.2">
      <c r="A230" s="42" t="s">
        <v>441</v>
      </c>
    </row>
    <row r="231" spans="1:1" x14ac:dyDescent="0.2">
      <c r="A231" s="42" t="s">
        <v>442</v>
      </c>
    </row>
    <row r="232" spans="1:1" x14ac:dyDescent="0.2">
      <c r="A232" s="42" t="s">
        <v>443</v>
      </c>
    </row>
    <row r="233" spans="1:1" x14ac:dyDescent="0.2">
      <c r="A233" s="42" t="s">
        <v>444</v>
      </c>
    </row>
    <row r="234" spans="1:1" x14ac:dyDescent="0.2">
      <c r="A234" s="42" t="s">
        <v>445</v>
      </c>
    </row>
    <row r="235" spans="1:1" x14ac:dyDescent="0.2">
      <c r="A235" s="42" t="s">
        <v>446</v>
      </c>
    </row>
    <row r="236" spans="1:1" x14ac:dyDescent="0.2">
      <c r="A236" s="42" t="s">
        <v>447</v>
      </c>
    </row>
    <row r="237" spans="1:1" x14ac:dyDescent="0.2">
      <c r="A237" s="42" t="s">
        <v>448</v>
      </c>
    </row>
    <row r="238" spans="1:1" x14ac:dyDescent="0.2">
      <c r="A238" s="42" t="s">
        <v>449</v>
      </c>
    </row>
    <row r="239" spans="1:1" x14ac:dyDescent="0.2">
      <c r="A239" s="42" t="s">
        <v>450</v>
      </c>
    </row>
    <row r="240" spans="1:1" x14ac:dyDescent="0.2">
      <c r="A240" s="42" t="s">
        <v>451</v>
      </c>
    </row>
    <row r="241" spans="1:1" x14ac:dyDescent="0.2">
      <c r="A241" s="42" t="s">
        <v>452</v>
      </c>
    </row>
    <row r="242" spans="1:1" x14ac:dyDescent="0.2">
      <c r="A242" s="42" t="s">
        <v>453</v>
      </c>
    </row>
    <row r="243" spans="1:1" x14ac:dyDescent="0.2">
      <c r="A243" s="42" t="s">
        <v>454</v>
      </c>
    </row>
    <row r="244" spans="1:1" x14ac:dyDescent="0.2">
      <c r="A244" s="42" t="s">
        <v>455</v>
      </c>
    </row>
    <row r="245" spans="1:1" x14ac:dyDescent="0.2">
      <c r="A245" s="42" t="s">
        <v>456</v>
      </c>
    </row>
    <row r="246" spans="1:1" x14ac:dyDescent="0.2">
      <c r="A246" s="42" t="s">
        <v>457</v>
      </c>
    </row>
    <row r="247" spans="1:1" x14ac:dyDescent="0.2">
      <c r="A247" s="42" t="s">
        <v>458</v>
      </c>
    </row>
    <row r="248" spans="1:1" x14ac:dyDescent="0.2">
      <c r="A248" s="42" t="s">
        <v>459</v>
      </c>
    </row>
    <row r="249" spans="1:1" x14ac:dyDescent="0.2">
      <c r="A249" s="42" t="s">
        <v>460</v>
      </c>
    </row>
    <row r="250" spans="1:1" x14ac:dyDescent="0.2">
      <c r="A250" s="42" t="s">
        <v>461</v>
      </c>
    </row>
    <row r="251" spans="1:1" x14ac:dyDescent="0.2">
      <c r="A251" s="42" t="s">
        <v>462</v>
      </c>
    </row>
    <row r="252" spans="1:1" x14ac:dyDescent="0.2">
      <c r="A252" s="42" t="s">
        <v>463</v>
      </c>
    </row>
    <row r="253" spans="1:1" x14ac:dyDescent="0.2">
      <c r="A253" s="42" t="s">
        <v>464</v>
      </c>
    </row>
    <row r="254" spans="1:1" x14ac:dyDescent="0.2">
      <c r="A254" s="42" t="s">
        <v>465</v>
      </c>
    </row>
    <row r="255" spans="1:1" x14ac:dyDescent="0.2">
      <c r="A255" s="42" t="s">
        <v>466</v>
      </c>
    </row>
    <row r="256" spans="1:1" x14ac:dyDescent="0.2">
      <c r="A256" s="42" t="s">
        <v>467</v>
      </c>
    </row>
    <row r="257" spans="1:1" x14ac:dyDescent="0.2">
      <c r="A257" s="42" t="s">
        <v>468</v>
      </c>
    </row>
    <row r="258" spans="1:1" x14ac:dyDescent="0.2">
      <c r="A258" s="42" t="s">
        <v>469</v>
      </c>
    </row>
    <row r="259" spans="1:1" x14ac:dyDescent="0.2">
      <c r="A259" s="42" t="s">
        <v>470</v>
      </c>
    </row>
    <row r="260" spans="1:1" x14ac:dyDescent="0.2">
      <c r="A260" s="42" t="s">
        <v>471</v>
      </c>
    </row>
    <row r="261" spans="1:1" x14ac:dyDescent="0.2">
      <c r="A261" s="42" t="s">
        <v>472</v>
      </c>
    </row>
    <row r="262" spans="1:1" x14ac:dyDescent="0.2">
      <c r="A262" s="42" t="s">
        <v>473</v>
      </c>
    </row>
    <row r="263" spans="1:1" x14ac:dyDescent="0.2">
      <c r="A263" s="42" t="s">
        <v>474</v>
      </c>
    </row>
    <row r="264" spans="1:1" x14ac:dyDescent="0.2">
      <c r="A264" s="42" t="s">
        <v>475</v>
      </c>
    </row>
    <row r="265" spans="1:1" x14ac:dyDescent="0.2">
      <c r="A265" s="42" t="s">
        <v>476</v>
      </c>
    </row>
    <row r="266" spans="1:1" x14ac:dyDescent="0.2">
      <c r="A266" s="42" t="s">
        <v>477</v>
      </c>
    </row>
    <row r="267" spans="1:1" x14ac:dyDescent="0.2">
      <c r="A267" s="42" t="s">
        <v>478</v>
      </c>
    </row>
    <row r="268" spans="1:1" x14ac:dyDescent="0.2">
      <c r="A268" s="42" t="s">
        <v>479</v>
      </c>
    </row>
    <row r="269" spans="1:1" x14ac:dyDescent="0.2">
      <c r="A269" s="42" t="s">
        <v>480</v>
      </c>
    </row>
    <row r="270" spans="1:1" x14ac:dyDescent="0.2">
      <c r="A270" s="42" t="s">
        <v>481</v>
      </c>
    </row>
    <row r="271" spans="1:1" x14ac:dyDescent="0.2">
      <c r="A271" s="42" t="s">
        <v>482</v>
      </c>
    </row>
    <row r="272" spans="1:1" x14ac:dyDescent="0.2">
      <c r="A272" s="42" t="s">
        <v>483</v>
      </c>
    </row>
    <row r="273" spans="1:1" x14ac:dyDescent="0.2">
      <c r="A273" s="42" t="s">
        <v>484</v>
      </c>
    </row>
    <row r="274" spans="1:1" x14ac:dyDescent="0.2">
      <c r="A274" s="42" t="s">
        <v>485</v>
      </c>
    </row>
    <row r="275" spans="1:1" x14ac:dyDescent="0.2">
      <c r="A275" s="42" t="s">
        <v>486</v>
      </c>
    </row>
    <row r="276" spans="1:1" x14ac:dyDescent="0.2">
      <c r="A276" s="42" t="s">
        <v>487</v>
      </c>
    </row>
    <row r="277" spans="1:1" x14ac:dyDescent="0.2">
      <c r="A277" s="42" t="s">
        <v>488</v>
      </c>
    </row>
    <row r="278" spans="1:1" x14ac:dyDescent="0.2">
      <c r="A278" s="42" t="s">
        <v>489</v>
      </c>
    </row>
    <row r="279" spans="1:1" x14ac:dyDescent="0.2">
      <c r="A279" s="42" t="s">
        <v>490</v>
      </c>
    </row>
    <row r="280" spans="1:1" x14ac:dyDescent="0.2">
      <c r="A280" s="42" t="s">
        <v>491</v>
      </c>
    </row>
    <row r="281" spans="1:1" x14ac:dyDescent="0.2">
      <c r="A281" s="42" t="s">
        <v>492</v>
      </c>
    </row>
    <row r="282" spans="1:1" x14ac:dyDescent="0.2">
      <c r="A282" s="42" t="s">
        <v>493</v>
      </c>
    </row>
    <row r="283" spans="1:1" x14ac:dyDescent="0.2">
      <c r="A283" s="42" t="s">
        <v>494</v>
      </c>
    </row>
    <row r="284" spans="1:1" x14ac:dyDescent="0.2">
      <c r="A284" s="42" t="s">
        <v>495</v>
      </c>
    </row>
    <row r="285" spans="1:1" x14ac:dyDescent="0.2">
      <c r="A285" s="42" t="s">
        <v>496</v>
      </c>
    </row>
    <row r="286" spans="1:1" x14ac:dyDescent="0.2">
      <c r="A286" s="42" t="s">
        <v>497</v>
      </c>
    </row>
    <row r="287" spans="1:1" x14ac:dyDescent="0.2">
      <c r="A287" s="42" t="s">
        <v>498</v>
      </c>
    </row>
    <row r="288" spans="1:1" x14ac:dyDescent="0.2">
      <c r="A288" s="42" t="s">
        <v>499</v>
      </c>
    </row>
    <row r="289" spans="1:1" x14ac:dyDescent="0.2">
      <c r="A289" s="42" t="s">
        <v>500</v>
      </c>
    </row>
    <row r="290" spans="1:1" x14ac:dyDescent="0.2">
      <c r="A290" s="42" t="s">
        <v>501</v>
      </c>
    </row>
    <row r="291" spans="1:1" x14ac:dyDescent="0.2">
      <c r="A291" s="42" t="s">
        <v>502</v>
      </c>
    </row>
    <row r="292" spans="1:1" x14ac:dyDescent="0.2">
      <c r="A292" s="42" t="s">
        <v>503</v>
      </c>
    </row>
    <row r="293" spans="1:1" x14ac:dyDescent="0.2">
      <c r="A293" s="42" t="s">
        <v>504</v>
      </c>
    </row>
    <row r="294" spans="1:1" x14ac:dyDescent="0.2">
      <c r="A294" s="42" t="s">
        <v>505</v>
      </c>
    </row>
    <row r="295" spans="1:1" x14ac:dyDescent="0.2">
      <c r="A295" s="42" t="s">
        <v>506</v>
      </c>
    </row>
    <row r="296" spans="1:1" x14ac:dyDescent="0.2">
      <c r="A296" s="42" t="s">
        <v>507</v>
      </c>
    </row>
    <row r="297" spans="1:1" x14ac:dyDescent="0.2">
      <c r="A297" s="42" t="s">
        <v>508</v>
      </c>
    </row>
    <row r="298" spans="1:1" x14ac:dyDescent="0.2">
      <c r="A298" s="42" t="s">
        <v>509</v>
      </c>
    </row>
    <row r="299" spans="1:1" x14ac:dyDescent="0.2">
      <c r="A299" s="42" t="s">
        <v>510</v>
      </c>
    </row>
    <row r="300" spans="1:1" x14ac:dyDescent="0.2">
      <c r="A300" s="42" t="s">
        <v>511</v>
      </c>
    </row>
    <row r="301" spans="1:1" x14ac:dyDescent="0.2">
      <c r="A301" s="42" t="s">
        <v>512</v>
      </c>
    </row>
    <row r="302" spans="1:1" x14ac:dyDescent="0.2">
      <c r="A302" s="42" t="s">
        <v>513</v>
      </c>
    </row>
    <row r="303" spans="1:1" x14ac:dyDescent="0.2">
      <c r="A303" s="42" t="s">
        <v>514</v>
      </c>
    </row>
    <row r="304" spans="1:1" x14ac:dyDescent="0.2">
      <c r="A304" s="42" t="s">
        <v>515</v>
      </c>
    </row>
    <row r="305" spans="1:1" x14ac:dyDescent="0.2">
      <c r="A305" s="42" t="s">
        <v>516</v>
      </c>
    </row>
    <row r="306" spans="1:1" x14ac:dyDescent="0.2">
      <c r="A306" s="42" t="s">
        <v>517</v>
      </c>
    </row>
    <row r="307" spans="1:1" x14ac:dyDescent="0.2">
      <c r="A307" s="42" t="s">
        <v>518</v>
      </c>
    </row>
    <row r="308" spans="1:1" x14ac:dyDescent="0.2">
      <c r="A308" s="42" t="s">
        <v>646</v>
      </c>
    </row>
    <row r="309" spans="1:1" x14ac:dyDescent="0.2">
      <c r="A309" s="42" t="s">
        <v>647</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E1B0-C4D0-4741-9301-9985163C559B}">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13" hidden="1" customWidth="1"/>
  </cols>
  <sheetData>
    <row r="1" spans="1:11" ht="7.5" customHeight="1" x14ac:dyDescent="0.25"/>
    <row r="2" spans="1:11" x14ac:dyDescent="0.25">
      <c r="A2" s="121" t="str">
        <f>'Basic data'!B2</f>
        <v>Annex CR Version O1.1 (Audit year 2025 / Indicator year 2024)</v>
      </c>
    </row>
    <row r="3" spans="1:11" ht="15.75" x14ac:dyDescent="0.25">
      <c r="A3" s="74" t="s">
        <v>650</v>
      </c>
    </row>
    <row r="4" spans="1:11" ht="15.95" customHeight="1" thickBot="1" x14ac:dyDescent="0.3"/>
    <row r="5" spans="1:11" ht="18" customHeight="1" thickBot="1" x14ac:dyDescent="0.3">
      <c r="D5" s="205" t="s">
        <v>651</v>
      </c>
      <c r="E5" s="206">
        <f>SUM(K11:K60)</f>
        <v>0</v>
      </c>
    </row>
    <row r="6" spans="1:11" ht="12" customHeight="1" x14ac:dyDescent="0.25">
      <c r="A6" s="207"/>
    </row>
    <row r="7" spans="1:11" ht="21.75" customHeight="1" x14ac:dyDescent="0.25">
      <c r="A7" s="302" t="s">
        <v>672</v>
      </c>
      <c r="B7" s="303"/>
      <c r="C7" s="303"/>
      <c r="D7" s="303"/>
      <c r="E7" s="303"/>
    </row>
    <row r="8" spans="1:11" ht="10.5" customHeight="1" thickBot="1" x14ac:dyDescent="0.3"/>
    <row r="9" spans="1:11" ht="18.75" customHeight="1" x14ac:dyDescent="0.25">
      <c r="A9" s="304" t="s">
        <v>652</v>
      </c>
      <c r="B9" s="306" t="s">
        <v>653</v>
      </c>
      <c r="C9" s="306" t="s">
        <v>654</v>
      </c>
      <c r="D9" s="306"/>
      <c r="E9" s="308"/>
    </row>
    <row r="10" spans="1:11" ht="51.75" customHeight="1" thickBot="1" x14ac:dyDescent="0.3">
      <c r="A10" s="305"/>
      <c r="B10" s="307"/>
      <c r="C10" s="208" t="s">
        <v>655</v>
      </c>
      <c r="D10" s="208" t="s">
        <v>656</v>
      </c>
      <c r="E10" s="209" t="s">
        <v>657</v>
      </c>
    </row>
    <row r="11" spans="1:11" ht="26.1" customHeight="1" x14ac:dyDescent="0.25">
      <c r="A11" s="210"/>
      <c r="B11" s="211"/>
      <c r="C11" s="212"/>
      <c r="D11" s="212"/>
      <c r="E11" s="213"/>
      <c r="I11" s="13">
        <f>IF(A11&lt;&gt;"",1,0)</f>
        <v>0</v>
      </c>
      <c r="J11" s="13">
        <f>IF(B11&lt;&gt;"",1,0)</f>
        <v>0</v>
      </c>
      <c r="K11" s="13" t="str">
        <f>IF(AND(SUM($C$11:$C$60)&gt;=1,SUM(I11:J11)=2),SUM(C11:E11),"")</f>
        <v/>
      </c>
    </row>
    <row r="12" spans="1:11" ht="26.1" customHeight="1" x14ac:dyDescent="0.25">
      <c r="A12" s="210"/>
      <c r="B12" s="211"/>
      <c r="C12" s="212"/>
      <c r="D12" s="212"/>
      <c r="E12" s="213"/>
      <c r="I12" s="13">
        <f t="shared" ref="I12:I60" si="0">IF(A12&lt;&gt;"",1,0)</f>
        <v>0</v>
      </c>
      <c r="J12" s="13">
        <f t="shared" ref="J12:J60" si="1">IF(B12&lt;&gt;"",1,0)</f>
        <v>0</v>
      </c>
      <c r="K12" s="13" t="str">
        <f t="shared" ref="K12:K60" si="2">IF(AND(SUM($C$11:$C$60)&gt;=1,SUM(I12:J12)=2),SUM(C12:E12),"")</f>
        <v/>
      </c>
    </row>
    <row r="13" spans="1:11" ht="26.1" customHeight="1" x14ac:dyDescent="0.25">
      <c r="A13" s="210"/>
      <c r="B13" s="211"/>
      <c r="C13" s="212"/>
      <c r="D13" s="212"/>
      <c r="E13" s="213"/>
      <c r="I13" s="13">
        <f t="shared" si="0"/>
        <v>0</v>
      </c>
      <c r="J13" s="13">
        <f t="shared" si="1"/>
        <v>0</v>
      </c>
      <c r="K13" s="13" t="str">
        <f t="shared" si="2"/>
        <v/>
      </c>
    </row>
    <row r="14" spans="1:11" ht="26.1" customHeight="1" x14ac:dyDescent="0.25">
      <c r="A14" s="210"/>
      <c r="B14" s="211"/>
      <c r="C14" s="212"/>
      <c r="D14" s="212"/>
      <c r="E14" s="213"/>
      <c r="I14" s="13">
        <f t="shared" si="0"/>
        <v>0</v>
      </c>
      <c r="J14" s="13">
        <f t="shared" si="1"/>
        <v>0</v>
      </c>
      <c r="K14" s="13" t="str">
        <f t="shared" si="2"/>
        <v/>
      </c>
    </row>
    <row r="15" spans="1:11" ht="26.1" customHeight="1" x14ac:dyDescent="0.25">
      <c r="A15" s="210"/>
      <c r="B15" s="211"/>
      <c r="C15" s="212"/>
      <c r="D15" s="212"/>
      <c r="E15" s="213"/>
      <c r="I15" s="13">
        <f t="shared" si="0"/>
        <v>0</v>
      </c>
      <c r="J15" s="13">
        <f t="shared" si="1"/>
        <v>0</v>
      </c>
      <c r="K15" s="13" t="str">
        <f t="shared" si="2"/>
        <v/>
      </c>
    </row>
    <row r="16" spans="1:11" ht="26.1" customHeight="1" x14ac:dyDescent="0.25">
      <c r="A16" s="210"/>
      <c r="B16" s="211"/>
      <c r="C16" s="212"/>
      <c r="D16" s="212"/>
      <c r="E16" s="213"/>
      <c r="I16" s="13">
        <f t="shared" si="0"/>
        <v>0</v>
      </c>
      <c r="J16" s="13">
        <f t="shared" si="1"/>
        <v>0</v>
      </c>
      <c r="K16" s="13" t="str">
        <f t="shared" si="2"/>
        <v/>
      </c>
    </row>
    <row r="17" spans="1:11" ht="26.1" customHeight="1" x14ac:dyDescent="0.25">
      <c r="A17" s="210"/>
      <c r="B17" s="211"/>
      <c r="C17" s="212"/>
      <c r="D17" s="212"/>
      <c r="E17" s="213"/>
      <c r="I17" s="13">
        <f t="shared" si="0"/>
        <v>0</v>
      </c>
      <c r="J17" s="13">
        <f t="shared" si="1"/>
        <v>0</v>
      </c>
      <c r="K17" s="13" t="str">
        <f t="shared" si="2"/>
        <v/>
      </c>
    </row>
    <row r="18" spans="1:11" ht="26.1" customHeight="1" x14ac:dyDescent="0.25">
      <c r="A18" s="210"/>
      <c r="B18" s="211"/>
      <c r="C18" s="212"/>
      <c r="D18" s="212"/>
      <c r="E18" s="213"/>
      <c r="I18" s="13">
        <f t="shared" si="0"/>
        <v>0</v>
      </c>
      <c r="J18" s="13">
        <f t="shared" si="1"/>
        <v>0</v>
      </c>
      <c r="K18" s="13" t="str">
        <f t="shared" si="2"/>
        <v/>
      </c>
    </row>
    <row r="19" spans="1:11" ht="26.1" customHeight="1" x14ac:dyDescent="0.25">
      <c r="A19" s="210"/>
      <c r="B19" s="211"/>
      <c r="C19" s="212"/>
      <c r="D19" s="212"/>
      <c r="E19" s="213"/>
      <c r="I19" s="13">
        <f t="shared" si="0"/>
        <v>0</v>
      </c>
      <c r="J19" s="13">
        <f t="shared" si="1"/>
        <v>0</v>
      </c>
      <c r="K19" s="13" t="str">
        <f t="shared" si="2"/>
        <v/>
      </c>
    </row>
    <row r="20" spans="1:11" ht="26.1" customHeight="1" x14ac:dyDescent="0.25">
      <c r="A20" s="210"/>
      <c r="B20" s="211"/>
      <c r="C20" s="212"/>
      <c r="D20" s="212"/>
      <c r="E20" s="213"/>
      <c r="I20" s="13">
        <f t="shared" si="0"/>
        <v>0</v>
      </c>
      <c r="J20" s="13">
        <f t="shared" si="1"/>
        <v>0</v>
      </c>
      <c r="K20" s="13" t="str">
        <f t="shared" si="2"/>
        <v/>
      </c>
    </row>
    <row r="21" spans="1:11" ht="26.1" customHeight="1" x14ac:dyDescent="0.25">
      <c r="A21" s="210"/>
      <c r="B21" s="211"/>
      <c r="C21" s="212"/>
      <c r="D21" s="212"/>
      <c r="E21" s="213"/>
      <c r="I21" s="13">
        <f t="shared" si="0"/>
        <v>0</v>
      </c>
      <c r="J21" s="13">
        <f t="shared" si="1"/>
        <v>0</v>
      </c>
      <c r="K21" s="13" t="str">
        <f t="shared" si="2"/>
        <v/>
      </c>
    </row>
    <row r="22" spans="1:11" ht="26.1" customHeight="1" x14ac:dyDescent="0.25">
      <c r="A22" s="210"/>
      <c r="B22" s="211"/>
      <c r="C22" s="212"/>
      <c r="D22" s="212"/>
      <c r="E22" s="213"/>
      <c r="I22" s="13">
        <f t="shared" si="0"/>
        <v>0</v>
      </c>
      <c r="J22" s="13">
        <f t="shared" si="1"/>
        <v>0</v>
      </c>
      <c r="K22" s="13" t="str">
        <f t="shared" si="2"/>
        <v/>
      </c>
    </row>
    <row r="23" spans="1:11" ht="26.1" customHeight="1" x14ac:dyDescent="0.25">
      <c r="A23" s="210"/>
      <c r="B23" s="211"/>
      <c r="C23" s="212"/>
      <c r="D23" s="212"/>
      <c r="E23" s="213"/>
      <c r="I23" s="13">
        <f t="shared" si="0"/>
        <v>0</v>
      </c>
      <c r="J23" s="13">
        <f t="shared" si="1"/>
        <v>0</v>
      </c>
      <c r="K23" s="13" t="str">
        <f t="shared" si="2"/>
        <v/>
      </c>
    </row>
    <row r="24" spans="1:11" ht="26.1" customHeight="1" x14ac:dyDescent="0.25">
      <c r="A24" s="210"/>
      <c r="B24" s="211"/>
      <c r="C24" s="212"/>
      <c r="D24" s="212"/>
      <c r="E24" s="213"/>
      <c r="I24" s="13">
        <f t="shared" si="0"/>
        <v>0</v>
      </c>
      <c r="J24" s="13">
        <f t="shared" si="1"/>
        <v>0</v>
      </c>
      <c r="K24" s="13" t="str">
        <f t="shared" si="2"/>
        <v/>
      </c>
    </row>
    <row r="25" spans="1:11" ht="26.1" customHeight="1" x14ac:dyDescent="0.25">
      <c r="A25" s="210"/>
      <c r="B25" s="211"/>
      <c r="C25" s="212"/>
      <c r="D25" s="212"/>
      <c r="E25" s="213"/>
      <c r="I25" s="13">
        <f t="shared" si="0"/>
        <v>0</v>
      </c>
      <c r="J25" s="13">
        <f t="shared" si="1"/>
        <v>0</v>
      </c>
      <c r="K25" s="13" t="str">
        <f t="shared" si="2"/>
        <v/>
      </c>
    </row>
    <row r="26" spans="1:11" ht="26.1" customHeight="1" x14ac:dyDescent="0.25">
      <c r="A26" s="210"/>
      <c r="B26" s="211"/>
      <c r="C26" s="212"/>
      <c r="D26" s="212"/>
      <c r="E26" s="213"/>
      <c r="I26" s="13">
        <f t="shared" si="0"/>
        <v>0</v>
      </c>
      <c r="J26" s="13">
        <f t="shared" si="1"/>
        <v>0</v>
      </c>
      <c r="K26" s="13" t="str">
        <f t="shared" si="2"/>
        <v/>
      </c>
    </row>
    <row r="27" spans="1:11" ht="26.1" customHeight="1" x14ac:dyDescent="0.25">
      <c r="A27" s="210"/>
      <c r="B27" s="211"/>
      <c r="C27" s="212"/>
      <c r="D27" s="212"/>
      <c r="E27" s="213"/>
      <c r="I27" s="13">
        <f t="shared" si="0"/>
        <v>0</v>
      </c>
      <c r="J27" s="13">
        <f t="shared" si="1"/>
        <v>0</v>
      </c>
      <c r="K27" s="13" t="str">
        <f t="shared" si="2"/>
        <v/>
      </c>
    </row>
    <row r="28" spans="1:11" ht="26.1" customHeight="1" x14ac:dyDescent="0.25">
      <c r="A28" s="210"/>
      <c r="B28" s="211"/>
      <c r="C28" s="212"/>
      <c r="D28" s="212"/>
      <c r="E28" s="213"/>
      <c r="I28" s="13">
        <f t="shared" si="0"/>
        <v>0</v>
      </c>
      <c r="J28" s="13">
        <f t="shared" si="1"/>
        <v>0</v>
      </c>
      <c r="K28" s="13" t="str">
        <f t="shared" si="2"/>
        <v/>
      </c>
    </row>
    <row r="29" spans="1:11" ht="26.1" customHeight="1" x14ac:dyDescent="0.25">
      <c r="A29" s="210"/>
      <c r="B29" s="211"/>
      <c r="C29" s="212"/>
      <c r="D29" s="212"/>
      <c r="E29" s="213"/>
      <c r="I29" s="13">
        <f t="shared" si="0"/>
        <v>0</v>
      </c>
      <c r="J29" s="13">
        <f t="shared" si="1"/>
        <v>0</v>
      </c>
      <c r="K29" s="13" t="str">
        <f t="shared" si="2"/>
        <v/>
      </c>
    </row>
    <row r="30" spans="1:11" ht="26.1" customHeight="1" x14ac:dyDescent="0.25">
      <c r="A30" s="210"/>
      <c r="B30" s="211"/>
      <c r="C30" s="212"/>
      <c r="D30" s="212"/>
      <c r="E30" s="213"/>
      <c r="I30" s="13">
        <f t="shared" si="0"/>
        <v>0</v>
      </c>
      <c r="J30" s="13">
        <f t="shared" si="1"/>
        <v>0</v>
      </c>
      <c r="K30" s="13" t="str">
        <f t="shared" si="2"/>
        <v/>
      </c>
    </row>
    <row r="31" spans="1:11" ht="26.1" customHeight="1" x14ac:dyDescent="0.25">
      <c r="A31" s="210"/>
      <c r="B31" s="211"/>
      <c r="C31" s="212"/>
      <c r="D31" s="212"/>
      <c r="E31" s="213"/>
      <c r="I31" s="13">
        <f t="shared" si="0"/>
        <v>0</v>
      </c>
      <c r="J31" s="13">
        <f t="shared" si="1"/>
        <v>0</v>
      </c>
      <c r="K31" s="13" t="str">
        <f t="shared" si="2"/>
        <v/>
      </c>
    </row>
    <row r="32" spans="1:11" ht="26.1" customHeight="1" x14ac:dyDescent="0.25">
      <c r="A32" s="210"/>
      <c r="B32" s="211"/>
      <c r="C32" s="212"/>
      <c r="D32" s="212"/>
      <c r="E32" s="213"/>
      <c r="I32" s="13">
        <f t="shared" si="0"/>
        <v>0</v>
      </c>
      <c r="J32" s="13">
        <f t="shared" si="1"/>
        <v>0</v>
      </c>
      <c r="K32" s="13" t="str">
        <f t="shared" si="2"/>
        <v/>
      </c>
    </row>
    <row r="33" spans="1:11" ht="26.1" customHeight="1" x14ac:dyDescent="0.25">
      <c r="A33" s="210"/>
      <c r="B33" s="211"/>
      <c r="C33" s="212"/>
      <c r="D33" s="212"/>
      <c r="E33" s="213"/>
      <c r="I33" s="13">
        <f t="shared" si="0"/>
        <v>0</v>
      </c>
      <c r="J33" s="13">
        <f t="shared" si="1"/>
        <v>0</v>
      </c>
      <c r="K33" s="13" t="str">
        <f t="shared" si="2"/>
        <v/>
      </c>
    </row>
    <row r="34" spans="1:11" ht="26.1" customHeight="1" x14ac:dyDescent="0.25">
      <c r="A34" s="210"/>
      <c r="B34" s="211"/>
      <c r="C34" s="212"/>
      <c r="D34" s="212"/>
      <c r="E34" s="213"/>
      <c r="I34" s="13">
        <f t="shared" si="0"/>
        <v>0</v>
      </c>
      <c r="J34" s="13">
        <f t="shared" si="1"/>
        <v>0</v>
      </c>
      <c r="K34" s="13" t="str">
        <f t="shared" si="2"/>
        <v/>
      </c>
    </row>
    <row r="35" spans="1:11" ht="26.1" customHeight="1" x14ac:dyDescent="0.25">
      <c r="A35" s="210"/>
      <c r="B35" s="211"/>
      <c r="C35" s="212"/>
      <c r="D35" s="212"/>
      <c r="E35" s="213"/>
      <c r="I35" s="13">
        <f t="shared" si="0"/>
        <v>0</v>
      </c>
      <c r="J35" s="13">
        <f t="shared" si="1"/>
        <v>0</v>
      </c>
      <c r="K35" s="13" t="str">
        <f t="shared" si="2"/>
        <v/>
      </c>
    </row>
    <row r="36" spans="1:11" ht="26.1" customHeight="1" x14ac:dyDescent="0.25">
      <c r="A36" s="210"/>
      <c r="B36" s="211"/>
      <c r="C36" s="212"/>
      <c r="D36" s="212"/>
      <c r="E36" s="213"/>
      <c r="I36" s="13">
        <f t="shared" si="0"/>
        <v>0</v>
      </c>
      <c r="J36" s="13">
        <f t="shared" si="1"/>
        <v>0</v>
      </c>
      <c r="K36" s="13" t="str">
        <f t="shared" si="2"/>
        <v/>
      </c>
    </row>
    <row r="37" spans="1:11" ht="26.1" customHeight="1" x14ac:dyDescent="0.25">
      <c r="A37" s="210"/>
      <c r="B37" s="211"/>
      <c r="C37" s="212"/>
      <c r="D37" s="212"/>
      <c r="E37" s="213"/>
      <c r="I37" s="13">
        <f t="shared" si="0"/>
        <v>0</v>
      </c>
      <c r="J37" s="13">
        <f t="shared" si="1"/>
        <v>0</v>
      </c>
      <c r="K37" s="13" t="str">
        <f t="shared" si="2"/>
        <v/>
      </c>
    </row>
    <row r="38" spans="1:11" ht="26.1" customHeight="1" x14ac:dyDescent="0.25">
      <c r="A38" s="210"/>
      <c r="B38" s="211"/>
      <c r="C38" s="212"/>
      <c r="D38" s="212"/>
      <c r="E38" s="213"/>
      <c r="I38" s="13">
        <f t="shared" si="0"/>
        <v>0</v>
      </c>
      <c r="J38" s="13">
        <f t="shared" si="1"/>
        <v>0</v>
      </c>
      <c r="K38" s="13" t="str">
        <f t="shared" si="2"/>
        <v/>
      </c>
    </row>
    <row r="39" spans="1:11" ht="26.1" customHeight="1" x14ac:dyDescent="0.25">
      <c r="A39" s="210"/>
      <c r="B39" s="211"/>
      <c r="C39" s="212"/>
      <c r="D39" s="212"/>
      <c r="E39" s="213"/>
      <c r="I39" s="13">
        <f t="shared" si="0"/>
        <v>0</v>
      </c>
      <c r="J39" s="13">
        <f t="shared" si="1"/>
        <v>0</v>
      </c>
      <c r="K39" s="13" t="str">
        <f t="shared" si="2"/>
        <v/>
      </c>
    </row>
    <row r="40" spans="1:11" ht="26.1" customHeight="1" x14ac:dyDescent="0.25">
      <c r="A40" s="210"/>
      <c r="B40" s="211"/>
      <c r="C40" s="212"/>
      <c r="D40" s="212"/>
      <c r="E40" s="213"/>
      <c r="I40" s="13">
        <f t="shared" si="0"/>
        <v>0</v>
      </c>
      <c r="J40" s="13">
        <f t="shared" si="1"/>
        <v>0</v>
      </c>
      <c r="K40" s="13" t="str">
        <f t="shared" si="2"/>
        <v/>
      </c>
    </row>
    <row r="41" spans="1:11" ht="26.1" customHeight="1" x14ac:dyDescent="0.25">
      <c r="A41" s="210"/>
      <c r="B41" s="211"/>
      <c r="C41" s="212"/>
      <c r="D41" s="212"/>
      <c r="E41" s="213"/>
      <c r="I41" s="13">
        <f t="shared" si="0"/>
        <v>0</v>
      </c>
      <c r="J41" s="13">
        <f t="shared" si="1"/>
        <v>0</v>
      </c>
      <c r="K41" s="13" t="str">
        <f t="shared" si="2"/>
        <v/>
      </c>
    </row>
    <row r="42" spans="1:11" ht="26.1" customHeight="1" x14ac:dyDescent="0.25">
      <c r="A42" s="210"/>
      <c r="B42" s="211"/>
      <c r="C42" s="212"/>
      <c r="D42" s="212"/>
      <c r="E42" s="213"/>
      <c r="I42" s="13">
        <f t="shared" si="0"/>
        <v>0</v>
      </c>
      <c r="J42" s="13">
        <f t="shared" si="1"/>
        <v>0</v>
      </c>
      <c r="K42" s="13" t="str">
        <f t="shared" si="2"/>
        <v/>
      </c>
    </row>
    <row r="43" spans="1:11" ht="26.1" customHeight="1" x14ac:dyDescent="0.25">
      <c r="A43" s="210"/>
      <c r="B43" s="211"/>
      <c r="C43" s="212"/>
      <c r="D43" s="212"/>
      <c r="E43" s="213"/>
      <c r="I43" s="13">
        <f t="shared" si="0"/>
        <v>0</v>
      </c>
      <c r="J43" s="13">
        <f t="shared" si="1"/>
        <v>0</v>
      </c>
      <c r="K43" s="13" t="str">
        <f t="shared" si="2"/>
        <v/>
      </c>
    </row>
    <row r="44" spans="1:11" ht="26.1" customHeight="1" x14ac:dyDescent="0.25">
      <c r="A44" s="210"/>
      <c r="B44" s="211"/>
      <c r="C44" s="212"/>
      <c r="D44" s="212"/>
      <c r="E44" s="213"/>
      <c r="I44" s="13">
        <f t="shared" si="0"/>
        <v>0</v>
      </c>
      <c r="J44" s="13">
        <f t="shared" si="1"/>
        <v>0</v>
      </c>
      <c r="K44" s="13" t="str">
        <f t="shared" si="2"/>
        <v/>
      </c>
    </row>
    <row r="45" spans="1:11" ht="26.1" customHeight="1" x14ac:dyDescent="0.25">
      <c r="A45" s="210"/>
      <c r="B45" s="211"/>
      <c r="C45" s="212"/>
      <c r="D45" s="212"/>
      <c r="E45" s="213"/>
      <c r="I45" s="13">
        <f t="shared" si="0"/>
        <v>0</v>
      </c>
      <c r="J45" s="13">
        <f t="shared" si="1"/>
        <v>0</v>
      </c>
      <c r="K45" s="13" t="str">
        <f t="shared" si="2"/>
        <v/>
      </c>
    </row>
    <row r="46" spans="1:11" ht="26.1" customHeight="1" x14ac:dyDescent="0.25">
      <c r="A46" s="210"/>
      <c r="B46" s="211"/>
      <c r="C46" s="212"/>
      <c r="D46" s="212"/>
      <c r="E46" s="213"/>
      <c r="I46" s="13">
        <f t="shared" si="0"/>
        <v>0</v>
      </c>
      <c r="J46" s="13">
        <f t="shared" si="1"/>
        <v>0</v>
      </c>
      <c r="K46" s="13" t="str">
        <f t="shared" si="2"/>
        <v/>
      </c>
    </row>
    <row r="47" spans="1:11" ht="26.1" customHeight="1" x14ac:dyDescent="0.25">
      <c r="A47" s="210"/>
      <c r="B47" s="211"/>
      <c r="C47" s="212"/>
      <c r="D47" s="212"/>
      <c r="E47" s="213"/>
      <c r="I47" s="13">
        <f t="shared" si="0"/>
        <v>0</v>
      </c>
      <c r="J47" s="13">
        <f t="shared" si="1"/>
        <v>0</v>
      </c>
      <c r="K47" s="13" t="str">
        <f t="shared" si="2"/>
        <v/>
      </c>
    </row>
    <row r="48" spans="1:11" ht="26.1" customHeight="1" x14ac:dyDescent="0.25">
      <c r="A48" s="210"/>
      <c r="B48" s="211"/>
      <c r="C48" s="212"/>
      <c r="D48" s="212"/>
      <c r="E48" s="213"/>
      <c r="I48" s="13">
        <f t="shared" si="0"/>
        <v>0</v>
      </c>
      <c r="J48" s="13">
        <f t="shared" si="1"/>
        <v>0</v>
      </c>
      <c r="K48" s="13" t="str">
        <f t="shared" si="2"/>
        <v/>
      </c>
    </row>
    <row r="49" spans="1:11" ht="26.1" customHeight="1" x14ac:dyDescent="0.25">
      <c r="A49" s="210"/>
      <c r="B49" s="211"/>
      <c r="C49" s="212"/>
      <c r="D49" s="212"/>
      <c r="E49" s="213"/>
      <c r="I49" s="13">
        <f t="shared" si="0"/>
        <v>0</v>
      </c>
      <c r="J49" s="13">
        <f t="shared" si="1"/>
        <v>0</v>
      </c>
      <c r="K49" s="13" t="str">
        <f t="shared" si="2"/>
        <v/>
      </c>
    </row>
    <row r="50" spans="1:11" ht="26.1" customHeight="1" x14ac:dyDescent="0.25">
      <c r="A50" s="210"/>
      <c r="B50" s="211"/>
      <c r="C50" s="212"/>
      <c r="D50" s="212"/>
      <c r="E50" s="213"/>
      <c r="I50" s="13">
        <f t="shared" si="0"/>
        <v>0</v>
      </c>
      <c r="J50" s="13">
        <f t="shared" si="1"/>
        <v>0</v>
      </c>
      <c r="K50" s="13" t="str">
        <f t="shared" si="2"/>
        <v/>
      </c>
    </row>
    <row r="51" spans="1:11" ht="26.1" customHeight="1" x14ac:dyDescent="0.25">
      <c r="A51" s="210"/>
      <c r="B51" s="211"/>
      <c r="C51" s="212"/>
      <c r="D51" s="212"/>
      <c r="E51" s="213"/>
      <c r="I51" s="13">
        <f t="shared" si="0"/>
        <v>0</v>
      </c>
      <c r="J51" s="13">
        <f t="shared" si="1"/>
        <v>0</v>
      </c>
      <c r="K51" s="13" t="str">
        <f t="shared" si="2"/>
        <v/>
      </c>
    </row>
    <row r="52" spans="1:11" ht="26.1" customHeight="1" x14ac:dyDescent="0.25">
      <c r="A52" s="210"/>
      <c r="B52" s="211"/>
      <c r="C52" s="212"/>
      <c r="D52" s="212"/>
      <c r="E52" s="213"/>
      <c r="I52" s="13">
        <f t="shared" si="0"/>
        <v>0</v>
      </c>
      <c r="J52" s="13">
        <f t="shared" si="1"/>
        <v>0</v>
      </c>
      <c r="K52" s="13" t="str">
        <f t="shared" si="2"/>
        <v/>
      </c>
    </row>
    <row r="53" spans="1:11" ht="26.1" customHeight="1" x14ac:dyDescent="0.25">
      <c r="A53" s="210"/>
      <c r="B53" s="211"/>
      <c r="C53" s="212"/>
      <c r="D53" s="212"/>
      <c r="E53" s="213"/>
      <c r="I53" s="13">
        <f t="shared" si="0"/>
        <v>0</v>
      </c>
      <c r="J53" s="13">
        <f t="shared" si="1"/>
        <v>0</v>
      </c>
      <c r="K53" s="13" t="str">
        <f t="shared" si="2"/>
        <v/>
      </c>
    </row>
    <row r="54" spans="1:11" ht="26.1" customHeight="1" x14ac:dyDescent="0.25">
      <c r="A54" s="210"/>
      <c r="B54" s="211"/>
      <c r="C54" s="212"/>
      <c r="D54" s="212"/>
      <c r="E54" s="213"/>
      <c r="I54" s="13">
        <f t="shared" si="0"/>
        <v>0</v>
      </c>
      <c r="J54" s="13">
        <f t="shared" si="1"/>
        <v>0</v>
      </c>
      <c r="K54" s="13" t="str">
        <f t="shared" si="2"/>
        <v/>
      </c>
    </row>
    <row r="55" spans="1:11" ht="26.1" customHeight="1" x14ac:dyDescent="0.25">
      <c r="A55" s="210"/>
      <c r="B55" s="211"/>
      <c r="C55" s="212"/>
      <c r="D55" s="212"/>
      <c r="E55" s="213"/>
      <c r="I55" s="13">
        <f t="shared" si="0"/>
        <v>0</v>
      </c>
      <c r="J55" s="13">
        <f t="shared" si="1"/>
        <v>0</v>
      </c>
      <c r="K55" s="13" t="str">
        <f t="shared" si="2"/>
        <v/>
      </c>
    </row>
    <row r="56" spans="1:11" ht="26.1" customHeight="1" x14ac:dyDescent="0.25">
      <c r="A56" s="210"/>
      <c r="B56" s="211"/>
      <c r="C56" s="212"/>
      <c r="D56" s="212"/>
      <c r="E56" s="213"/>
      <c r="I56" s="13">
        <f t="shared" si="0"/>
        <v>0</v>
      </c>
      <c r="J56" s="13">
        <f t="shared" si="1"/>
        <v>0</v>
      </c>
      <c r="K56" s="13" t="str">
        <f t="shared" si="2"/>
        <v/>
      </c>
    </row>
    <row r="57" spans="1:11" ht="26.1" customHeight="1" x14ac:dyDescent="0.25">
      <c r="A57" s="210"/>
      <c r="B57" s="211"/>
      <c r="C57" s="212"/>
      <c r="D57" s="212"/>
      <c r="E57" s="213"/>
      <c r="I57" s="13">
        <f t="shared" si="0"/>
        <v>0</v>
      </c>
      <c r="J57" s="13">
        <f t="shared" si="1"/>
        <v>0</v>
      </c>
      <c r="K57" s="13" t="str">
        <f t="shared" si="2"/>
        <v/>
      </c>
    </row>
    <row r="58" spans="1:11" ht="26.1" customHeight="1" x14ac:dyDescent="0.25">
      <c r="A58" s="210"/>
      <c r="B58" s="211"/>
      <c r="C58" s="212"/>
      <c r="D58" s="212"/>
      <c r="E58" s="213"/>
      <c r="I58" s="13">
        <f t="shared" si="0"/>
        <v>0</v>
      </c>
      <c r="J58" s="13">
        <f t="shared" si="1"/>
        <v>0</v>
      </c>
      <c r="K58" s="13" t="str">
        <f t="shared" si="2"/>
        <v/>
      </c>
    </row>
    <row r="59" spans="1:11" ht="26.1" customHeight="1" x14ac:dyDescent="0.25">
      <c r="A59" s="210"/>
      <c r="B59" s="211"/>
      <c r="C59" s="212"/>
      <c r="D59" s="212"/>
      <c r="E59" s="213"/>
      <c r="I59" s="13">
        <f t="shared" si="0"/>
        <v>0</v>
      </c>
      <c r="J59" s="13">
        <f t="shared" si="1"/>
        <v>0</v>
      </c>
      <c r="K59" s="13" t="str">
        <f t="shared" si="2"/>
        <v/>
      </c>
    </row>
    <row r="60" spans="1:11" ht="26.1" customHeight="1" thickBot="1" x14ac:dyDescent="0.3">
      <c r="A60" s="214"/>
      <c r="B60" s="221"/>
      <c r="C60" s="215"/>
      <c r="D60" s="215"/>
      <c r="E60" s="216"/>
      <c r="I60" s="13">
        <f t="shared" si="0"/>
        <v>0</v>
      </c>
      <c r="J60" s="13">
        <f t="shared" si="1"/>
        <v>0</v>
      </c>
      <c r="K60" s="13" t="str">
        <f t="shared" si="2"/>
        <v/>
      </c>
    </row>
  </sheetData>
  <sheetProtection algorithmName="SHA-512" hashValue="nEAaziQl1OgZIABb0gv0p9CE/2G+1pq1Jx9+LQIFzDRQiqQiUTn3qSyqxtnXXU8bFnWIv36vfSKN/9VQ9JVAyw==" saltValue="9zQMoQbC1f1tbb5y2/0kPQ==" spinCount="100000" sheet="1" objects="1" scenarios="1" selectLockedCells="1"/>
  <mergeCells count="4">
    <mergeCell ref="A7:E7"/>
    <mergeCell ref="A9:A10"/>
    <mergeCell ref="B9:B10"/>
    <mergeCell ref="C9:E9"/>
  </mergeCells>
  <phoneticPr fontId="105" type="noConversion"/>
  <conditionalFormatting sqref="A11:E60">
    <cfRule type="expression" dxfId="76" priority="3" stopIfTrue="1">
      <formula>LEN(TRIM(A11))=0</formula>
    </cfRule>
  </conditionalFormatting>
  <dataValidations count="4">
    <dataValidation type="whole" allowBlank="1" showInputMessage="1" showErrorMessage="1" errorTitle="Input data error" error="Whole number between 0 and 5000." sqref="C11:C60" xr:uid="{10196E87-C5E5-43FA-BC84-F4B57BC3C8BA}">
      <formula1>0</formula1>
      <formula2>5000</formula2>
    </dataValidation>
    <dataValidation type="whole" showInputMessage="1" showErrorMessage="1" errorTitle="Input data error" error="Whole number between 0 and 5000." sqref="D11:E60" xr:uid="{C9E4C76C-211A-4087-88EC-9140B50C7BBF}">
      <formula1>0</formula1>
      <formula2>5000</formula2>
    </dataValidation>
    <dataValidation type="textLength" showInputMessage="1" showErrorMessage="1" errorTitle="Character length" error="Only text input up to 200 characters possible." sqref="A11:A60" xr:uid="{B939AAA1-3FBD-4E2D-BADB-7BE54B5AB8C3}">
      <formula1>2</formula1>
      <formula2>200</formula2>
    </dataValidation>
    <dataValidation type="textLength" allowBlank="1" showInputMessage="1" showErrorMessage="1" errorTitle="Character length" error="Only text input up to 200 characters possible." sqref="B11:B60" xr:uid="{8DA5226E-8E8F-4911-B90B-BE19AAC643B8}">
      <formula1>2</formula1>
      <formula2>200</formula2>
    </dataValidation>
  </dataValidations>
  <pageMargins left="0.7" right="0.7" top="0.75" bottom="0.75" header="0.3" footer="0.3"/>
  <pageSetup scale="47"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0066-E148-4883-9AFB-C5C0446CD220}">
  <dimension ref="A1:M31"/>
  <sheetViews>
    <sheetView workbookViewId="0">
      <selection activeCell="C16" sqref="C16:C25"/>
    </sheetView>
  </sheetViews>
  <sheetFormatPr defaultColWidth="9.140625" defaultRowHeight="15" x14ac:dyDescent="0.25"/>
  <cols>
    <col min="1" max="5" width="37.7109375" customWidth="1"/>
  </cols>
  <sheetData>
    <row r="1" spans="1:13" ht="41.25" customHeight="1" x14ac:dyDescent="0.25">
      <c r="A1" s="217" t="s">
        <v>658</v>
      </c>
      <c r="B1" s="217" t="s">
        <v>659</v>
      </c>
      <c r="C1" s="217" t="s">
        <v>660</v>
      </c>
      <c r="D1" s="217" t="s">
        <v>661</v>
      </c>
      <c r="E1" s="217" t="s">
        <v>662</v>
      </c>
      <c r="F1" s="218" t="s">
        <v>663</v>
      </c>
      <c r="G1" s="218" t="s">
        <v>664</v>
      </c>
      <c r="H1" s="218" t="s">
        <v>665</v>
      </c>
      <c r="I1" s="218" t="s">
        <v>666</v>
      </c>
      <c r="J1" s="218" t="s">
        <v>667</v>
      </c>
      <c r="K1" s="218" t="s">
        <v>668</v>
      </c>
      <c r="L1" s="218" t="s">
        <v>669</v>
      </c>
      <c r="M1" s="218" t="s">
        <v>670</v>
      </c>
    </row>
    <row r="2" spans="1:13" x14ac:dyDescent="0.25">
      <c r="A2" s="219" t="str">
        <f>IF(AND(SUM(Studies!I11:J11)=2,Studies!K11&lt;&gt;0),Studies!A11,"")</f>
        <v/>
      </c>
      <c r="B2" s="219" t="str">
        <f>IF(AND(SUM(Studies!I11:J11)=2,Studies!K11&lt;&gt;0),Studies!B11,"")</f>
        <v/>
      </c>
      <c r="C2" s="219" t="str">
        <f>IF(AND(SUM(Studies!I11:J11)=2,Studies!K11&lt;&gt;0),Studies!C11,"")</f>
        <v/>
      </c>
      <c r="D2" s="219" t="str">
        <f>IF(AND(SUM(Studies!I11:J11)=2,Studies!K11&lt;&gt;0),Studies!D11,"")</f>
        <v/>
      </c>
      <c r="E2" s="219" t="str">
        <f>IF(AND(SUM(Studies!I11:J11)=2,Studies!K11&lt;&gt;0),Studies!E11,"")</f>
        <v/>
      </c>
      <c r="F2" s="220"/>
      <c r="G2" s="220"/>
      <c r="H2" s="220"/>
      <c r="I2" s="220"/>
      <c r="J2" s="220"/>
      <c r="K2" s="220"/>
      <c r="L2" s="220"/>
      <c r="M2" s="220"/>
    </row>
    <row r="3" spans="1:13" x14ac:dyDescent="0.25">
      <c r="A3" s="219" t="str">
        <f>IF(AND(SUM(Studies!I12:J12)=2,Studies!K12&lt;&gt;0),Studies!A12,"")</f>
        <v/>
      </c>
      <c r="B3" s="219" t="str">
        <f>IF(AND(SUM(Studies!I12:J12)=2,Studies!K12&lt;&gt;0),Studies!B12,"")</f>
        <v/>
      </c>
      <c r="C3" s="219" t="str">
        <f>IF(AND(SUM(Studies!I12:J12)=2,Studies!K12&lt;&gt;0),Studies!C12,"")</f>
        <v/>
      </c>
      <c r="D3" s="219" t="str">
        <f>IF(AND(SUM(Studies!I12:J12)=2,Studies!K12&lt;&gt;0),Studies!D12,"")</f>
        <v/>
      </c>
      <c r="E3" s="219" t="str">
        <f>IF(AND(SUM(Studies!I12:J12)=2,Studies!K12&lt;&gt;0),Studies!E12,"")</f>
        <v/>
      </c>
      <c r="F3" s="220"/>
      <c r="G3" s="220"/>
      <c r="H3" s="220"/>
      <c r="I3" s="220"/>
      <c r="J3" s="220"/>
      <c r="K3" s="220"/>
      <c r="L3" s="220"/>
      <c r="M3" s="220"/>
    </row>
    <row r="4" spans="1:13" x14ac:dyDescent="0.25">
      <c r="A4" s="219" t="str">
        <f>IF(AND(SUM(Studies!I13:J13)=2,Studies!K13&lt;&gt;0),Studies!A13,"")</f>
        <v/>
      </c>
      <c r="B4" s="219" t="str">
        <f>IF(AND(SUM(Studies!I13:J13)=2,Studies!K13&lt;&gt;0),Studies!B13,"")</f>
        <v/>
      </c>
      <c r="C4" s="219" t="str">
        <f>IF(AND(SUM(Studies!I13:J13)=2,Studies!K13&lt;&gt;0),Studies!C13,"")</f>
        <v/>
      </c>
      <c r="D4" s="219" t="str">
        <f>IF(AND(SUM(Studies!I13:J13)=2,Studies!K13&lt;&gt;0),Studies!D13,"")</f>
        <v/>
      </c>
      <c r="E4" s="219" t="str">
        <f>IF(AND(SUM(Studies!I13:J13)=2,Studies!K13&lt;&gt;0),Studies!E13,"")</f>
        <v/>
      </c>
      <c r="F4" s="220"/>
      <c r="G4" s="220"/>
      <c r="H4" s="220"/>
      <c r="I4" s="220"/>
      <c r="J4" s="220"/>
      <c r="K4" s="220"/>
      <c r="L4" s="220"/>
      <c r="M4" s="220"/>
    </row>
    <row r="5" spans="1:13" x14ac:dyDescent="0.25">
      <c r="A5" s="219" t="str">
        <f>IF(AND(SUM(Studies!I14:J14)=2,Studies!K14&lt;&gt;0),Studies!A14,"")</f>
        <v/>
      </c>
      <c r="B5" s="219" t="str">
        <f>IF(AND(SUM(Studies!I14:J14)=2,Studies!K14&lt;&gt;0),Studies!B14,"")</f>
        <v/>
      </c>
      <c r="C5" s="219" t="str">
        <f>IF(AND(SUM(Studies!I14:J14)=2,Studies!K14&lt;&gt;0),Studies!C14,"")</f>
        <v/>
      </c>
      <c r="D5" s="219" t="str">
        <f>IF(AND(SUM(Studies!I14:J14)=2,Studies!K14&lt;&gt;0),Studies!D14,"")</f>
        <v/>
      </c>
      <c r="E5" s="219" t="str">
        <f>IF(AND(SUM(Studies!I14:J14)=2,Studies!K14&lt;&gt;0),Studies!E14,"")</f>
        <v/>
      </c>
      <c r="F5" s="220"/>
      <c r="G5" s="220"/>
      <c r="H5" s="220"/>
      <c r="I5" s="220"/>
      <c r="J5" s="220"/>
      <c r="K5" s="220"/>
      <c r="L5" s="220"/>
      <c r="M5" s="220"/>
    </row>
    <row r="6" spans="1:13" x14ac:dyDescent="0.25">
      <c r="A6" s="219" t="str">
        <f>IF(AND(SUM(Studies!I15:J15)=2,Studies!K15&lt;&gt;0),Studies!A15,"")</f>
        <v/>
      </c>
      <c r="B6" s="219" t="str">
        <f>IF(AND(SUM(Studies!I15:J15)=2,Studies!K15&lt;&gt;0),Studies!B15,"")</f>
        <v/>
      </c>
      <c r="C6" s="219" t="str">
        <f>IF(AND(SUM(Studies!I15:J15)=2,Studies!K15&lt;&gt;0),Studies!C15,"")</f>
        <v/>
      </c>
      <c r="D6" s="219" t="str">
        <f>IF(AND(SUM(Studies!I15:J15)=2,Studies!K15&lt;&gt;0),Studies!D15,"")</f>
        <v/>
      </c>
      <c r="E6" s="219" t="str">
        <f>IF(AND(SUM(Studies!I15:J15)=2,Studies!K15&lt;&gt;0),Studies!E15,"")</f>
        <v/>
      </c>
      <c r="F6" s="220"/>
      <c r="G6" s="220"/>
      <c r="H6" s="220"/>
      <c r="I6" s="220"/>
      <c r="J6" s="220"/>
      <c r="K6" s="220"/>
      <c r="L6" s="220"/>
      <c r="M6" s="220"/>
    </row>
    <row r="7" spans="1:13" x14ac:dyDescent="0.25">
      <c r="A7" s="219" t="str">
        <f>IF(AND(SUM(Studies!I16:J16)=2,Studies!K16&lt;&gt;0),Studies!A16,"")</f>
        <v/>
      </c>
      <c r="B7" s="219" t="str">
        <f>IF(AND(SUM(Studies!I16:J16)=2,Studies!K16&lt;&gt;0),Studies!B16,"")</f>
        <v/>
      </c>
      <c r="C7" s="219" t="str">
        <f>IF(AND(SUM(Studies!I16:J16)=2,Studies!K16&lt;&gt;0),Studies!C16,"")</f>
        <v/>
      </c>
      <c r="D7" s="219" t="str">
        <f>IF(AND(SUM(Studies!I16:J16)=2,Studies!K16&lt;&gt;0),Studies!D16,"")</f>
        <v/>
      </c>
      <c r="E7" s="219" t="str">
        <f>IF(AND(SUM(Studies!I16:J16)=2,Studies!K16&lt;&gt;0),Studies!E16,"")</f>
        <v/>
      </c>
      <c r="F7" s="220"/>
      <c r="G7" s="220"/>
      <c r="H7" s="220"/>
      <c r="I7" s="220"/>
      <c r="J7" s="220"/>
      <c r="K7" s="220"/>
      <c r="L7" s="220"/>
      <c r="M7" s="220"/>
    </row>
    <row r="8" spans="1:13" x14ac:dyDescent="0.25">
      <c r="A8" s="219" t="str">
        <f>IF(AND(SUM(Studies!I17:J17)=2,Studies!K17&lt;&gt;0),Studies!A17,"")</f>
        <v/>
      </c>
      <c r="B8" s="219" t="str">
        <f>IF(AND(SUM(Studies!I17:J17)=2,Studies!K17&lt;&gt;0),Studies!B17,"")</f>
        <v/>
      </c>
      <c r="C8" s="219" t="str">
        <f>IF(AND(SUM(Studies!I17:J17)=2,Studies!K17&lt;&gt;0),Studies!C17,"")</f>
        <v/>
      </c>
      <c r="D8" s="219" t="str">
        <f>IF(AND(SUM(Studies!I17:J17)=2,Studies!K17&lt;&gt;0),Studies!D17,"")</f>
        <v/>
      </c>
      <c r="E8" s="219" t="str">
        <f>IF(AND(SUM(Studies!I17:J17)=2,Studies!K17&lt;&gt;0),Studies!E17,"")</f>
        <v/>
      </c>
      <c r="F8" s="220"/>
      <c r="G8" s="220"/>
      <c r="H8" s="220"/>
      <c r="I8" s="220"/>
      <c r="J8" s="220"/>
      <c r="K8" s="220"/>
      <c r="L8" s="220"/>
      <c r="M8" s="220"/>
    </row>
    <row r="9" spans="1:13" x14ac:dyDescent="0.25">
      <c r="A9" s="219" t="str">
        <f>IF(AND(SUM(Studies!I18:J18)=2,Studies!K18&lt;&gt;0),Studies!A18,"")</f>
        <v/>
      </c>
      <c r="B9" s="219" t="str">
        <f>IF(AND(SUM(Studies!I18:J18)=2,Studies!K18&lt;&gt;0),Studies!B18,"")</f>
        <v/>
      </c>
      <c r="C9" s="219" t="str">
        <f>IF(AND(SUM(Studies!I18:J18)=2,Studies!K18&lt;&gt;0),Studies!C18,"")</f>
        <v/>
      </c>
      <c r="D9" s="219" t="str">
        <f>IF(AND(SUM(Studies!I18:J18)=2,Studies!K18&lt;&gt;0),Studies!D18,"")</f>
        <v/>
      </c>
      <c r="E9" s="219" t="str">
        <f>IF(AND(SUM(Studies!I18:J18)=2,Studies!K18&lt;&gt;0),Studies!E18,"")</f>
        <v/>
      </c>
      <c r="F9" s="220"/>
      <c r="G9" s="220"/>
      <c r="H9" s="220"/>
      <c r="I9" s="220"/>
      <c r="J9" s="220"/>
      <c r="K9" s="220"/>
      <c r="L9" s="220"/>
      <c r="M9" s="220"/>
    </row>
    <row r="10" spans="1:13" x14ac:dyDescent="0.25">
      <c r="A10" s="219" t="str">
        <f>IF(AND(SUM(Studies!I19:J19)=2,Studies!K19&lt;&gt;0),Studies!A19,"")</f>
        <v/>
      </c>
      <c r="B10" s="219" t="str">
        <f>IF(AND(SUM(Studies!I19:J19)=2,Studies!K19&lt;&gt;0),Studies!B19,"")</f>
        <v/>
      </c>
      <c r="C10" s="219" t="str">
        <f>IF(AND(SUM(Studies!I19:J19)=2,Studies!K19&lt;&gt;0),Studies!C19,"")</f>
        <v/>
      </c>
      <c r="D10" s="219" t="str">
        <f>IF(AND(SUM(Studies!I19:J19)=2,Studies!K19&lt;&gt;0),Studies!D19,"")</f>
        <v/>
      </c>
      <c r="E10" s="219" t="str">
        <f>IF(AND(SUM(Studies!I19:J19)=2,Studies!K19&lt;&gt;0),Studies!E19,"")</f>
        <v/>
      </c>
      <c r="F10" s="220"/>
      <c r="G10" s="220"/>
      <c r="H10" s="220"/>
      <c r="I10" s="220"/>
      <c r="J10" s="220"/>
      <c r="K10" s="220"/>
      <c r="L10" s="220"/>
      <c r="M10" s="220"/>
    </row>
    <row r="11" spans="1:13" x14ac:dyDescent="0.25">
      <c r="A11" s="219" t="str">
        <f>IF(AND(SUM(Studies!I20:J20)=2,Studies!K20&lt;&gt;0),Studies!A20,"")</f>
        <v/>
      </c>
      <c r="B11" s="219" t="str">
        <f>IF(AND(SUM(Studies!I20:J20)=2,Studies!K20&lt;&gt;0),Studies!B20,"")</f>
        <v/>
      </c>
      <c r="C11" s="219" t="str">
        <f>IF(AND(SUM(Studies!I20:J20)=2,Studies!K20&lt;&gt;0),Studies!C20,"")</f>
        <v/>
      </c>
      <c r="D11" s="219" t="str">
        <f>IF(AND(SUM(Studies!I20:J20)=2,Studies!K20&lt;&gt;0),Studies!D20,"")</f>
        <v/>
      </c>
      <c r="E11" s="219" t="str">
        <f>IF(AND(SUM(Studies!I20:J20)=2,Studies!K20&lt;&gt;0),Studies!E20,"")</f>
        <v/>
      </c>
      <c r="F11" s="220"/>
      <c r="G11" s="220"/>
      <c r="H11" s="220"/>
      <c r="I11" s="220"/>
      <c r="J11" s="220"/>
      <c r="K11" s="220"/>
      <c r="L11" s="220"/>
      <c r="M11" s="220"/>
    </row>
    <row r="12" spans="1:13" x14ac:dyDescent="0.25">
      <c r="A12" s="219" t="str">
        <f>IF(AND(SUM(Studies!I21:J21)=2,Studies!K21&lt;&gt;0),Studies!A21,"")</f>
        <v/>
      </c>
      <c r="B12" s="219" t="str">
        <f>IF(AND(SUM(Studies!I21:J21)=2,Studies!K21&lt;&gt;0),Studies!B21,"")</f>
        <v/>
      </c>
      <c r="C12" s="219" t="str">
        <f>IF(AND(SUM(Studies!I21:J21)=2,Studies!K21&lt;&gt;0),Studies!C21,"")</f>
        <v/>
      </c>
      <c r="D12" s="219" t="str">
        <f>IF(AND(SUM(Studies!I21:J21)=2,Studies!K21&lt;&gt;0),Studies!D21,"")</f>
        <v/>
      </c>
      <c r="E12" s="219" t="str">
        <f>IF(AND(SUM(Studies!I21:J21)=2,Studies!K21&lt;&gt;0),Studies!E21,"")</f>
        <v/>
      </c>
      <c r="F12" s="220"/>
      <c r="G12" s="220"/>
      <c r="H12" s="220"/>
      <c r="I12" s="220"/>
      <c r="J12" s="220"/>
      <c r="K12" s="220"/>
      <c r="L12" s="220"/>
      <c r="M12" s="220"/>
    </row>
    <row r="13" spans="1:13" x14ac:dyDescent="0.25">
      <c r="A13" s="219" t="str">
        <f>IF(AND(SUM(Studies!I22:J22)=2,Studies!K22&lt;&gt;0),Studies!A22,"")</f>
        <v/>
      </c>
      <c r="B13" s="219" t="str">
        <f>IF(AND(SUM(Studies!I22:J22)=2,Studies!K22&lt;&gt;0),Studies!B22,"")</f>
        <v/>
      </c>
      <c r="C13" s="219" t="str">
        <f>IF(AND(SUM(Studies!I22:J22)=2,Studies!K22&lt;&gt;0),Studies!C22,"")</f>
        <v/>
      </c>
      <c r="D13" s="219" t="str">
        <f>IF(AND(SUM(Studies!I22:J22)=2,Studies!K22&lt;&gt;0),Studies!D22,"")</f>
        <v/>
      </c>
      <c r="E13" s="219" t="str">
        <f>IF(AND(SUM(Studies!I22:J22)=2,Studies!K22&lt;&gt;0),Studies!E22,"")</f>
        <v/>
      </c>
      <c r="F13" s="220"/>
      <c r="G13" s="220"/>
      <c r="H13" s="220"/>
      <c r="I13" s="220"/>
      <c r="J13" s="220"/>
      <c r="K13" s="220"/>
      <c r="L13" s="220"/>
      <c r="M13" s="220"/>
    </row>
    <row r="14" spans="1:13" x14ac:dyDescent="0.25">
      <c r="A14" s="219" t="str">
        <f>IF(AND(SUM(Studies!I23:J23)=2,Studies!K23&lt;&gt;0),Studies!A23,"")</f>
        <v/>
      </c>
      <c r="B14" s="219" t="str">
        <f>IF(AND(SUM(Studies!I23:J23)=2,Studies!K23&lt;&gt;0),Studies!B23,"")</f>
        <v/>
      </c>
      <c r="C14" s="219" t="str">
        <f>IF(AND(SUM(Studies!I23:J23)=2,Studies!K23&lt;&gt;0),Studies!C23,"")</f>
        <v/>
      </c>
      <c r="D14" s="219" t="str">
        <f>IF(AND(SUM(Studies!I23:J23)=2,Studies!K23&lt;&gt;0),Studies!D23,"")</f>
        <v/>
      </c>
      <c r="E14" s="219" t="str">
        <f>IF(AND(SUM(Studies!I23:J23)=2,Studies!K23&lt;&gt;0),Studies!E23,"")</f>
        <v/>
      </c>
      <c r="F14" s="220"/>
      <c r="G14" s="220"/>
      <c r="H14" s="220"/>
      <c r="I14" s="220"/>
      <c r="J14" s="220"/>
      <c r="K14" s="220"/>
      <c r="L14" s="220"/>
      <c r="M14" s="220"/>
    </row>
    <row r="15" spans="1:13" x14ac:dyDescent="0.25">
      <c r="A15" s="219" t="str">
        <f>IF(AND(SUM(Studies!I24:J24)=2,Studies!K24&lt;&gt;0),Studies!A24,"")</f>
        <v/>
      </c>
      <c r="B15" s="219" t="str">
        <f>IF(AND(SUM(Studies!I24:J24)=2,Studies!K24&lt;&gt;0),Studies!B24,"")</f>
        <v/>
      </c>
      <c r="C15" s="219" t="str">
        <f>IF(AND(SUM(Studies!I24:J24)=2,Studies!K24&lt;&gt;0),Studies!C24,"")</f>
        <v/>
      </c>
      <c r="D15" s="219" t="str">
        <f>IF(AND(SUM(Studies!I24:J24)=2,Studies!K24&lt;&gt;0),Studies!D24,"")</f>
        <v/>
      </c>
      <c r="E15" s="219" t="str">
        <f>IF(AND(SUM(Studies!I24:J24)=2,Studies!K24&lt;&gt;0),Studies!E24,"")</f>
        <v/>
      </c>
      <c r="F15" s="220"/>
      <c r="G15" s="220"/>
      <c r="H15" s="220"/>
      <c r="I15" s="220"/>
      <c r="J15" s="220"/>
      <c r="K15" s="220"/>
      <c r="L15" s="220"/>
      <c r="M15" s="220"/>
    </row>
    <row r="16" spans="1:13" x14ac:dyDescent="0.25">
      <c r="A16" s="219" t="str">
        <f>IF(AND(SUM(Studies!I25:J25)=2,Studies!K25&lt;&gt;0),Studies!A25,"")</f>
        <v/>
      </c>
      <c r="B16" s="219" t="str">
        <f>IF(AND(SUM(Studies!I25:J25)=2,Studies!K25&lt;&gt;0),Studies!B25,"")</f>
        <v/>
      </c>
      <c r="C16" s="219" t="str">
        <f>IF(AND(SUM(Studies!I25:J25)=2,Studies!K25&lt;&gt;0),Studies!C25,"")</f>
        <v/>
      </c>
      <c r="D16" s="219" t="str">
        <f>IF(AND(SUM(Studies!I25:J25)=2,Studies!K25&lt;&gt;0),Studies!D25,"")</f>
        <v/>
      </c>
      <c r="E16" s="219" t="str">
        <f>IF(AND(SUM(Studies!I25:J25)=2,Studies!K25&lt;&gt;0),Studies!E25,"")</f>
        <v/>
      </c>
      <c r="F16" s="220"/>
      <c r="G16" s="220"/>
      <c r="H16" s="220"/>
      <c r="I16" s="220"/>
      <c r="J16" s="220"/>
      <c r="K16" s="220"/>
      <c r="L16" s="220"/>
      <c r="M16" s="220"/>
    </row>
    <row r="17" spans="1:13" x14ac:dyDescent="0.25">
      <c r="A17" s="219" t="str">
        <f>IF(AND(SUM(Studies!I26:J26)=2,Studies!K26&lt;&gt;0),Studies!A26,"")</f>
        <v/>
      </c>
      <c r="B17" s="219" t="str">
        <f>IF(AND(SUM(Studies!I26:J26)=2,Studies!K26&lt;&gt;0),Studies!B26,"")</f>
        <v/>
      </c>
      <c r="C17" s="219" t="str">
        <f>IF(AND(SUM(Studies!I26:J26)=2,Studies!K26&lt;&gt;0),Studies!C26,"")</f>
        <v/>
      </c>
      <c r="D17" s="219" t="str">
        <f>IF(AND(SUM(Studies!I26:J26)=2,Studies!K26&lt;&gt;0),Studies!D26,"")</f>
        <v/>
      </c>
      <c r="E17" s="219" t="str">
        <f>IF(AND(SUM(Studies!I26:J26)=2,Studies!K26&lt;&gt;0),Studies!E26,"")</f>
        <v/>
      </c>
      <c r="F17" s="220"/>
      <c r="G17" s="220"/>
      <c r="H17" s="220"/>
      <c r="I17" s="220"/>
      <c r="J17" s="220"/>
      <c r="K17" s="220"/>
      <c r="L17" s="220"/>
      <c r="M17" s="220"/>
    </row>
    <row r="18" spans="1:13" x14ac:dyDescent="0.25">
      <c r="A18" s="219" t="str">
        <f>IF(AND(SUM(Studies!I27:J27)=2,Studies!K27&lt;&gt;0),Studies!A27,"")</f>
        <v/>
      </c>
      <c r="B18" s="219" t="str">
        <f>IF(AND(SUM(Studies!I27:J27)=2,Studies!K27&lt;&gt;0),Studies!B27,"")</f>
        <v/>
      </c>
      <c r="C18" s="219" t="str">
        <f>IF(AND(SUM(Studies!I27:J27)=2,Studies!K27&lt;&gt;0),Studies!C27,"")</f>
        <v/>
      </c>
      <c r="D18" s="219" t="str">
        <f>IF(AND(SUM(Studies!I27:J27)=2,Studies!K27&lt;&gt;0),Studies!D27,"")</f>
        <v/>
      </c>
      <c r="E18" s="219" t="str">
        <f>IF(AND(SUM(Studies!I27:J27)=2,Studies!K27&lt;&gt;0),Studies!E27,"")</f>
        <v/>
      </c>
      <c r="F18" s="220"/>
      <c r="G18" s="220"/>
      <c r="H18" s="220"/>
      <c r="I18" s="220"/>
      <c r="J18" s="220"/>
      <c r="K18" s="220"/>
      <c r="L18" s="220"/>
      <c r="M18" s="220"/>
    </row>
    <row r="19" spans="1:13" x14ac:dyDescent="0.25">
      <c r="A19" s="219" t="str">
        <f>IF(AND(SUM(Studies!I28:J28)=2,Studies!K28&lt;&gt;0),Studies!A28,"")</f>
        <v/>
      </c>
      <c r="B19" s="219" t="str">
        <f>IF(AND(SUM(Studies!I28:J28)=2,Studies!K28&lt;&gt;0),Studies!B28,"")</f>
        <v/>
      </c>
      <c r="C19" s="219" t="str">
        <f>IF(AND(SUM(Studies!I28:J28)=2,Studies!K28&lt;&gt;0),Studies!C28,"")</f>
        <v/>
      </c>
      <c r="D19" s="219" t="str">
        <f>IF(AND(SUM(Studies!I28:J28)=2,Studies!K28&lt;&gt;0),Studies!D28,"")</f>
        <v/>
      </c>
      <c r="E19" s="219" t="str">
        <f>IF(AND(SUM(Studies!I28:J28)=2,Studies!K28&lt;&gt;0),Studies!E28,"")</f>
        <v/>
      </c>
      <c r="F19" s="220"/>
      <c r="G19" s="220"/>
      <c r="H19" s="220"/>
      <c r="I19" s="220"/>
      <c r="J19" s="220"/>
      <c r="K19" s="220"/>
      <c r="L19" s="220"/>
      <c r="M19" s="220"/>
    </row>
    <row r="20" spans="1:13" x14ac:dyDescent="0.25">
      <c r="A20" s="219" t="str">
        <f>IF(AND(SUM(Studies!I29:J29)=2,Studies!K29&lt;&gt;0),Studies!A29,"")</f>
        <v/>
      </c>
      <c r="B20" s="219" t="str">
        <f>IF(AND(SUM(Studies!I29:J29)=2,Studies!K29&lt;&gt;0),Studies!B29,"")</f>
        <v/>
      </c>
      <c r="C20" s="219" t="str">
        <f>IF(AND(SUM(Studies!I29:J29)=2,Studies!K29&lt;&gt;0),Studies!C29,"")</f>
        <v/>
      </c>
      <c r="D20" s="219" t="str">
        <f>IF(AND(SUM(Studies!I29:J29)=2,Studies!K29&lt;&gt;0),Studies!D29,"")</f>
        <v/>
      </c>
      <c r="E20" s="219" t="str">
        <f>IF(AND(SUM(Studies!I29:J29)=2,Studies!K29&lt;&gt;0),Studies!E29,"")</f>
        <v/>
      </c>
      <c r="F20" s="220"/>
      <c r="G20" s="220"/>
      <c r="H20" s="220"/>
      <c r="I20" s="220"/>
      <c r="J20" s="220"/>
      <c r="K20" s="220"/>
      <c r="L20" s="220"/>
      <c r="M20" s="220"/>
    </row>
    <row r="21" spans="1:13" x14ac:dyDescent="0.25">
      <c r="A21" s="219" t="str">
        <f>IF(AND(SUM(Studies!I30:J30)=2,Studies!K30&lt;&gt;0),Studies!A30,"")</f>
        <v/>
      </c>
      <c r="B21" s="219" t="str">
        <f>IF(AND(SUM(Studies!I30:J30)=2,Studies!K30&lt;&gt;0),Studies!B30,"")</f>
        <v/>
      </c>
      <c r="C21" s="219" t="str">
        <f>IF(AND(SUM(Studies!I30:J30)=2,Studies!K30&lt;&gt;0),Studies!C30,"")</f>
        <v/>
      </c>
      <c r="D21" s="219" t="str">
        <f>IF(AND(SUM(Studies!I30:J30)=2,Studies!K30&lt;&gt;0),Studies!D30,"")</f>
        <v/>
      </c>
      <c r="E21" s="219" t="str">
        <f>IF(AND(SUM(Studies!I30:J30)=2,Studies!K30&lt;&gt;0),Studies!E30,"")</f>
        <v/>
      </c>
      <c r="F21" s="220"/>
      <c r="G21" s="220"/>
      <c r="H21" s="220"/>
      <c r="I21" s="220"/>
      <c r="J21" s="220"/>
      <c r="K21" s="220"/>
      <c r="L21" s="220"/>
      <c r="M21" s="220"/>
    </row>
    <row r="22" spans="1:13" x14ac:dyDescent="0.25">
      <c r="A22" s="219" t="str">
        <f>IF(AND(SUM(Studies!I31:J31)=2,Studies!K31&lt;&gt;0),Studies!A31,"")</f>
        <v/>
      </c>
      <c r="B22" s="219" t="str">
        <f>IF(AND(SUM(Studies!I31:J31)=2,Studies!K31&lt;&gt;0),Studies!B31,"")</f>
        <v/>
      </c>
      <c r="C22" s="219" t="str">
        <f>IF(AND(SUM(Studies!I31:J31)=2,Studies!K31&lt;&gt;0),Studies!C31,"")</f>
        <v/>
      </c>
      <c r="D22" s="219" t="str">
        <f>IF(AND(SUM(Studies!I31:J31)=2,Studies!K31&lt;&gt;0),Studies!D31,"")</f>
        <v/>
      </c>
      <c r="E22" s="219" t="str">
        <f>IF(AND(SUM(Studies!I31:J31)=2,Studies!K31&lt;&gt;0),Studies!E31,"")</f>
        <v/>
      </c>
      <c r="F22" s="220"/>
      <c r="G22" s="220"/>
      <c r="H22" s="220"/>
      <c r="I22" s="220"/>
      <c r="J22" s="220"/>
      <c r="K22" s="220"/>
      <c r="L22" s="220"/>
      <c r="M22" s="220"/>
    </row>
    <row r="23" spans="1:13" x14ac:dyDescent="0.25">
      <c r="A23" s="219" t="str">
        <f>IF(AND(SUM(Studies!I32:J32)=2,Studies!K32&lt;&gt;0),Studies!A32,"")</f>
        <v/>
      </c>
      <c r="B23" s="219" t="str">
        <f>IF(AND(SUM(Studies!I32:J32)=2,Studies!K32&lt;&gt;0),Studies!B32,"")</f>
        <v/>
      </c>
      <c r="C23" s="219" t="str">
        <f>IF(AND(SUM(Studies!I32:J32)=2,Studies!K32&lt;&gt;0),Studies!C32,"")</f>
        <v/>
      </c>
      <c r="D23" s="219" t="str">
        <f>IF(AND(SUM(Studies!I32:J32)=2,Studies!K32&lt;&gt;0),Studies!D32,"")</f>
        <v/>
      </c>
      <c r="E23" s="219" t="str">
        <f>IF(AND(SUM(Studies!I32:J32)=2,Studies!K32&lt;&gt;0),Studies!E32,"")</f>
        <v/>
      </c>
      <c r="F23" s="220"/>
      <c r="G23" s="220"/>
      <c r="H23" s="220"/>
      <c r="I23" s="220"/>
      <c r="J23" s="220"/>
      <c r="K23" s="220"/>
      <c r="L23" s="220"/>
      <c r="M23" s="220"/>
    </row>
    <row r="24" spans="1:13" x14ac:dyDescent="0.25">
      <c r="A24" s="219" t="str">
        <f>IF(AND(SUM(Studies!I33:J33)=2,Studies!K33&lt;&gt;0),Studies!A33,"")</f>
        <v/>
      </c>
      <c r="B24" s="219" t="str">
        <f>IF(AND(SUM(Studies!I33:J33)=2,Studies!K33&lt;&gt;0),Studies!B33,"")</f>
        <v/>
      </c>
      <c r="C24" s="219" t="str">
        <f>IF(AND(SUM(Studies!I33:J33)=2,Studies!K33&lt;&gt;0),Studies!C33,"")</f>
        <v/>
      </c>
      <c r="D24" s="219" t="str">
        <f>IF(AND(SUM(Studies!I33:J33)=2,Studies!K33&lt;&gt;0),Studies!D33,"")</f>
        <v/>
      </c>
      <c r="E24" s="219" t="str">
        <f>IF(AND(SUM(Studies!I33:J33)=2,Studies!K33&lt;&gt;0),Studies!E33,"")</f>
        <v/>
      </c>
      <c r="F24" s="220"/>
      <c r="G24" s="220"/>
      <c r="H24" s="220"/>
      <c r="I24" s="220"/>
      <c r="J24" s="220"/>
      <c r="K24" s="220"/>
      <c r="L24" s="220"/>
      <c r="M24" s="220"/>
    </row>
    <row r="25" spans="1:13" x14ac:dyDescent="0.25">
      <c r="A25" s="219" t="str">
        <f>IF(AND(SUM(Studies!I34:J34)=2,Studies!K34&lt;&gt;0),Studies!A34,"")</f>
        <v/>
      </c>
      <c r="B25" s="219" t="str">
        <f>IF(AND(SUM(Studies!I34:J34)=2,Studies!K34&lt;&gt;0),Studies!B34,"")</f>
        <v/>
      </c>
      <c r="C25" s="219" t="str">
        <f>IF(AND(SUM(Studies!I34:J34)=2,Studies!K34&lt;&gt;0),Studies!C34,"")</f>
        <v/>
      </c>
      <c r="D25" s="219" t="str">
        <f>IF(AND(SUM(Studies!I34:J34)=2,Studies!K34&lt;&gt;0),Studies!D34,"")</f>
        <v/>
      </c>
      <c r="E25" s="219" t="str">
        <f>IF(AND(SUM(Studies!I34:J34)=2,Studies!K34&lt;&gt;0),Studies!E34,"")</f>
        <v/>
      </c>
      <c r="F25" s="220"/>
      <c r="G25" s="220"/>
      <c r="H25" s="220"/>
      <c r="I25" s="220"/>
      <c r="J25" s="220"/>
      <c r="K25" s="220"/>
      <c r="L25" s="220"/>
      <c r="M25" s="220"/>
    </row>
    <row r="26" spans="1:13" x14ac:dyDescent="0.25">
      <c r="A26" s="219" t="str">
        <f>IF(AND(SUM(Studies!I35:J35)=2,Studies!K35&lt;&gt;0),Studies!A35,"")</f>
        <v/>
      </c>
      <c r="B26" s="219" t="str">
        <f>IF(AND(SUM(Studies!I35:J35)=2,Studies!K35&lt;&gt;0),Studies!B35,"")</f>
        <v/>
      </c>
      <c r="C26" s="219" t="str">
        <f>IF(AND(SUM(Studies!I35:J35)=2,Studies!K35&lt;&gt;0),Studies!C35,"")</f>
        <v/>
      </c>
      <c r="D26" s="219" t="str">
        <f>IF(AND(SUM(Studies!I35:J35)=2,Studies!K35&lt;&gt;0),Studies!D35,"")</f>
        <v/>
      </c>
      <c r="E26" s="219" t="str">
        <f>IF(AND(SUM(Studies!I35:J35)=2,Studies!K35&lt;&gt;0),Studies!E35,"")</f>
        <v/>
      </c>
      <c r="F26" s="220"/>
      <c r="G26" s="220"/>
      <c r="H26" s="220"/>
      <c r="I26" s="220"/>
      <c r="J26" s="220"/>
      <c r="K26" s="220"/>
      <c r="L26" s="220"/>
      <c r="M26" s="220"/>
    </row>
    <row r="27" spans="1:13" x14ac:dyDescent="0.25">
      <c r="A27" s="219" t="str">
        <f>IF(AND(SUM(Studies!I36:J36)=2,Studies!K36&lt;&gt;0),Studies!A36,"")</f>
        <v/>
      </c>
      <c r="B27" s="219" t="str">
        <f>IF(AND(SUM(Studies!I36:J36)=2,Studies!K36&lt;&gt;0),Studies!B36,"")</f>
        <v/>
      </c>
      <c r="C27" s="219" t="str">
        <f>IF(AND(SUM(Studies!I36:J36)=2,Studies!K36&lt;&gt;0),Studies!C36,"")</f>
        <v/>
      </c>
      <c r="D27" s="219" t="str">
        <f>IF(AND(SUM(Studies!I36:J36)=2,Studies!K36&lt;&gt;0),Studies!D36,"")</f>
        <v/>
      </c>
      <c r="E27" s="219" t="str">
        <f>IF(AND(SUM(Studies!I36:J36)=2,Studies!K36&lt;&gt;0),Studies!E36,"")</f>
        <v/>
      </c>
      <c r="F27" s="220"/>
      <c r="G27" s="220"/>
      <c r="H27" s="220"/>
      <c r="I27" s="220"/>
      <c r="J27" s="220"/>
      <c r="K27" s="220"/>
      <c r="L27" s="220"/>
      <c r="M27" s="220"/>
    </row>
    <row r="28" spans="1:13" x14ac:dyDescent="0.25">
      <c r="A28" s="219" t="str">
        <f>IF(AND(SUM(Studies!I37:J37)=2,Studies!K37&lt;&gt;0),Studies!A37,"")</f>
        <v/>
      </c>
      <c r="B28" s="219" t="str">
        <f>IF(AND(SUM(Studies!I37:J37)=2,Studies!K37&lt;&gt;0),Studies!B37,"")</f>
        <v/>
      </c>
      <c r="C28" s="219" t="str">
        <f>IF(AND(SUM(Studies!I37:J37)=2,Studies!K37&lt;&gt;0),Studies!C37,"")</f>
        <v/>
      </c>
      <c r="D28" s="219" t="str">
        <f>IF(AND(SUM(Studies!I37:J37)=2,Studies!K37&lt;&gt;0),Studies!D37,"")</f>
        <v/>
      </c>
      <c r="E28" s="219" t="str">
        <f>IF(AND(SUM(Studies!I37:J37)=2,Studies!K37&lt;&gt;0),Studies!E37,"")</f>
        <v/>
      </c>
      <c r="F28" s="220"/>
      <c r="G28" s="220"/>
      <c r="H28" s="220"/>
      <c r="I28" s="220"/>
      <c r="J28" s="220"/>
      <c r="K28" s="220"/>
      <c r="L28" s="220"/>
      <c r="M28" s="220"/>
    </row>
    <row r="29" spans="1:13" x14ac:dyDescent="0.25">
      <c r="A29" s="219" t="str">
        <f>IF(AND(SUM(Studies!I38:J38)=2,Studies!K38&lt;&gt;0),Studies!A38,"")</f>
        <v/>
      </c>
      <c r="B29" s="219" t="str">
        <f>IF(AND(SUM(Studies!I38:J38)=2,Studies!K38&lt;&gt;0),Studies!B38,"")</f>
        <v/>
      </c>
      <c r="C29" s="219" t="str">
        <f>IF(AND(SUM(Studies!I38:J38)=2,Studies!K38&lt;&gt;0),Studies!C38,"")</f>
        <v/>
      </c>
      <c r="D29" s="219" t="str">
        <f>IF(AND(SUM(Studies!I38:J38)=2,Studies!K38&lt;&gt;0),Studies!D38,"")</f>
        <v/>
      </c>
      <c r="E29" s="219" t="str">
        <f>IF(AND(SUM(Studies!I38:J38)=2,Studies!K38&lt;&gt;0),Studies!E38,"")</f>
        <v/>
      </c>
      <c r="F29" s="220"/>
      <c r="G29" s="220"/>
      <c r="H29" s="220"/>
      <c r="I29" s="220"/>
      <c r="J29" s="220"/>
      <c r="K29" s="220"/>
      <c r="L29" s="220"/>
      <c r="M29" s="220"/>
    </row>
    <row r="30" spans="1:13" x14ac:dyDescent="0.25">
      <c r="A30" s="219" t="str">
        <f>IF(AND(SUM(Studies!I39:J39)=2,Studies!K39&lt;&gt;0),Studies!A39,"")</f>
        <v/>
      </c>
      <c r="B30" s="219" t="str">
        <f>IF(AND(SUM(Studies!I39:J39)=2,Studies!K39&lt;&gt;0),Studies!B39,"")</f>
        <v/>
      </c>
      <c r="C30" s="219" t="str">
        <f>IF(AND(SUM(Studies!I39:J39)=2,Studies!K39&lt;&gt;0),Studies!C39,"")</f>
        <v/>
      </c>
      <c r="D30" s="219" t="str">
        <f>IF(AND(SUM(Studies!I39:J39)=2,Studies!K39&lt;&gt;0),Studies!D39,"")</f>
        <v/>
      </c>
      <c r="E30" s="219" t="str">
        <f>IF(AND(SUM(Studies!I39:J39)=2,Studies!K39&lt;&gt;0),Studies!E39,"")</f>
        <v/>
      </c>
      <c r="F30" s="220"/>
      <c r="G30" s="220"/>
      <c r="H30" s="220"/>
      <c r="I30" s="220"/>
      <c r="J30" s="220"/>
      <c r="K30" s="220"/>
      <c r="L30" s="220"/>
      <c r="M30" s="220"/>
    </row>
    <row r="31" spans="1:13" x14ac:dyDescent="0.25">
      <c r="A31" s="219" t="str">
        <f>IF(AND(SUM(Studies!I40:J40)=2,Studies!K40&lt;&gt;0),Studies!A40,"")</f>
        <v/>
      </c>
      <c r="B31" s="219" t="str">
        <f>IF(AND(SUM(Studies!I40:J40)=2,Studies!K40&lt;&gt;0),Studies!B40,"")</f>
        <v/>
      </c>
      <c r="C31" s="219" t="str">
        <f>IF(AND(SUM(Studies!I40:J40)=2,Studies!K40&lt;&gt;0),Studies!C40,"")</f>
        <v/>
      </c>
      <c r="D31" s="219" t="str">
        <f>IF(AND(SUM(Studies!I40:J40)=2,Studies!K40&lt;&gt;0),Studies!D40,"")</f>
        <v/>
      </c>
      <c r="E31" s="219" t="str">
        <f>IF(AND(SUM(Studies!I40:J40)=2,Studies!K40&lt;&gt;0),Studies!E40,"")</f>
        <v/>
      </c>
      <c r="F31" s="220"/>
      <c r="G31" s="220"/>
      <c r="H31" s="220"/>
      <c r="I31" s="220"/>
      <c r="J31" s="220"/>
      <c r="K31" s="220"/>
      <c r="L31" s="220"/>
      <c r="M31" s="22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83"/>
  <sheetViews>
    <sheetView showGridLines="0" zoomScaleNormal="100" workbookViewId="0">
      <selection activeCell="R8" sqref="R8:R10"/>
    </sheetView>
  </sheetViews>
  <sheetFormatPr defaultColWidth="9.140625" defaultRowHeight="12.75" x14ac:dyDescent="0.2"/>
  <cols>
    <col min="1" max="1" width="4" style="2" customWidth="1"/>
    <col min="2" max="2" width="3.140625" style="2" customWidth="1"/>
    <col min="3" max="3" width="4.42578125" style="2" customWidth="1"/>
    <col min="4" max="4" width="19.28515625" style="2" customWidth="1"/>
    <col min="5" max="5" width="13.28515625" style="2" customWidth="1"/>
    <col min="6" max="6" width="10.140625" style="2" customWidth="1"/>
    <col min="7" max="7" width="12.7109375" style="2" customWidth="1"/>
    <col min="8" max="8" width="15.140625" style="2" customWidth="1"/>
    <col min="9" max="9" width="13.85546875" style="2" customWidth="1"/>
    <col min="10" max="10" width="8.28515625" style="2" customWidth="1"/>
    <col min="11" max="11" width="6.5703125" style="2" customWidth="1"/>
    <col min="12" max="12" width="3.85546875" style="2" customWidth="1"/>
    <col min="13" max="13" width="3.28515625" style="2" customWidth="1"/>
    <col min="14" max="14" width="6.5703125" style="2" customWidth="1"/>
    <col min="15" max="15" width="9.42578125" style="2" customWidth="1"/>
    <col min="16" max="16" width="8" style="2" customWidth="1"/>
    <col min="17" max="17" width="8.28515625" style="2" customWidth="1"/>
    <col min="18" max="19" width="73" style="2" customWidth="1"/>
    <col min="20" max="20" width="9.140625" style="136" hidden="1" customWidth="1"/>
    <col min="21" max="16384" width="9.140625" style="2"/>
  </cols>
  <sheetData>
    <row r="1" spans="1:20" ht="9.75" customHeight="1" x14ac:dyDescent="0.2"/>
    <row r="2" spans="1:20" ht="12.75" customHeight="1" x14ac:dyDescent="0.2">
      <c r="A2" s="168" t="str">
        <f>'Basic data'!B2</f>
        <v>Annex CR Version O1.1 (Audit year 2025 / Indicator year 2024)</v>
      </c>
    </row>
    <row r="3" spans="1:20" ht="16.5" customHeight="1" x14ac:dyDescent="0.25">
      <c r="A3" s="169" t="s">
        <v>520</v>
      </c>
      <c r="B3" s="74"/>
    </row>
    <row r="4" spans="1:20" ht="15" customHeight="1" x14ac:dyDescent="0.2">
      <c r="A4" s="10" t="s">
        <v>521</v>
      </c>
      <c r="D4" s="171" t="str">
        <f>IF('Basic data'!C6=0,"",'Basic data'!C6)</f>
        <v/>
      </c>
      <c r="E4" s="170" t="s">
        <v>300</v>
      </c>
      <c r="F4" s="527" t="str">
        <f>IF('Basic data'!C8=0,"",'Basic data'!C8)</f>
        <v/>
      </c>
      <c r="G4" s="527"/>
      <c r="H4" s="527"/>
      <c r="I4" s="527"/>
      <c r="J4" s="527"/>
      <c r="K4" s="527"/>
      <c r="L4" s="527"/>
      <c r="M4" s="527"/>
      <c r="N4" s="527"/>
    </row>
    <row r="5" spans="1:20" ht="9" customHeight="1" thickBot="1" x14ac:dyDescent="0.25"/>
    <row r="6" spans="1:20" ht="16.5" customHeight="1" thickBot="1" x14ac:dyDescent="0.25">
      <c r="A6" s="490" t="s">
        <v>522</v>
      </c>
      <c r="B6" s="491"/>
      <c r="C6" s="474" t="s">
        <v>523</v>
      </c>
      <c r="D6" s="475" t="s">
        <v>524</v>
      </c>
      <c r="E6" s="475" t="s">
        <v>525</v>
      </c>
      <c r="F6" s="475"/>
      <c r="G6" s="475" t="s">
        <v>526</v>
      </c>
      <c r="H6" s="475"/>
      <c r="I6" s="474" t="s">
        <v>527</v>
      </c>
      <c r="J6" s="475"/>
      <c r="K6" s="477" t="s">
        <v>528</v>
      </c>
      <c r="L6" s="479" t="s">
        <v>529</v>
      </c>
      <c r="M6" s="480"/>
      <c r="N6" s="477" t="s">
        <v>528</v>
      </c>
      <c r="O6" s="475" t="s">
        <v>530</v>
      </c>
      <c r="P6" s="483"/>
      <c r="Q6" s="485" t="s">
        <v>531</v>
      </c>
      <c r="R6" s="473" t="s">
        <v>532</v>
      </c>
      <c r="S6" s="473"/>
    </row>
    <row r="7" spans="1:20" ht="25.5" customHeight="1" thickBot="1" x14ac:dyDescent="0.25">
      <c r="A7" s="492"/>
      <c r="B7" s="493"/>
      <c r="C7" s="476"/>
      <c r="D7" s="476"/>
      <c r="E7" s="476"/>
      <c r="F7" s="476"/>
      <c r="G7" s="476"/>
      <c r="H7" s="476"/>
      <c r="I7" s="476"/>
      <c r="J7" s="476"/>
      <c r="K7" s="478"/>
      <c r="L7" s="481"/>
      <c r="M7" s="482"/>
      <c r="N7" s="478"/>
      <c r="O7" s="476"/>
      <c r="P7" s="484"/>
      <c r="Q7" s="486"/>
      <c r="R7" s="62" t="s">
        <v>533</v>
      </c>
      <c r="S7" s="62" t="s">
        <v>534</v>
      </c>
    </row>
    <row r="8" spans="1:20" ht="27" customHeight="1" thickBot="1" x14ac:dyDescent="0.25">
      <c r="A8" s="494" t="s">
        <v>234</v>
      </c>
      <c r="B8" s="495"/>
      <c r="C8" s="528" t="s">
        <v>535</v>
      </c>
      <c r="D8" s="421" t="s">
        <v>536</v>
      </c>
      <c r="E8" s="312" t="s">
        <v>537</v>
      </c>
      <c r="F8" s="313"/>
      <c r="G8" s="312" t="s">
        <v>538</v>
      </c>
      <c r="H8" s="313"/>
      <c r="I8" s="424" t="s">
        <v>539</v>
      </c>
      <c r="J8" s="313"/>
      <c r="K8" s="318"/>
      <c r="L8" s="333" t="s">
        <v>247</v>
      </c>
      <c r="M8" s="334"/>
      <c r="N8" s="318"/>
      <c r="O8" s="407" t="s">
        <v>607</v>
      </c>
      <c r="P8" s="487">
        <f>$T$9</f>
        <v>0</v>
      </c>
      <c r="Q8" s="396" t="str">
        <f>IF(P8=0,Berechnung1!$F$5,IF(OR(P8&lt; Berechnung1!E27,P8&gt; Berechnung1!F27),Berechnung1!$G$5,IF(OR(ROUND(P8,4)&lt;Berechnung1!J27,ROUND(P8,4)&gt;Berechnung1!K27),Berechnung1!$D$5,IF(OR(ROUND(P8,4)&lt;Berechnung1!G27,ROUND(P8,4)&gt;Berechnung1!H27),Berechnung1!$E$5,Berechnung1!$C$5))))</f>
        <v>Incomplete</v>
      </c>
      <c r="R8" s="369"/>
      <c r="S8" s="369"/>
    </row>
    <row r="9" spans="1:20" ht="27" customHeight="1" thickBot="1" x14ac:dyDescent="0.25">
      <c r="A9" s="496"/>
      <c r="B9" s="497"/>
      <c r="C9" s="529"/>
      <c r="D9" s="422"/>
      <c r="E9" s="314"/>
      <c r="F9" s="315"/>
      <c r="G9" s="314"/>
      <c r="H9" s="315"/>
      <c r="I9" s="314"/>
      <c r="J9" s="315"/>
      <c r="K9" s="319"/>
      <c r="L9" s="335"/>
      <c r="M9" s="336"/>
      <c r="N9" s="319"/>
      <c r="O9" s="407"/>
      <c r="P9" s="488"/>
      <c r="Q9" s="348"/>
      <c r="R9" s="310"/>
      <c r="S9" s="310"/>
      <c r="T9" s="180">
        <f>IF(OR('Basic data'!C30="",'Basic data'!C34=""),0,('Basic data'!C30+'Basic data'!C34))</f>
        <v>0</v>
      </c>
    </row>
    <row r="10" spans="1:20" ht="27" customHeight="1" thickBot="1" x14ac:dyDescent="0.25">
      <c r="A10" s="498"/>
      <c r="B10" s="499"/>
      <c r="C10" s="530"/>
      <c r="D10" s="423"/>
      <c r="E10" s="316"/>
      <c r="F10" s="317"/>
      <c r="G10" s="316"/>
      <c r="H10" s="317"/>
      <c r="I10" s="316"/>
      <c r="J10" s="317"/>
      <c r="K10" s="320"/>
      <c r="L10" s="337"/>
      <c r="M10" s="338"/>
      <c r="N10" s="320"/>
      <c r="O10" s="407"/>
      <c r="P10" s="489"/>
      <c r="Q10" s="349"/>
      <c r="R10" s="311"/>
      <c r="S10" s="311"/>
    </row>
    <row r="11" spans="1:20" ht="27" customHeight="1" thickBot="1" x14ac:dyDescent="0.25">
      <c r="A11" s="370" t="s">
        <v>235</v>
      </c>
      <c r="B11" s="371"/>
      <c r="C11" s="197"/>
      <c r="D11" s="531" t="s">
        <v>540</v>
      </c>
      <c r="E11" s="376" t="s">
        <v>161</v>
      </c>
      <c r="F11" s="377"/>
      <c r="G11" s="382" t="s">
        <v>540</v>
      </c>
      <c r="H11" s="383"/>
      <c r="I11" s="376" t="s">
        <v>161</v>
      </c>
      <c r="J11" s="377"/>
      <c r="K11" s="196"/>
      <c r="L11" s="333" t="s">
        <v>541</v>
      </c>
      <c r="M11" s="388"/>
      <c r="N11" s="193"/>
      <c r="O11" s="407" t="s">
        <v>607</v>
      </c>
      <c r="P11" s="393"/>
      <c r="Q11" s="396" t="str">
        <f>IF(P11="",Berechnung1!$F$5,IF(P11=0,Berechnung1!H5,IF(OR(P11&lt;Berechnung1!E30,P11&gt;Berechnung1!F30),Berechnung1!$G$5,IF(OR(ROUND(P11,4)&lt;Berechnung1!J30,ROUND(P11,4)&gt;Berechnung1!K30),Berechnung1!$D$5,IF(OR(ROUND(P11,4)&lt;Berechnung1!G30,ROUND(P11,4)&gt;Berechnung1!H30),Berechnung1!$E$5,Berechnung1!$C$5)))))</f>
        <v>Incomplete</v>
      </c>
      <c r="R11" s="369"/>
      <c r="S11" s="472"/>
    </row>
    <row r="12" spans="1:20" ht="27" customHeight="1" thickBot="1" x14ac:dyDescent="0.25">
      <c r="A12" s="372"/>
      <c r="B12" s="373"/>
      <c r="C12" s="197"/>
      <c r="D12" s="532"/>
      <c r="E12" s="378"/>
      <c r="F12" s="379"/>
      <c r="G12" s="384"/>
      <c r="H12" s="385"/>
      <c r="I12" s="378"/>
      <c r="J12" s="379"/>
      <c r="K12" s="196"/>
      <c r="L12" s="389"/>
      <c r="M12" s="390"/>
      <c r="N12" s="193"/>
      <c r="O12" s="407"/>
      <c r="P12" s="394"/>
      <c r="Q12" s="348"/>
      <c r="R12" s="310"/>
      <c r="S12" s="310"/>
    </row>
    <row r="13" spans="1:20" ht="27" customHeight="1" thickBot="1" x14ac:dyDescent="0.25">
      <c r="A13" s="374"/>
      <c r="B13" s="375"/>
      <c r="C13" s="197"/>
      <c r="D13" s="533"/>
      <c r="E13" s="380"/>
      <c r="F13" s="381"/>
      <c r="G13" s="386"/>
      <c r="H13" s="387"/>
      <c r="I13" s="380"/>
      <c r="J13" s="381"/>
      <c r="K13" s="196"/>
      <c r="L13" s="391"/>
      <c r="M13" s="392"/>
      <c r="N13" s="193"/>
      <c r="O13" s="407"/>
      <c r="P13" s="395"/>
      <c r="Q13" s="349"/>
      <c r="R13" s="311"/>
      <c r="S13" s="311"/>
    </row>
    <row r="14" spans="1:20" ht="27" customHeight="1" thickBot="1" x14ac:dyDescent="0.25">
      <c r="A14" s="397">
        <v>2</v>
      </c>
      <c r="B14" s="398"/>
      <c r="C14" s="418" t="s">
        <v>542</v>
      </c>
      <c r="D14" s="366" t="s">
        <v>543</v>
      </c>
      <c r="E14" s="327" t="s">
        <v>544</v>
      </c>
      <c r="F14" s="342"/>
      <c r="G14" s="327" t="s">
        <v>545</v>
      </c>
      <c r="H14" s="342"/>
      <c r="I14" s="327" t="s">
        <v>632</v>
      </c>
      <c r="J14" s="342"/>
      <c r="K14" s="339"/>
      <c r="L14" s="333" t="s">
        <v>165</v>
      </c>
      <c r="M14" s="334"/>
      <c r="N14" s="318"/>
      <c r="O14" s="35" t="s">
        <v>608</v>
      </c>
      <c r="P14" s="61"/>
      <c r="Q14" s="396" t="str">
        <f>IF(P16=Berechnung1!D33,Berechnung1!$F$5,IF(OR(P16&lt; Berechnung1!E33,P16&gt; Berechnung1!F33),Berechnung1!$G$5,IF(OR(ROUND(P16,4)&lt;Berechnung1!J33,ROUND(P16,4)&gt;Berechnung1!K33),Berechnung1!$D$5,IF(OR(ROUND(P16,4)&lt;Berechnung1!G33,ROUND(P16,4)&gt;Berechnung1!H33),Berechnung1!$E$5,Berechnung1!$C$5))))</f>
        <v>Incomplete</v>
      </c>
      <c r="R14" s="472"/>
      <c r="S14" s="309"/>
    </row>
    <row r="15" spans="1:20" ht="27" customHeight="1" thickBot="1" x14ac:dyDescent="0.25">
      <c r="A15" s="399"/>
      <c r="B15" s="400"/>
      <c r="C15" s="419"/>
      <c r="D15" s="367"/>
      <c r="E15" s="343"/>
      <c r="F15" s="344"/>
      <c r="G15" s="343"/>
      <c r="H15" s="344"/>
      <c r="I15" s="343"/>
      <c r="J15" s="344"/>
      <c r="K15" s="340"/>
      <c r="L15" s="335"/>
      <c r="M15" s="336"/>
      <c r="N15" s="319"/>
      <c r="O15" s="35" t="s">
        <v>609</v>
      </c>
      <c r="P15" s="85">
        <f>P8</f>
        <v>0</v>
      </c>
      <c r="Q15" s="461"/>
      <c r="R15" s="310"/>
      <c r="S15" s="310"/>
    </row>
    <row r="16" spans="1:20" ht="27" customHeight="1" thickBot="1" x14ac:dyDescent="0.25">
      <c r="A16" s="401"/>
      <c r="B16" s="402"/>
      <c r="C16" s="420"/>
      <c r="D16" s="368"/>
      <c r="E16" s="345"/>
      <c r="F16" s="346"/>
      <c r="G16" s="345"/>
      <c r="H16" s="346"/>
      <c r="I16" s="345"/>
      <c r="J16" s="346"/>
      <c r="K16" s="341"/>
      <c r="L16" s="337"/>
      <c r="M16" s="338"/>
      <c r="N16" s="320"/>
      <c r="O16" s="35" t="s">
        <v>167</v>
      </c>
      <c r="P16" s="65" t="str">
        <f>IF(P14="","n.d.",IF(P15="","n.d.",IF(P15=0,"",P14/P15)))</f>
        <v>n.d.</v>
      </c>
      <c r="Q16" s="462"/>
      <c r="R16" s="311"/>
      <c r="S16" s="311"/>
    </row>
    <row r="17" spans="1:19" ht="30" customHeight="1" thickBot="1" x14ac:dyDescent="0.25">
      <c r="A17" s="408">
        <v>3</v>
      </c>
      <c r="B17" s="408" t="s">
        <v>213</v>
      </c>
      <c r="C17" s="404"/>
      <c r="D17" s="366" t="s">
        <v>546</v>
      </c>
      <c r="E17" s="327" t="s">
        <v>548</v>
      </c>
      <c r="F17" s="342"/>
      <c r="G17" s="327" t="s">
        <v>545</v>
      </c>
      <c r="H17" s="342"/>
      <c r="I17" s="327" t="s">
        <v>549</v>
      </c>
      <c r="J17" s="342"/>
      <c r="K17" s="339"/>
      <c r="L17" s="333" t="s">
        <v>165</v>
      </c>
      <c r="M17" s="334"/>
      <c r="N17" s="339"/>
      <c r="O17" s="35" t="s">
        <v>608</v>
      </c>
      <c r="P17" s="61"/>
      <c r="Q17" s="347" t="str">
        <f>IF(P19=Berechnung1!D36,Berechnung1!$F$5,IF(OR(P19&lt; Berechnung1!E36,P19&gt; Berechnung1!F36),Berechnung1!$G$5,IF(OR(ROUND(P19,4)&lt;Berechnung1!J36,ROUND(P19,4)&gt;Berechnung1!K36),Berechnung1!$D$5,IF(OR(ROUND(P19,4)&lt;Berechnung1!G36,ROUND(P19,4)&gt;Berechnung1!H36),Berechnung1!$E$5,Berechnung1!$C$5))))</f>
        <v>Incomplete</v>
      </c>
      <c r="R17" s="365"/>
      <c r="S17" s="309"/>
    </row>
    <row r="18" spans="1:19" ht="30" customHeight="1" thickBot="1" x14ac:dyDescent="0.25">
      <c r="A18" s="409"/>
      <c r="B18" s="409"/>
      <c r="C18" s="405"/>
      <c r="D18" s="367"/>
      <c r="E18" s="343"/>
      <c r="F18" s="344"/>
      <c r="G18" s="343"/>
      <c r="H18" s="344"/>
      <c r="I18" s="343"/>
      <c r="J18" s="344"/>
      <c r="K18" s="340"/>
      <c r="L18" s="335"/>
      <c r="M18" s="336"/>
      <c r="N18" s="340"/>
      <c r="O18" s="35" t="s">
        <v>609</v>
      </c>
      <c r="P18" s="85">
        <f>IF(OR('Basic data'!E31="",'Basic data'!E35=""),0,SUM('Basic data'!E31,'Basic data'!E35))</f>
        <v>0</v>
      </c>
      <c r="Q18" s="348"/>
      <c r="R18" s="351"/>
      <c r="S18" s="310"/>
    </row>
    <row r="19" spans="1:19" ht="30" customHeight="1" thickBot="1" x14ac:dyDescent="0.25">
      <c r="A19" s="409"/>
      <c r="B19" s="410"/>
      <c r="C19" s="405"/>
      <c r="D19" s="368"/>
      <c r="E19" s="345"/>
      <c r="F19" s="346"/>
      <c r="G19" s="345"/>
      <c r="H19" s="346"/>
      <c r="I19" s="345"/>
      <c r="J19" s="346"/>
      <c r="K19" s="341"/>
      <c r="L19" s="337"/>
      <c r="M19" s="338"/>
      <c r="N19" s="341"/>
      <c r="O19" s="35" t="s">
        <v>167</v>
      </c>
      <c r="P19" s="64" t="str">
        <f>IF(P17="","n.d.",IF(P18="","n.d.",IF(P18=0,"",P17/P18)))</f>
        <v>n.d.</v>
      </c>
      <c r="Q19" s="349"/>
      <c r="R19" s="352"/>
      <c r="S19" s="311"/>
    </row>
    <row r="20" spans="1:19" ht="30" customHeight="1" thickBot="1" x14ac:dyDescent="0.25">
      <c r="A20" s="409"/>
      <c r="B20" s="411" t="s">
        <v>223</v>
      </c>
      <c r="C20" s="405"/>
      <c r="D20" s="366" t="s">
        <v>547</v>
      </c>
      <c r="E20" s="327" t="s">
        <v>548</v>
      </c>
      <c r="F20" s="342"/>
      <c r="G20" s="327" t="s">
        <v>550</v>
      </c>
      <c r="H20" s="342"/>
      <c r="I20" s="403" t="s">
        <v>551</v>
      </c>
      <c r="J20" s="342"/>
      <c r="K20" s="339"/>
      <c r="L20" s="333" t="s">
        <v>165</v>
      </c>
      <c r="M20" s="334"/>
      <c r="N20" s="339"/>
      <c r="O20" s="35" t="s">
        <v>608</v>
      </c>
      <c r="P20" s="61"/>
      <c r="Q20" s="347" t="str">
        <f>IF(P22=Berechnung1!D39,Berechnung1!$F$5,IF(OR(P22&lt; Berechnung1!E39,P22&gt; Berechnung1!F39),Berechnung1!$G$5,IF(OR(ROUND(P22,4)&lt;Berechnung1!J39,ROUND(P22,4)&gt;Berechnung1!K39),Berechnung1!$D$5,IF(OR(ROUND(P22,4)&lt;Berechnung1!G39,ROUND(P22,4)&gt;Berechnung1!H39),Berechnung1!$E$5,Berechnung1!$C$5))))</f>
        <v>Incomplete</v>
      </c>
      <c r="R20" s="353"/>
      <c r="S20" s="309"/>
    </row>
    <row r="21" spans="1:19" ht="30" customHeight="1" thickBot="1" x14ac:dyDescent="0.25">
      <c r="A21" s="409"/>
      <c r="B21" s="412"/>
      <c r="C21" s="405"/>
      <c r="D21" s="367"/>
      <c r="E21" s="343"/>
      <c r="F21" s="344"/>
      <c r="G21" s="343"/>
      <c r="H21" s="344"/>
      <c r="I21" s="343"/>
      <c r="J21" s="344"/>
      <c r="K21" s="340"/>
      <c r="L21" s="335"/>
      <c r="M21" s="336"/>
      <c r="N21" s="340"/>
      <c r="O21" s="35" t="s">
        <v>609</v>
      </c>
      <c r="P21" s="85">
        <f>IF(OR('Basic data'!K31="",'Basic data'!K35=""),0,SUM('Basic data'!K31,'Basic data'!K35))</f>
        <v>0</v>
      </c>
      <c r="Q21" s="348"/>
      <c r="R21" s="354"/>
      <c r="S21" s="310"/>
    </row>
    <row r="22" spans="1:19" ht="30" customHeight="1" thickBot="1" x14ac:dyDescent="0.25">
      <c r="A22" s="410"/>
      <c r="B22" s="413"/>
      <c r="C22" s="406"/>
      <c r="D22" s="368"/>
      <c r="E22" s="345"/>
      <c r="F22" s="346"/>
      <c r="G22" s="345"/>
      <c r="H22" s="346"/>
      <c r="I22" s="345"/>
      <c r="J22" s="346"/>
      <c r="K22" s="341"/>
      <c r="L22" s="337"/>
      <c r="M22" s="338"/>
      <c r="N22" s="341"/>
      <c r="O22" s="35" t="s">
        <v>167</v>
      </c>
      <c r="P22" s="64" t="str">
        <f>IF(P20="","n.d.",IF(P21="","n.d.",IF(P21=0,"",P20/P21)))</f>
        <v>n.d.</v>
      </c>
      <c r="Q22" s="349"/>
      <c r="R22" s="355"/>
      <c r="S22" s="311"/>
    </row>
    <row r="23" spans="1:19" ht="30" customHeight="1" thickBot="1" x14ac:dyDescent="0.25">
      <c r="A23" s="397">
        <v>4</v>
      </c>
      <c r="B23" s="398"/>
      <c r="C23" s="414"/>
      <c r="D23" s="421" t="s">
        <v>552</v>
      </c>
      <c r="E23" s="312" t="s">
        <v>553</v>
      </c>
      <c r="F23" s="313"/>
      <c r="G23" s="312" t="s">
        <v>554</v>
      </c>
      <c r="H23" s="313"/>
      <c r="I23" s="424" t="s">
        <v>633</v>
      </c>
      <c r="J23" s="313"/>
      <c r="K23" s="318"/>
      <c r="L23" s="321" t="s">
        <v>555</v>
      </c>
      <c r="M23" s="322"/>
      <c r="N23" s="318"/>
      <c r="O23" s="35" t="s">
        <v>608</v>
      </c>
      <c r="P23" s="61"/>
      <c r="Q23" s="347" t="str">
        <f>IF(AND(P23&lt;&gt;"",P24&lt;&gt;"",P23=0,P24=0),Berechnung1!$H$5,IF(P25=Berechnung1!D42,Berechnung1!$F$5,IF(OR(P25&lt;Berechnung1!E42,P25&gt;Berechnung1!F42),Berechnung1!$G$5,IF(OR(ROUND(P25,4)&lt;Berechnung1!J42,ROUND(P25,4)&gt;Berechnung1!K42),Berechnung1!$D$5,IF(OR(ROUND(P25,4)&lt;Berechnung1!G42,ROUND(P25,4)&gt;Berechnung1!H42),Berechnung1!$E$5,Berechnung1!$C$5)))))</f>
        <v>Incomplete</v>
      </c>
      <c r="R23" s="356"/>
      <c r="S23" s="309"/>
    </row>
    <row r="24" spans="1:19" ht="30" customHeight="1" thickBot="1" x14ac:dyDescent="0.25">
      <c r="A24" s="399"/>
      <c r="B24" s="400"/>
      <c r="C24" s="415"/>
      <c r="D24" s="422"/>
      <c r="E24" s="314"/>
      <c r="F24" s="315"/>
      <c r="G24" s="314"/>
      <c r="H24" s="315"/>
      <c r="I24" s="314"/>
      <c r="J24" s="315"/>
      <c r="K24" s="319"/>
      <c r="L24" s="323"/>
      <c r="M24" s="324"/>
      <c r="N24" s="319"/>
      <c r="O24" s="35" t="s">
        <v>609</v>
      </c>
      <c r="P24" s="85">
        <f>$P$11</f>
        <v>0</v>
      </c>
      <c r="Q24" s="348"/>
      <c r="R24" s="357"/>
      <c r="S24" s="310"/>
    </row>
    <row r="25" spans="1:19" ht="30" customHeight="1" thickBot="1" x14ac:dyDescent="0.25">
      <c r="A25" s="401"/>
      <c r="B25" s="402"/>
      <c r="C25" s="416"/>
      <c r="D25" s="423"/>
      <c r="E25" s="316"/>
      <c r="F25" s="317"/>
      <c r="G25" s="316"/>
      <c r="H25" s="317"/>
      <c r="I25" s="316"/>
      <c r="J25" s="317"/>
      <c r="K25" s="320"/>
      <c r="L25" s="325"/>
      <c r="M25" s="326"/>
      <c r="N25" s="320"/>
      <c r="O25" s="35" t="s">
        <v>167</v>
      </c>
      <c r="P25" s="64" t="str">
        <f>IF(P23="","n.d.",IF(P24="","n.d.",IF(P24=0,"",P23/P24)))</f>
        <v>n.d.</v>
      </c>
      <c r="Q25" s="349"/>
      <c r="R25" s="358"/>
      <c r="S25" s="311"/>
    </row>
    <row r="26" spans="1:19" ht="30" customHeight="1" thickBot="1" x14ac:dyDescent="0.25">
      <c r="A26" s="359" t="s">
        <v>673</v>
      </c>
      <c r="B26" s="360"/>
      <c r="C26" s="418"/>
      <c r="D26" s="366" t="s">
        <v>556</v>
      </c>
      <c r="E26" s="327" t="s">
        <v>557</v>
      </c>
      <c r="F26" s="328"/>
      <c r="G26" s="327" t="s">
        <v>558</v>
      </c>
      <c r="H26" s="328"/>
      <c r="I26" s="327" t="s">
        <v>559</v>
      </c>
      <c r="J26" s="328"/>
      <c r="K26" s="339"/>
      <c r="L26" s="333" t="s">
        <v>248</v>
      </c>
      <c r="M26" s="334"/>
      <c r="N26" s="339"/>
      <c r="O26" s="128" t="s">
        <v>608</v>
      </c>
      <c r="P26" s="129"/>
      <c r="Q26" s="347" t="str">
        <f>IF(P28=Berechnung1!D45,Berechnung1!$F$5,IF(OR(P28&lt; Berechnung1!E45,P28&gt; Berechnung1!F45),Berechnung1!$G$5,IF(OR(ROUND(P28,4)&lt;Berechnung1!J45,ROUND(P28,4)&gt;Berechnung1!K45),Berechnung1!$D$5,IF(OR(ROUND(P28,4)&lt;Berechnung1!G45,ROUND(P28,4)&gt;Berechnung1!H45),Berechnung1!$E$5,Berechnung1!$C$5))))</f>
        <v>Incomplete</v>
      </c>
      <c r="R26" s="353"/>
      <c r="S26" s="350"/>
    </row>
    <row r="27" spans="1:19" ht="30" customHeight="1" thickBot="1" x14ac:dyDescent="0.25">
      <c r="A27" s="361"/>
      <c r="B27" s="362"/>
      <c r="C27" s="447"/>
      <c r="D27" s="449"/>
      <c r="E27" s="329"/>
      <c r="F27" s="330"/>
      <c r="G27" s="329"/>
      <c r="H27" s="330"/>
      <c r="I27" s="329"/>
      <c r="J27" s="330"/>
      <c r="K27" s="340"/>
      <c r="L27" s="335"/>
      <c r="M27" s="336"/>
      <c r="N27" s="340"/>
      <c r="O27" s="157" t="s">
        <v>609</v>
      </c>
      <c r="P27" s="130">
        <f>IF(OR(P8="",P11=""),0,SUM(P8+P11))</f>
        <v>0</v>
      </c>
      <c r="Q27" s="348"/>
      <c r="R27" s="354"/>
      <c r="S27" s="351"/>
    </row>
    <row r="28" spans="1:19" ht="30" customHeight="1" thickBot="1" x14ac:dyDescent="0.25">
      <c r="A28" s="363"/>
      <c r="B28" s="364"/>
      <c r="C28" s="448"/>
      <c r="D28" s="450"/>
      <c r="E28" s="331"/>
      <c r="F28" s="332"/>
      <c r="G28" s="331"/>
      <c r="H28" s="332"/>
      <c r="I28" s="331"/>
      <c r="J28" s="332"/>
      <c r="K28" s="341"/>
      <c r="L28" s="337"/>
      <c r="M28" s="338"/>
      <c r="N28" s="341"/>
      <c r="O28" s="157" t="s">
        <v>167</v>
      </c>
      <c r="P28" s="131" t="str">
        <f>IF(P26="","n.d.",IF(P27="","n.d.",IF(P27=0,"",P26/P27)))</f>
        <v>n.d.</v>
      </c>
      <c r="Q28" s="349"/>
      <c r="R28" s="355"/>
      <c r="S28" s="352"/>
    </row>
    <row r="29" spans="1:19" ht="30" customHeight="1" thickBot="1" x14ac:dyDescent="0.25">
      <c r="A29" s="397">
        <v>6</v>
      </c>
      <c r="B29" s="398"/>
      <c r="C29" s="414"/>
      <c r="D29" s="421" t="s">
        <v>560</v>
      </c>
      <c r="E29" s="312" t="s">
        <v>561</v>
      </c>
      <c r="F29" s="313"/>
      <c r="G29" s="312" t="s">
        <v>562</v>
      </c>
      <c r="H29" s="313"/>
      <c r="I29" s="327" t="s">
        <v>559</v>
      </c>
      <c r="J29" s="342"/>
      <c r="K29" s="318" t="s">
        <v>563</v>
      </c>
      <c r="L29" s="321" t="s">
        <v>541</v>
      </c>
      <c r="M29" s="322"/>
      <c r="N29" s="417"/>
      <c r="O29" s="35" t="s">
        <v>608</v>
      </c>
      <c r="P29" s="61"/>
      <c r="Q29" s="347" t="str">
        <f>IF(P31=Berechnung1!D48,Berechnung1!$F$5,IF(OR(P31&lt; Berechnung1!E48,P31&gt; Berechnung1!F48),Berechnung1!$G$5,IF(OR(ROUND(P31,4)&lt;Berechnung1!J48,ROUND(P31,4)&gt;Berechnung1!K48),Berechnung1!$D$5,IF(OR(ROUND(P31,4)&lt;Berechnung1!G48,ROUND(P31,4)&gt;Berechnung1!H48),Berechnung1!$E$5,Berechnung1!$C$5))))</f>
        <v>Incomplete</v>
      </c>
      <c r="R29" s="356"/>
      <c r="S29" s="309"/>
    </row>
    <row r="30" spans="1:19" ht="30" customHeight="1" thickBot="1" x14ac:dyDescent="0.25">
      <c r="A30" s="399"/>
      <c r="B30" s="400"/>
      <c r="C30" s="415"/>
      <c r="D30" s="422"/>
      <c r="E30" s="314"/>
      <c r="F30" s="315"/>
      <c r="G30" s="314"/>
      <c r="H30" s="315"/>
      <c r="I30" s="343"/>
      <c r="J30" s="344"/>
      <c r="K30" s="319"/>
      <c r="L30" s="323"/>
      <c r="M30" s="324"/>
      <c r="N30" s="319"/>
      <c r="O30" s="35" t="s">
        <v>609</v>
      </c>
      <c r="P30" s="85">
        <f>IF(OR(P8="",P11=""),0,SUM(P8+P11))</f>
        <v>0</v>
      </c>
      <c r="Q30" s="348"/>
      <c r="R30" s="357"/>
      <c r="S30" s="310"/>
    </row>
    <row r="31" spans="1:19" ht="30" customHeight="1" thickBot="1" x14ac:dyDescent="0.25">
      <c r="A31" s="401"/>
      <c r="B31" s="402"/>
      <c r="C31" s="416"/>
      <c r="D31" s="423"/>
      <c r="E31" s="316"/>
      <c r="F31" s="317"/>
      <c r="G31" s="316"/>
      <c r="H31" s="317"/>
      <c r="I31" s="345"/>
      <c r="J31" s="346"/>
      <c r="K31" s="320"/>
      <c r="L31" s="325"/>
      <c r="M31" s="326"/>
      <c r="N31" s="320"/>
      <c r="O31" s="35" t="s">
        <v>167</v>
      </c>
      <c r="P31" s="64" t="str">
        <f>IF(P29="","n.d.",IF(P30="","n.d.",IF(P30=0,"",P29/P30)))</f>
        <v>n.d.</v>
      </c>
      <c r="Q31" s="349"/>
      <c r="R31" s="358"/>
      <c r="S31" s="311"/>
    </row>
    <row r="32" spans="1:19" ht="30" customHeight="1" thickBot="1" x14ac:dyDescent="0.25">
      <c r="A32" s="397">
        <v>7</v>
      </c>
      <c r="B32" s="398"/>
      <c r="C32" s="418" t="s">
        <v>168</v>
      </c>
      <c r="D32" s="421" t="s">
        <v>564</v>
      </c>
      <c r="E32" s="312" t="s">
        <v>565</v>
      </c>
      <c r="F32" s="313"/>
      <c r="G32" s="312" t="s">
        <v>566</v>
      </c>
      <c r="H32" s="313"/>
      <c r="I32" s="312" t="s">
        <v>632</v>
      </c>
      <c r="J32" s="313"/>
      <c r="K32" s="318"/>
      <c r="L32" s="321" t="s">
        <v>169</v>
      </c>
      <c r="M32" s="322"/>
      <c r="N32" s="455"/>
      <c r="O32" s="35" t="s">
        <v>608</v>
      </c>
      <c r="P32" s="85">
        <f>IF(Studies!E5="",0,Studies!E5)</f>
        <v>0</v>
      </c>
      <c r="Q32" s="347" t="str">
        <f>IF(P34=Berechnung1!D51,Berechnung1!$F$5,IF(OR(P34&lt; Berechnung1!E51,P34&gt; Berechnung1!F51),Berechnung1!$G$5,IF(OR(ROUND(P34,4)&lt;Berechnung1!J51,ROUND(P34,4)&gt;Berechnung1!K51),Berechnung1!$D$5,IF(OR(ROUND(P34,4)&lt;Berechnung1!G51,ROUND(P34,4)&gt;Berechnung1!H51),Berechnung1!$E$5,Berechnung1!$C$5))))</f>
        <v>Incomplete</v>
      </c>
      <c r="R32" s="356"/>
      <c r="S32" s="309"/>
    </row>
    <row r="33" spans="1:20" ht="30" customHeight="1" thickBot="1" x14ac:dyDescent="0.25">
      <c r="A33" s="399"/>
      <c r="B33" s="400"/>
      <c r="C33" s="419"/>
      <c r="D33" s="422"/>
      <c r="E33" s="314"/>
      <c r="F33" s="315"/>
      <c r="G33" s="314"/>
      <c r="H33" s="315"/>
      <c r="I33" s="314"/>
      <c r="J33" s="315"/>
      <c r="K33" s="319"/>
      <c r="L33" s="323"/>
      <c r="M33" s="324"/>
      <c r="N33" s="456"/>
      <c r="O33" s="35" t="s">
        <v>609</v>
      </c>
      <c r="P33" s="85">
        <f>P8</f>
        <v>0</v>
      </c>
      <c r="Q33" s="348"/>
      <c r="R33" s="357"/>
      <c r="S33" s="310"/>
    </row>
    <row r="34" spans="1:20" ht="30" customHeight="1" thickBot="1" x14ac:dyDescent="0.25">
      <c r="A34" s="401"/>
      <c r="B34" s="402"/>
      <c r="C34" s="420"/>
      <c r="D34" s="423"/>
      <c r="E34" s="316"/>
      <c r="F34" s="317"/>
      <c r="G34" s="316"/>
      <c r="H34" s="317"/>
      <c r="I34" s="316"/>
      <c r="J34" s="317"/>
      <c r="K34" s="320"/>
      <c r="L34" s="325"/>
      <c r="M34" s="326"/>
      <c r="N34" s="457"/>
      <c r="O34" s="35" t="s">
        <v>167</v>
      </c>
      <c r="P34" s="64" t="str">
        <f>IF(P32="0","n.d.",IF(P33="0","n.d.",IF(P33=0,"n.d.",P32/P33)))</f>
        <v>n.d.</v>
      </c>
      <c r="Q34" s="349"/>
      <c r="R34" s="358"/>
      <c r="S34" s="311"/>
    </row>
    <row r="35" spans="1:20" ht="30" customHeight="1" thickBot="1" x14ac:dyDescent="0.25">
      <c r="A35" s="397">
        <v>8</v>
      </c>
      <c r="B35" s="398"/>
      <c r="C35" s="458" t="s">
        <v>542</v>
      </c>
      <c r="D35" s="421" t="s">
        <v>567</v>
      </c>
      <c r="E35" s="312" t="s">
        <v>568</v>
      </c>
      <c r="F35" s="313"/>
      <c r="G35" s="312" t="s">
        <v>569</v>
      </c>
      <c r="H35" s="313"/>
      <c r="I35" s="327" t="s">
        <v>570</v>
      </c>
      <c r="J35" s="342"/>
      <c r="K35" s="318"/>
      <c r="L35" s="321" t="s">
        <v>555</v>
      </c>
      <c r="M35" s="322"/>
      <c r="N35" s="318"/>
      <c r="O35" s="35" t="s">
        <v>608</v>
      </c>
      <c r="P35" s="61"/>
      <c r="Q35" s="347" t="str">
        <f>IF(P37=Berechnung1!D54,Berechnung1!$F$5,IF(OR(P37&lt; Berechnung1!E54,P37&gt; Berechnung1!F54),Berechnung1!$G$5,IF(OR(ROUND(P37,4)&lt;Berechnung1!J54,ROUND(P37,4)&gt;Berechnung1!K54),Berechnung1!$D$5,IF(OR(ROUND(P37,4)&lt;Berechnung1!G54,ROUND(P37,4)&gt;Berechnung1!H54),Berechnung1!$E$5,Berechnung1!$C$5))))</f>
        <v>Incomplete</v>
      </c>
      <c r="R35" s="356"/>
      <c r="S35" s="309"/>
    </row>
    <row r="36" spans="1:20" ht="30" customHeight="1" thickBot="1" x14ac:dyDescent="0.25">
      <c r="A36" s="399"/>
      <c r="B36" s="400"/>
      <c r="C36" s="419"/>
      <c r="D36" s="422"/>
      <c r="E36" s="314"/>
      <c r="F36" s="315"/>
      <c r="G36" s="314"/>
      <c r="H36" s="315"/>
      <c r="I36" s="343"/>
      <c r="J36" s="344"/>
      <c r="K36" s="319"/>
      <c r="L36" s="323"/>
      <c r="M36" s="324"/>
      <c r="N36" s="319"/>
      <c r="O36" s="35" t="s">
        <v>609</v>
      </c>
      <c r="P36" s="61"/>
      <c r="Q36" s="348"/>
      <c r="R36" s="357"/>
      <c r="S36" s="310"/>
      <c r="T36" s="181">
        <f>IF(OR('Basic data'!C30="",'Basic data'!C34=""),0,('Basic data'!C30+'Basic data'!C34))</f>
        <v>0</v>
      </c>
    </row>
    <row r="37" spans="1:20" ht="30" customHeight="1" thickBot="1" x14ac:dyDescent="0.25">
      <c r="A37" s="401"/>
      <c r="B37" s="402"/>
      <c r="C37" s="420"/>
      <c r="D37" s="423"/>
      <c r="E37" s="316"/>
      <c r="F37" s="317"/>
      <c r="G37" s="316"/>
      <c r="H37" s="317"/>
      <c r="I37" s="345"/>
      <c r="J37" s="346"/>
      <c r="K37" s="320"/>
      <c r="L37" s="325"/>
      <c r="M37" s="326"/>
      <c r="N37" s="320"/>
      <c r="O37" s="35" t="s">
        <v>167</v>
      </c>
      <c r="P37" s="64" t="str">
        <f>IF(P35="","n.d.",IF(P36="","n.d.",IF(P36=0,"",P35/P36)))</f>
        <v>n.d.</v>
      </c>
      <c r="Q37" s="349"/>
      <c r="R37" s="358"/>
      <c r="S37" s="311"/>
    </row>
    <row r="38" spans="1:20" ht="36" customHeight="1" thickBot="1" x14ac:dyDescent="0.25">
      <c r="A38" s="397">
        <v>9</v>
      </c>
      <c r="B38" s="408" t="s">
        <v>213</v>
      </c>
      <c r="C38" s="458" t="s">
        <v>542</v>
      </c>
      <c r="D38" s="366" t="s">
        <v>576</v>
      </c>
      <c r="E38" s="327" t="s">
        <v>571</v>
      </c>
      <c r="F38" s="328"/>
      <c r="G38" s="327" t="s">
        <v>572</v>
      </c>
      <c r="H38" s="328"/>
      <c r="I38" s="327" t="s">
        <v>577</v>
      </c>
      <c r="J38" s="328"/>
      <c r="K38" s="339"/>
      <c r="L38" s="333" t="s">
        <v>165</v>
      </c>
      <c r="M38" s="334"/>
      <c r="N38" s="339"/>
      <c r="O38" s="35" t="s">
        <v>608</v>
      </c>
      <c r="P38" s="61"/>
      <c r="Q38" s="347" t="str">
        <f>IF(AND(P38&lt;&gt;"",P39&lt;&gt;"",P38=0,P39=0),Berechnung1!$H$5,IF(P40=Berechnung1!D57,Berechnung1!$F$5,IF(OR(P40&lt;Berechnung1!E57,P40&gt;Berechnung1!F57),Berechnung1!$G$5,IF(OR(ROUND(P40,4)&lt;Berechnung1!J57,ROUND(P40,4)&gt;Berechnung1!K57),Berechnung1!$D$5,IF(OR(ROUND(P40,4)&lt;Berechnung1!G57,ROUND(P40,4)&gt;Berechnung1!H57),Berechnung1!$E$5,Berechnung1!$C$5)))))</f>
        <v>Incomplete</v>
      </c>
      <c r="R38" s="356"/>
      <c r="S38" s="309"/>
    </row>
    <row r="39" spans="1:20" ht="36" customHeight="1" thickBot="1" x14ac:dyDescent="0.25">
      <c r="A39" s="399"/>
      <c r="B39" s="409"/>
      <c r="C39" s="459"/>
      <c r="D39" s="449"/>
      <c r="E39" s="329"/>
      <c r="F39" s="330"/>
      <c r="G39" s="329"/>
      <c r="H39" s="330"/>
      <c r="I39" s="329"/>
      <c r="J39" s="330"/>
      <c r="K39" s="340"/>
      <c r="L39" s="335"/>
      <c r="M39" s="336"/>
      <c r="N39" s="340"/>
      <c r="O39" s="35" t="s">
        <v>609</v>
      </c>
      <c r="P39" s="85">
        <f>IF('Basic data'!E31="",0,'Basic data'!E31)</f>
        <v>0</v>
      </c>
      <c r="Q39" s="348"/>
      <c r="R39" s="357"/>
      <c r="S39" s="310"/>
    </row>
    <row r="40" spans="1:20" ht="36" customHeight="1" thickBot="1" x14ac:dyDescent="0.25">
      <c r="A40" s="399"/>
      <c r="B40" s="410"/>
      <c r="C40" s="460"/>
      <c r="D40" s="450"/>
      <c r="E40" s="331"/>
      <c r="F40" s="332"/>
      <c r="G40" s="331"/>
      <c r="H40" s="332"/>
      <c r="I40" s="331"/>
      <c r="J40" s="332"/>
      <c r="K40" s="341"/>
      <c r="L40" s="337"/>
      <c r="M40" s="338"/>
      <c r="N40" s="341"/>
      <c r="O40" s="35" t="s">
        <v>167</v>
      </c>
      <c r="P40" s="64" t="str">
        <f>IF(P38="","n.d.",IF(P39="","n.d.",IF(P39=0,"",P38/P39)))</f>
        <v>n.d.</v>
      </c>
      <c r="Q40" s="349"/>
      <c r="R40" s="358"/>
      <c r="S40" s="311"/>
    </row>
    <row r="41" spans="1:20" ht="39.75" customHeight="1" thickBot="1" x14ac:dyDescent="0.25">
      <c r="A41" s="399"/>
      <c r="B41" s="408" t="s">
        <v>223</v>
      </c>
      <c r="C41" s="418" t="s">
        <v>542</v>
      </c>
      <c r="D41" s="366" t="s">
        <v>573</v>
      </c>
      <c r="E41" s="327" t="s">
        <v>571</v>
      </c>
      <c r="F41" s="328"/>
      <c r="G41" s="327" t="s">
        <v>574</v>
      </c>
      <c r="H41" s="328"/>
      <c r="I41" s="327" t="s">
        <v>575</v>
      </c>
      <c r="J41" s="328"/>
      <c r="K41" s="339"/>
      <c r="L41" s="333" t="s">
        <v>165</v>
      </c>
      <c r="M41" s="334"/>
      <c r="N41" s="339"/>
      <c r="O41" s="128" t="s">
        <v>608</v>
      </c>
      <c r="P41" s="129"/>
      <c r="Q41" s="347" t="str">
        <f>IF(AND(P41&lt;&gt;"",P42&lt;&gt;"",P41=0,P42=0),Berechnung1!$H$5,IF(P43=Berechnung1!D60,Berechnung1!$F$5,IF(OR(P43&lt;Berechnung1!E60,P43&gt;Berechnung1!F60),Berechnung1!$G$5,IF(OR(ROUND(P43,4)&lt;Berechnung1!J60,ROUND(P43,4)&gt;Berechnung1!K60),Berechnung1!$D$5,IF(OR(ROUND(P43,4)&lt;Berechnung1!G60,ROUND(P43,4)&gt;Berechnung1!H60),Berechnung1!$E$5,Berechnung1!$C$5)))))</f>
        <v>Incomplete</v>
      </c>
      <c r="R41" s="353"/>
      <c r="S41" s="350"/>
    </row>
    <row r="42" spans="1:20" ht="39.75" customHeight="1" thickBot="1" x14ac:dyDescent="0.25">
      <c r="A42" s="399"/>
      <c r="B42" s="409"/>
      <c r="C42" s="459"/>
      <c r="D42" s="449"/>
      <c r="E42" s="329"/>
      <c r="F42" s="330"/>
      <c r="G42" s="329"/>
      <c r="H42" s="330"/>
      <c r="I42" s="329"/>
      <c r="J42" s="330"/>
      <c r="K42" s="340"/>
      <c r="L42" s="335"/>
      <c r="M42" s="336"/>
      <c r="N42" s="340"/>
      <c r="O42" s="157" t="s">
        <v>609</v>
      </c>
      <c r="P42" s="130">
        <f>IF('Basic data'!E35="",0,'Basic data'!E35)</f>
        <v>0</v>
      </c>
      <c r="Q42" s="348"/>
      <c r="R42" s="354"/>
      <c r="S42" s="351"/>
    </row>
    <row r="43" spans="1:20" ht="39.75" customHeight="1" thickBot="1" x14ac:dyDescent="0.25">
      <c r="A43" s="401"/>
      <c r="B43" s="410"/>
      <c r="C43" s="460"/>
      <c r="D43" s="450"/>
      <c r="E43" s="331"/>
      <c r="F43" s="332"/>
      <c r="G43" s="331"/>
      <c r="H43" s="332"/>
      <c r="I43" s="331"/>
      <c r="J43" s="332"/>
      <c r="K43" s="341"/>
      <c r="L43" s="337"/>
      <c r="M43" s="338"/>
      <c r="N43" s="341"/>
      <c r="O43" s="157" t="s">
        <v>167</v>
      </c>
      <c r="P43" s="131" t="str">
        <f>IF(P41="","n.d.",IF(P42="","n.d.",IF(P42=0,"",P41/P42)))</f>
        <v>n.d.</v>
      </c>
      <c r="Q43" s="349"/>
      <c r="R43" s="355"/>
      <c r="S43" s="352"/>
    </row>
    <row r="44" spans="1:20" ht="30" customHeight="1" thickBot="1" x14ac:dyDescent="0.25">
      <c r="A44" s="397">
        <v>10</v>
      </c>
      <c r="B44" s="398"/>
      <c r="C44" s="451" t="s">
        <v>578</v>
      </c>
      <c r="D44" s="440" t="s">
        <v>579</v>
      </c>
      <c r="E44" s="426" t="s">
        <v>580</v>
      </c>
      <c r="F44" s="427"/>
      <c r="G44" s="426" t="s">
        <v>581</v>
      </c>
      <c r="H44" s="427"/>
      <c r="I44" s="426" t="s">
        <v>583</v>
      </c>
      <c r="J44" s="500"/>
      <c r="K44" s="467"/>
      <c r="L44" s="333" t="s">
        <v>582</v>
      </c>
      <c r="M44" s="334"/>
      <c r="N44" s="339"/>
      <c r="O44" s="35" t="s">
        <v>608</v>
      </c>
      <c r="P44" s="61"/>
      <c r="Q44" s="347" t="str">
        <f>IF(AND(P44&lt;&gt;"",P45&lt;&gt;"",P44=0,P45=0),Berechnung1!$H$5,IF(P46=Berechnung1!D63,Berechnung1!$F$5,IF(OR(P46&lt; Berechnung1!E63,P46&gt; Berechnung1!F63),Berechnung1!$G$5,IF(OR(ROUND(P46,4)&lt;Berechnung1!J63,ROUND(P46,4)&gt;Berechnung1!K63),Berechnung1!$D$5,IF(OR(ROUND(P46,4)&lt;Berechnung1!G63,ROUND(P46,4)&gt;Berechnung1!H63),Berechnung1!$E$5,Berechnung1!$C$5)))))</f>
        <v>Incomplete</v>
      </c>
      <c r="R44" s="436"/>
      <c r="S44" s="309"/>
    </row>
    <row r="45" spans="1:20" ht="30" customHeight="1" thickBot="1" x14ac:dyDescent="0.25">
      <c r="A45" s="399"/>
      <c r="B45" s="400"/>
      <c r="C45" s="438"/>
      <c r="D45" s="441"/>
      <c r="E45" s="428"/>
      <c r="F45" s="429"/>
      <c r="G45" s="428"/>
      <c r="H45" s="429"/>
      <c r="I45" s="428"/>
      <c r="J45" s="501"/>
      <c r="K45" s="468"/>
      <c r="L45" s="335"/>
      <c r="M45" s="336"/>
      <c r="N45" s="340"/>
      <c r="O45" s="35" t="s">
        <v>609</v>
      </c>
      <c r="P45" s="85">
        <f>IF('Basic data'!O30="",0,'Basic data'!O30)</f>
        <v>0</v>
      </c>
      <c r="Q45" s="348"/>
      <c r="R45" s="357"/>
      <c r="S45" s="310"/>
    </row>
    <row r="46" spans="1:20" ht="30" customHeight="1" thickBot="1" x14ac:dyDescent="0.25">
      <c r="A46" s="401"/>
      <c r="B46" s="402"/>
      <c r="C46" s="439"/>
      <c r="D46" s="442"/>
      <c r="E46" s="430"/>
      <c r="F46" s="431"/>
      <c r="G46" s="430"/>
      <c r="H46" s="431"/>
      <c r="I46" s="430"/>
      <c r="J46" s="502"/>
      <c r="K46" s="469"/>
      <c r="L46" s="337"/>
      <c r="M46" s="338"/>
      <c r="N46" s="341"/>
      <c r="O46" s="35" t="s">
        <v>167</v>
      </c>
      <c r="P46" s="64" t="str">
        <f>IF(P44="","n.d.",IF(P45="","n.d.",IF(P45=0,"",P44/P45)))</f>
        <v>n.d.</v>
      </c>
      <c r="Q46" s="349"/>
      <c r="R46" s="358"/>
      <c r="S46" s="311"/>
    </row>
    <row r="47" spans="1:20" ht="38.25" customHeight="1" thickBot="1" x14ac:dyDescent="0.25">
      <c r="A47" s="359" t="s">
        <v>584</v>
      </c>
      <c r="B47" s="526" t="s">
        <v>213</v>
      </c>
      <c r="C47" s="451"/>
      <c r="D47" s="440" t="s">
        <v>585</v>
      </c>
      <c r="E47" s="426" t="s">
        <v>586</v>
      </c>
      <c r="F47" s="452"/>
      <c r="G47" s="426" t="s">
        <v>593</v>
      </c>
      <c r="H47" s="452"/>
      <c r="I47" s="426" t="s">
        <v>587</v>
      </c>
      <c r="J47" s="452"/>
      <c r="K47" s="339"/>
      <c r="L47" s="333" t="s">
        <v>170</v>
      </c>
      <c r="M47" s="334"/>
      <c r="N47" s="339"/>
      <c r="O47" s="35" t="s">
        <v>608</v>
      </c>
      <c r="P47" s="129"/>
      <c r="Q47" s="446" t="str">
        <f>IF(AND(P47&lt;&gt;"",P48&lt;&gt;"",P47=0,P48=0),Berechnung1!$H$5,IF(P49="",Berechnung1!$D$17,IF(P49=Berechnung1!D66,Berechnung1!$F$5,IF(OR(P49&lt;Berechnung1!E66,P49&gt;Berechnung1!F66),Berechnung1!$G$5,IF(OR(ROUND(P49,4)&lt;Berechnung1!J66,ROUND(P49,4)&gt;Berechnung1!K66),Berechnung1!$D$5,IF(OR(ROUND(P49,4)&lt;Berechnung1!G66,ROUND(P49,4)&gt;Berechnung1!H66),Berechnung1!$E$5,Berechnung1!$C$5))))))</f>
        <v>Incomplete</v>
      </c>
      <c r="R47" s="436"/>
      <c r="S47" s="309"/>
    </row>
    <row r="48" spans="1:20" ht="38.25" customHeight="1" thickBot="1" x14ac:dyDescent="0.25">
      <c r="A48" s="361"/>
      <c r="B48" s="526"/>
      <c r="C48" s="438"/>
      <c r="D48" s="441"/>
      <c r="E48" s="428"/>
      <c r="F48" s="453"/>
      <c r="G48" s="428"/>
      <c r="H48" s="453"/>
      <c r="I48" s="428"/>
      <c r="J48" s="453"/>
      <c r="K48" s="340"/>
      <c r="L48" s="335"/>
      <c r="M48" s="336"/>
      <c r="N48" s="340"/>
      <c r="O48" s="35" t="s">
        <v>609</v>
      </c>
      <c r="P48" s="130">
        <f>IF('Basic data'!O30="",0,SUM('Basic data'!O30,'Basic data'!O34))</f>
        <v>0</v>
      </c>
      <c r="Q48" s="405"/>
      <c r="R48" s="357"/>
      <c r="S48" s="310"/>
    </row>
    <row r="49" spans="1:20" ht="38.25" customHeight="1" thickBot="1" x14ac:dyDescent="0.25">
      <c r="A49" s="361"/>
      <c r="B49" s="526"/>
      <c r="C49" s="439"/>
      <c r="D49" s="442"/>
      <c r="E49" s="430"/>
      <c r="F49" s="454"/>
      <c r="G49" s="430"/>
      <c r="H49" s="454"/>
      <c r="I49" s="430"/>
      <c r="J49" s="454"/>
      <c r="K49" s="341"/>
      <c r="L49" s="337"/>
      <c r="M49" s="338"/>
      <c r="N49" s="341"/>
      <c r="O49" s="128" t="s">
        <v>167</v>
      </c>
      <c r="P49" s="131" t="str">
        <f>IF(P47="","n.d.",IF(AND(P47=0,P48=0),"",P47/P48))</f>
        <v>n.d.</v>
      </c>
      <c r="Q49" s="406"/>
      <c r="R49" s="358"/>
      <c r="S49" s="311"/>
    </row>
    <row r="50" spans="1:20" ht="39" customHeight="1" thickBot="1" x14ac:dyDescent="0.25">
      <c r="A50" s="361"/>
      <c r="B50" s="526" t="s">
        <v>223</v>
      </c>
      <c r="C50" s="437"/>
      <c r="D50" s="440" t="s">
        <v>594</v>
      </c>
      <c r="E50" s="426" t="s">
        <v>634</v>
      </c>
      <c r="F50" s="443"/>
      <c r="G50" s="426" t="s">
        <v>595</v>
      </c>
      <c r="H50" s="443"/>
      <c r="I50" s="426" t="s">
        <v>596</v>
      </c>
      <c r="J50" s="432"/>
      <c r="K50" s="318"/>
      <c r="L50" s="321" t="s">
        <v>588</v>
      </c>
      <c r="M50" s="322"/>
      <c r="N50" s="318"/>
      <c r="O50" s="35" t="s">
        <v>608</v>
      </c>
      <c r="P50" s="61"/>
      <c r="Q50" s="446" t="str">
        <f>IF(AND(P50&lt;&gt;"",P51&lt;&gt;"",P50=0,P51=0),Berechnung1!$H$5,IF(P52="",Berechnung1!$D$5,IF(P52=Berechnung1!D69,Berechnung1!$F$5,IF(OR(P52&lt;Berechnung1!E69,P52&gt;Berechnung1!F69),Berechnung1!$G$5,IF(OR(ROUND(P52,4)&lt;Berechnung1!J69,ROUND(P52,4)&gt;Berechnung1!K69),Berechnung1!$D$5,IF(OR(ROUND(P52,4)&lt;Berechnung1!G69,ROUND(P52,4)&gt;Berechnung1!H69),Berechnung1!$E$5,Berechnung1!$C$5))))))</f>
        <v>Incomplete</v>
      </c>
      <c r="R50" s="463"/>
      <c r="S50" s="309"/>
    </row>
    <row r="51" spans="1:20" ht="39" customHeight="1" thickBot="1" x14ac:dyDescent="0.25">
      <c r="A51" s="361"/>
      <c r="B51" s="526"/>
      <c r="C51" s="438"/>
      <c r="D51" s="441"/>
      <c r="E51" s="428"/>
      <c r="F51" s="444"/>
      <c r="G51" s="428"/>
      <c r="H51" s="444"/>
      <c r="I51" s="428"/>
      <c r="J51" s="433"/>
      <c r="K51" s="319"/>
      <c r="L51" s="323"/>
      <c r="M51" s="324"/>
      <c r="N51" s="319"/>
      <c r="O51" s="35" t="s">
        <v>609</v>
      </c>
      <c r="P51" s="85">
        <f>IF(OR('Basic data'!L30="",'Basic data'!L34="",'Basic data'!M34=""),0,SUM('Basic data'!L30,'Basic data'!L34,'Basic data'!M34))</f>
        <v>0</v>
      </c>
      <c r="Q51" s="405"/>
      <c r="R51" s="357"/>
      <c r="S51" s="310"/>
    </row>
    <row r="52" spans="1:20" ht="39" customHeight="1" thickBot="1" x14ac:dyDescent="0.25">
      <c r="A52" s="363"/>
      <c r="B52" s="526"/>
      <c r="C52" s="439"/>
      <c r="D52" s="442"/>
      <c r="E52" s="430"/>
      <c r="F52" s="445"/>
      <c r="G52" s="430"/>
      <c r="H52" s="445"/>
      <c r="I52" s="430"/>
      <c r="J52" s="434"/>
      <c r="K52" s="320"/>
      <c r="L52" s="325"/>
      <c r="M52" s="326"/>
      <c r="N52" s="320"/>
      <c r="O52" s="35" t="s">
        <v>167</v>
      </c>
      <c r="P52" s="64" t="str">
        <f>IF(P50="","n.d.",IF(AND(P50=0,P51=0),"",P50/P51))</f>
        <v>n.d.</v>
      </c>
      <c r="Q52" s="406"/>
      <c r="R52" s="358"/>
      <c r="S52" s="311"/>
    </row>
    <row r="53" spans="1:20" ht="30" customHeight="1" thickBot="1" x14ac:dyDescent="0.25">
      <c r="A53" s="359">
        <v>12</v>
      </c>
      <c r="B53" s="408" t="s">
        <v>213</v>
      </c>
      <c r="C53" s="451" t="s">
        <v>171</v>
      </c>
      <c r="D53" s="440" t="s">
        <v>592</v>
      </c>
      <c r="E53" s="426" t="s">
        <v>591</v>
      </c>
      <c r="F53" s="427"/>
      <c r="G53" s="426" t="s">
        <v>635</v>
      </c>
      <c r="H53" s="427"/>
      <c r="I53" s="471" t="s">
        <v>161</v>
      </c>
      <c r="J53" s="500"/>
      <c r="K53" s="339"/>
      <c r="L53" s="333" t="s">
        <v>217</v>
      </c>
      <c r="M53" s="334"/>
      <c r="N53" s="339"/>
      <c r="O53" s="407" t="s">
        <v>607</v>
      </c>
      <c r="P53" s="464">
        <f>IF('Basic data'!O38="",0,'Basic data'!O38)</f>
        <v>0</v>
      </c>
      <c r="Q53" s="396" t="str">
        <f>IF(P53=0,Berechnung1!$F$5,IF(OR(P53&lt; Berechnung1!E72,P53&gt; Berechnung1!F72),Berechnung1!$G$5,IF(OR(ROUND(P53,4)&lt;Berechnung1!J72,ROUND(P53,4)&gt;Berechnung1!K72),Berechnung1!$D$5,IF(OR(ROUND(P53,4)&lt;Berechnung1!G72,ROUND(P53,4)&gt;Berechnung1!H72),Berechnung1!$E$5,Berechnung1!$C$5))))</f>
        <v>Incomplete</v>
      </c>
      <c r="R53" s="463"/>
      <c r="S53" s="309"/>
    </row>
    <row r="54" spans="1:20" ht="30" customHeight="1" thickBot="1" x14ac:dyDescent="0.25">
      <c r="A54" s="361"/>
      <c r="B54" s="409"/>
      <c r="C54" s="438"/>
      <c r="D54" s="441"/>
      <c r="E54" s="428"/>
      <c r="F54" s="429"/>
      <c r="G54" s="428"/>
      <c r="H54" s="429"/>
      <c r="I54" s="428"/>
      <c r="J54" s="501"/>
      <c r="K54" s="340"/>
      <c r="L54" s="335"/>
      <c r="M54" s="336"/>
      <c r="N54" s="340"/>
      <c r="O54" s="407"/>
      <c r="P54" s="465"/>
      <c r="Q54" s="348"/>
      <c r="R54" s="357"/>
      <c r="S54" s="310"/>
    </row>
    <row r="55" spans="1:20" ht="30" customHeight="1" thickBot="1" x14ac:dyDescent="0.25">
      <c r="A55" s="361"/>
      <c r="B55" s="410"/>
      <c r="C55" s="439"/>
      <c r="D55" s="442"/>
      <c r="E55" s="430"/>
      <c r="F55" s="431"/>
      <c r="G55" s="430"/>
      <c r="H55" s="431"/>
      <c r="I55" s="430"/>
      <c r="J55" s="502"/>
      <c r="K55" s="341"/>
      <c r="L55" s="337"/>
      <c r="M55" s="338"/>
      <c r="N55" s="341"/>
      <c r="O55" s="407"/>
      <c r="P55" s="466"/>
      <c r="Q55" s="349"/>
      <c r="R55" s="358"/>
      <c r="S55" s="311"/>
    </row>
    <row r="56" spans="1:20" ht="30" customHeight="1" thickBot="1" x14ac:dyDescent="0.25">
      <c r="A56" s="361"/>
      <c r="B56" s="408" t="s">
        <v>223</v>
      </c>
      <c r="C56" s="451" t="s">
        <v>171</v>
      </c>
      <c r="D56" s="440" t="s">
        <v>589</v>
      </c>
      <c r="E56" s="471" t="s">
        <v>161</v>
      </c>
      <c r="F56" s="427"/>
      <c r="G56" s="426" t="s">
        <v>636</v>
      </c>
      <c r="H56" s="427"/>
      <c r="I56" s="471" t="s">
        <v>161</v>
      </c>
      <c r="J56" s="427"/>
      <c r="K56" s="339"/>
      <c r="L56" s="333" t="s">
        <v>541</v>
      </c>
      <c r="M56" s="334"/>
      <c r="N56" s="339"/>
      <c r="O56" s="407" t="s">
        <v>607</v>
      </c>
      <c r="P56" s="464">
        <f>IF('Basic data'!O39="",0,'Basic data'!O39)</f>
        <v>0</v>
      </c>
      <c r="Q56" s="396" t="str">
        <f>IF(P56=0,Berechnung1!$F$5,IF(OR(P56&lt; Berechnung1!E75,P56&gt; Berechnung1!F75),Berechnung1!$G$5,IF(OR(ROUND(P56,4)&lt;Berechnung1!J75,ROUND(P56,4)&gt;Berechnung1!K75),Berechnung1!$D$5,IF(OR(ROUND(P56,4)&lt;Berechnung1!G75,ROUND(P56,4)&gt;Berechnung1!H75),Berechnung1!$E$5,Berechnung1!$C$5))))</f>
        <v>Incomplete</v>
      </c>
      <c r="R56" s="463"/>
      <c r="S56" s="309"/>
    </row>
    <row r="57" spans="1:20" ht="30" customHeight="1" thickBot="1" x14ac:dyDescent="0.25">
      <c r="A57" s="361"/>
      <c r="B57" s="409"/>
      <c r="C57" s="438"/>
      <c r="D57" s="441"/>
      <c r="E57" s="428"/>
      <c r="F57" s="429"/>
      <c r="G57" s="428"/>
      <c r="H57" s="429"/>
      <c r="I57" s="428"/>
      <c r="J57" s="429"/>
      <c r="K57" s="340"/>
      <c r="L57" s="335"/>
      <c r="M57" s="336"/>
      <c r="N57" s="340"/>
      <c r="O57" s="407"/>
      <c r="P57" s="465"/>
      <c r="Q57" s="461"/>
      <c r="R57" s="357"/>
      <c r="S57" s="310"/>
    </row>
    <row r="58" spans="1:20" ht="30" customHeight="1" thickBot="1" x14ac:dyDescent="0.25">
      <c r="A58" s="361"/>
      <c r="B58" s="410"/>
      <c r="C58" s="439"/>
      <c r="D58" s="442"/>
      <c r="E58" s="430"/>
      <c r="F58" s="431"/>
      <c r="G58" s="430"/>
      <c r="H58" s="431"/>
      <c r="I58" s="430"/>
      <c r="J58" s="431"/>
      <c r="K58" s="341"/>
      <c r="L58" s="337"/>
      <c r="M58" s="338"/>
      <c r="N58" s="341"/>
      <c r="O58" s="407"/>
      <c r="P58" s="466"/>
      <c r="Q58" s="462"/>
      <c r="R58" s="358"/>
      <c r="S58" s="311"/>
    </row>
    <row r="59" spans="1:20" ht="30" customHeight="1" thickBot="1" x14ac:dyDescent="0.25">
      <c r="A59" s="361"/>
      <c r="B59" s="408" t="s">
        <v>249</v>
      </c>
      <c r="C59" s="451" t="s">
        <v>171</v>
      </c>
      <c r="D59" s="440" t="s">
        <v>590</v>
      </c>
      <c r="E59" s="426" t="s">
        <v>591</v>
      </c>
      <c r="F59" s="427"/>
      <c r="G59" s="426" t="s">
        <v>637</v>
      </c>
      <c r="H59" s="427"/>
      <c r="I59" s="471" t="s">
        <v>161</v>
      </c>
      <c r="J59" s="500"/>
      <c r="K59" s="339"/>
      <c r="L59" s="333" t="s">
        <v>247</v>
      </c>
      <c r="M59" s="334"/>
      <c r="N59" s="339"/>
      <c r="O59" s="407" t="s">
        <v>607</v>
      </c>
      <c r="P59" s="464">
        <f>$P$53+$T$60</f>
        <v>0</v>
      </c>
      <c r="Q59" s="396" t="str">
        <f>IF(P59=0,Berechnung1!$F$5,IF(OR(P59&lt; Berechnung1!E78,P59&gt; Berechnung1!F78),Berechnung1!$G$5,IF(OR(ROUND(P59,4)&lt;Berechnung1!J78,ROUND(P59,4)&gt;Berechnung1!K78),Berechnung1!$D$5,IF(OR(ROUND(P59,4)&lt;Berechnung1!G78,ROUND(P59,4)&gt;Berechnung1!H78),Berechnung1!$E$5,Berechnung1!$C$5))))</f>
        <v>Incomplete</v>
      </c>
      <c r="R59" s="463"/>
      <c r="S59" s="309"/>
    </row>
    <row r="60" spans="1:20" ht="30" customHeight="1" thickBot="1" x14ac:dyDescent="0.25">
      <c r="A60" s="361"/>
      <c r="B60" s="409"/>
      <c r="C60" s="438"/>
      <c r="D60" s="441"/>
      <c r="E60" s="428"/>
      <c r="F60" s="429"/>
      <c r="G60" s="428"/>
      <c r="H60" s="429"/>
      <c r="I60" s="428"/>
      <c r="J60" s="501"/>
      <c r="K60" s="340"/>
      <c r="L60" s="335"/>
      <c r="M60" s="336"/>
      <c r="N60" s="340"/>
      <c r="O60" s="407"/>
      <c r="P60" s="465"/>
      <c r="Q60" s="348"/>
      <c r="R60" s="357"/>
      <c r="S60" s="310"/>
      <c r="T60" s="136">
        <f>IF('Basic data'!O40="",0,'Basic data'!O40)</f>
        <v>0</v>
      </c>
    </row>
    <row r="61" spans="1:20" ht="30" customHeight="1" thickBot="1" x14ac:dyDescent="0.25">
      <c r="A61" s="363"/>
      <c r="B61" s="410"/>
      <c r="C61" s="439"/>
      <c r="D61" s="442"/>
      <c r="E61" s="430"/>
      <c r="F61" s="431"/>
      <c r="G61" s="430"/>
      <c r="H61" s="431"/>
      <c r="I61" s="430"/>
      <c r="J61" s="502"/>
      <c r="K61" s="341"/>
      <c r="L61" s="337"/>
      <c r="M61" s="338"/>
      <c r="N61" s="341"/>
      <c r="O61" s="407"/>
      <c r="P61" s="466"/>
      <c r="Q61" s="349"/>
      <c r="R61" s="358"/>
      <c r="S61" s="311"/>
    </row>
    <row r="62" spans="1:20" ht="30" customHeight="1" thickBot="1" x14ac:dyDescent="0.25">
      <c r="A62" s="397">
        <v>13</v>
      </c>
      <c r="B62" s="398"/>
      <c r="C62" s="451"/>
      <c r="D62" s="470" t="s">
        <v>603</v>
      </c>
      <c r="E62" s="426" t="s">
        <v>597</v>
      </c>
      <c r="F62" s="443"/>
      <c r="G62" s="426" t="s">
        <v>604</v>
      </c>
      <c r="H62" s="443"/>
      <c r="I62" s="426" t="s">
        <v>638</v>
      </c>
      <c r="J62" s="432"/>
      <c r="K62" s="339"/>
      <c r="L62" s="333" t="s">
        <v>224</v>
      </c>
      <c r="M62" s="334"/>
      <c r="N62" s="339"/>
      <c r="O62" s="35" t="s">
        <v>608</v>
      </c>
      <c r="P62" s="61"/>
      <c r="Q62" s="347" t="str">
        <f>IF(P64=Berechnung1!D81,Berechnung1!$F$5,IF(OR(P64&lt; Berechnung1!E81,P64&gt; Berechnung1!F81),Berechnung1!$G$5,IF(OR(P64&lt;Berechnung1!J81,P64&gt;Berechnung1!K81),Berechnung1!$D$5,IF(OR(ROUND(P64,4)&lt;Berechnung1!G81,ROUND(P64,4)&gt;Berechnung1!H81),Berechnung1!$E$5,Berechnung1!$C$5))))</f>
        <v>Incomplete</v>
      </c>
      <c r="R62" s="435"/>
      <c r="S62" s="309"/>
    </row>
    <row r="63" spans="1:20" ht="30" customHeight="1" thickBot="1" x14ac:dyDescent="0.25">
      <c r="A63" s="399"/>
      <c r="B63" s="400"/>
      <c r="C63" s="438"/>
      <c r="D63" s="470"/>
      <c r="E63" s="428"/>
      <c r="F63" s="444"/>
      <c r="G63" s="428"/>
      <c r="H63" s="444"/>
      <c r="I63" s="428"/>
      <c r="J63" s="433"/>
      <c r="K63" s="340"/>
      <c r="L63" s="335"/>
      <c r="M63" s="336"/>
      <c r="N63" s="340"/>
      <c r="O63" s="35" t="s">
        <v>609</v>
      </c>
      <c r="P63" s="85">
        <f>IF(OR('Basic data'!E30="",'Basic data'!F30="",'Basic data'!G30="",'Basic data'!E34="",'Basic data'!F34="",'Basic data'!G34=""),0,SUM('Basic data'!E30:G30,'Basic data'!E34:G34))</f>
        <v>0</v>
      </c>
      <c r="Q63" s="348"/>
      <c r="R63" s="357"/>
      <c r="S63" s="310"/>
    </row>
    <row r="64" spans="1:20" ht="30" customHeight="1" thickBot="1" x14ac:dyDescent="0.25">
      <c r="A64" s="401"/>
      <c r="B64" s="402"/>
      <c r="C64" s="439"/>
      <c r="D64" s="470"/>
      <c r="E64" s="430"/>
      <c r="F64" s="445"/>
      <c r="G64" s="430"/>
      <c r="H64" s="445"/>
      <c r="I64" s="430"/>
      <c r="J64" s="434"/>
      <c r="K64" s="341"/>
      <c r="L64" s="337"/>
      <c r="M64" s="338"/>
      <c r="N64" s="341"/>
      <c r="O64" s="35" t="s">
        <v>167</v>
      </c>
      <c r="P64" s="64" t="str">
        <f>IF(P62="","n.d.",IF(P63="","n.d.",IF(P63=0,"",P62/P63)))</f>
        <v>n.d.</v>
      </c>
      <c r="Q64" s="349"/>
      <c r="R64" s="358"/>
      <c r="S64" s="311"/>
    </row>
    <row r="65" spans="1:20" ht="30" customHeight="1" thickBot="1" x14ac:dyDescent="0.25">
      <c r="A65" s="397">
        <v>14</v>
      </c>
      <c r="B65" s="398"/>
      <c r="C65" s="451"/>
      <c r="D65" s="440" t="s">
        <v>605</v>
      </c>
      <c r="E65" s="426" t="s">
        <v>598</v>
      </c>
      <c r="F65" s="427"/>
      <c r="G65" s="426" t="s">
        <v>606</v>
      </c>
      <c r="H65" s="427"/>
      <c r="I65" s="426" t="s">
        <v>639</v>
      </c>
      <c r="J65" s="432"/>
      <c r="K65" s="339"/>
      <c r="L65" s="333" t="s">
        <v>236</v>
      </c>
      <c r="M65" s="334"/>
      <c r="N65" s="339"/>
      <c r="O65" s="35" t="s">
        <v>608</v>
      </c>
      <c r="P65" s="61"/>
      <c r="Q65" s="347" t="str">
        <f>IF(P67=Berechnung1!D84,Berechnung1!$F$5,IF(OR(P67&lt; Berechnung1!E84,P67&gt; Berechnung1!F84),Berechnung1!$G$5,IF(OR(P67&lt;Berechnung1!J84,P67&gt;Berechnung1!K84),Berechnung1!$D$5,IF(OR(ROUND(P67,4)&lt;Berechnung1!G84,ROUND(P67,3)&gt;Berechnung1!H84),Berechnung1!$E$5,Berechnung1!$C$5))))</f>
        <v>Incomplete</v>
      </c>
      <c r="R65" s="436"/>
      <c r="S65" s="425"/>
    </row>
    <row r="66" spans="1:20" ht="30" customHeight="1" thickBot="1" x14ac:dyDescent="0.25">
      <c r="A66" s="399"/>
      <c r="B66" s="400"/>
      <c r="C66" s="438"/>
      <c r="D66" s="441"/>
      <c r="E66" s="428"/>
      <c r="F66" s="429"/>
      <c r="G66" s="428"/>
      <c r="H66" s="429"/>
      <c r="I66" s="428"/>
      <c r="J66" s="433"/>
      <c r="K66" s="340"/>
      <c r="L66" s="335"/>
      <c r="M66" s="336"/>
      <c r="N66" s="340"/>
      <c r="O66" s="35" t="s">
        <v>609</v>
      </c>
      <c r="P66" s="129"/>
      <c r="Q66" s="348"/>
      <c r="R66" s="357"/>
      <c r="S66" s="310"/>
      <c r="T66" s="136">
        <f>IF(OR('Basic data'!E30="",'Basic data'!F30="",'Basic data'!G30="",'Basic data'!E34="",'Basic data'!F34="",'Basic data'!G34=""),0,SUM('Basic data'!E30:G30,'Basic data'!E34:G34))</f>
        <v>0</v>
      </c>
    </row>
    <row r="67" spans="1:20" ht="30" customHeight="1" thickBot="1" x14ac:dyDescent="0.25">
      <c r="A67" s="401"/>
      <c r="B67" s="402"/>
      <c r="C67" s="439"/>
      <c r="D67" s="442"/>
      <c r="E67" s="430"/>
      <c r="F67" s="431"/>
      <c r="G67" s="430"/>
      <c r="H67" s="431"/>
      <c r="I67" s="430"/>
      <c r="J67" s="434"/>
      <c r="K67" s="341"/>
      <c r="L67" s="337"/>
      <c r="M67" s="338"/>
      <c r="N67" s="341"/>
      <c r="O67" s="35" t="s">
        <v>167</v>
      </c>
      <c r="P67" s="64" t="str">
        <f>IF(P65="","n.d.",IF(P66="","n.d.",IF(P66=0,"",P65/P66)))</f>
        <v>n.d.</v>
      </c>
      <c r="Q67" s="349"/>
      <c r="R67" s="358"/>
      <c r="S67" s="311"/>
    </row>
    <row r="68" spans="1:20" s="136" customFormat="1" ht="30" customHeight="1" thickBot="1" x14ac:dyDescent="0.25">
      <c r="A68" s="359">
        <v>15</v>
      </c>
      <c r="B68" s="398"/>
      <c r="C68" s="451" t="s">
        <v>542</v>
      </c>
      <c r="D68" s="440" t="s">
        <v>599</v>
      </c>
      <c r="E68" s="426" t="s">
        <v>602</v>
      </c>
      <c r="F68" s="427"/>
      <c r="G68" s="426" t="s">
        <v>600</v>
      </c>
      <c r="H68" s="427"/>
      <c r="I68" s="426" t="s">
        <v>601</v>
      </c>
      <c r="J68" s="432"/>
      <c r="K68" s="339" t="s">
        <v>251</v>
      </c>
      <c r="L68" s="333" t="s">
        <v>541</v>
      </c>
      <c r="M68" s="334"/>
      <c r="N68" s="339"/>
      <c r="O68" s="35" t="s">
        <v>608</v>
      </c>
      <c r="P68" s="129"/>
      <c r="Q68" s="404" t="str">
        <f>IF(AND(P68&lt;&gt;"",P69&lt;&gt;"",P68=0,P69=0),Berechnung1!$H$5,IF(P70="",Berechnung1!$D$5,IF(P70=Berechnung1!D87,Berechnung1!$F$5,IF(OR(P70&lt;Berechnung1!E87,P70&gt;Berechnung1!F87),Berechnung1!$G$5,IF(OR(ROUND(P70,4)&lt;Berechnung1!J87,ROUND(P70,4)&gt;Berechnung1!K87),Berechnung1!$D$5,IF(OR(ROUND(P70,4)&lt;Berechnung1!G87,ROUND(P70,4)&gt;Berechnung1!H87),Berechnung1!$E$5,Berechnung1!$C$5))))))</f>
        <v>Incomplete</v>
      </c>
      <c r="R68" s="436"/>
      <c r="S68" s="505"/>
    </row>
    <row r="69" spans="1:20" s="136" customFormat="1" ht="30" customHeight="1" thickBot="1" x14ac:dyDescent="0.25">
      <c r="A69" s="399"/>
      <c r="B69" s="400"/>
      <c r="C69" s="438"/>
      <c r="D69" s="441"/>
      <c r="E69" s="428"/>
      <c r="F69" s="429"/>
      <c r="G69" s="428"/>
      <c r="H69" s="429"/>
      <c r="I69" s="428"/>
      <c r="J69" s="433"/>
      <c r="K69" s="340"/>
      <c r="L69" s="335"/>
      <c r="M69" s="336"/>
      <c r="N69" s="340"/>
      <c r="O69" s="35" t="s">
        <v>609</v>
      </c>
      <c r="P69" s="129"/>
      <c r="Q69" s="405"/>
      <c r="R69" s="503"/>
      <c r="S69" s="506"/>
    </row>
    <row r="70" spans="1:20" s="136" customFormat="1" ht="30" customHeight="1" thickBot="1" x14ac:dyDescent="0.25">
      <c r="A70" s="401"/>
      <c r="B70" s="402"/>
      <c r="C70" s="439"/>
      <c r="D70" s="442"/>
      <c r="E70" s="430"/>
      <c r="F70" s="431"/>
      <c r="G70" s="430"/>
      <c r="H70" s="431"/>
      <c r="I70" s="430"/>
      <c r="J70" s="434"/>
      <c r="K70" s="341"/>
      <c r="L70" s="337"/>
      <c r="M70" s="338"/>
      <c r="N70" s="341"/>
      <c r="O70" s="157" t="s">
        <v>167</v>
      </c>
      <c r="P70" s="131" t="str">
        <f>IF(P68="","n.d.",IF(P69="","n.d.",IF(P69=0,"",P68/P69)))</f>
        <v>n.d.</v>
      </c>
      <c r="Q70" s="406"/>
      <c r="R70" s="504"/>
      <c r="S70" s="507"/>
    </row>
    <row r="71" spans="1:20" s="136" customFormat="1" ht="7.5" customHeight="1" x14ac:dyDescent="0.25">
      <c r="A71" s="137"/>
      <c r="B71" s="137"/>
      <c r="C71" s="138"/>
      <c r="D71" s="139"/>
      <c r="E71" s="139"/>
      <c r="F71" s="140"/>
      <c r="G71" s="139"/>
      <c r="H71" s="140"/>
      <c r="I71" s="139"/>
      <c r="J71" s="141"/>
      <c r="K71" s="142"/>
      <c r="L71" s="142"/>
      <c r="M71" s="142"/>
      <c r="N71" s="142"/>
      <c r="O71" s="143"/>
      <c r="P71" s="144"/>
      <c r="Q71" s="145"/>
      <c r="R71" s="191"/>
      <c r="S71" s="191"/>
    </row>
    <row r="72" spans="1:20" s="136" customFormat="1" ht="18" customHeight="1" thickBot="1" x14ac:dyDescent="0.3">
      <c r="A72" s="508" t="s">
        <v>624</v>
      </c>
      <c r="B72" s="508"/>
      <c r="C72" s="508"/>
      <c r="D72" s="508"/>
      <c r="E72" s="139"/>
      <c r="F72" s="140"/>
      <c r="G72" s="139"/>
      <c r="H72" s="140"/>
      <c r="I72" s="139"/>
      <c r="J72" s="141"/>
      <c r="K72" s="142"/>
      <c r="L72" s="142"/>
      <c r="M72" s="142"/>
      <c r="N72" s="142"/>
      <c r="O72" s="143"/>
      <c r="P72" s="144"/>
      <c r="Q72" s="145"/>
      <c r="R72" s="191"/>
      <c r="S72" s="191"/>
    </row>
    <row r="73" spans="1:20" s="136" customFormat="1" ht="18" customHeight="1" thickBot="1" x14ac:dyDescent="0.25">
      <c r="A73" s="137"/>
      <c r="B73" s="137"/>
      <c r="C73" s="509" t="s">
        <v>612</v>
      </c>
      <c r="D73" s="510"/>
      <c r="E73" s="146" t="s">
        <v>627</v>
      </c>
      <c r="F73" s="147" t="str">
        <f>CONCATENATE(TEXT(Berechnung1!C9,"0,00%")," (",Berechnung1!C6,")")</f>
        <v>0,00% (0)</v>
      </c>
      <c r="G73" s="513" t="str">
        <f>CONCATENATE(TEXT(Berechnung1!D10,"0,00%")," (",Berechnung1!D7,")")</f>
        <v>0,00% (0)</v>
      </c>
      <c r="H73" s="522" t="s">
        <v>237</v>
      </c>
      <c r="I73" s="139"/>
      <c r="J73" s="141"/>
      <c r="K73" s="142"/>
      <c r="L73" s="142"/>
      <c r="M73" s="142"/>
      <c r="N73" s="142"/>
      <c r="O73" s="143"/>
      <c r="P73" s="144"/>
      <c r="Q73" s="145"/>
      <c r="R73" s="191"/>
      <c r="S73" s="191"/>
    </row>
    <row r="74" spans="1:20" s="136" customFormat="1" ht="33.75" customHeight="1" thickBot="1" x14ac:dyDescent="0.25">
      <c r="A74" s="137"/>
      <c r="B74" s="137"/>
      <c r="C74" s="511"/>
      <c r="D74" s="512"/>
      <c r="E74" s="194" t="s">
        <v>628</v>
      </c>
      <c r="F74" s="148" t="str">
        <f>CONCATENATE(TEXT(Berechnung1!K9,"0,00%")," (",Berechnung1!K6,")")</f>
        <v>0,00% (0)</v>
      </c>
      <c r="G74" s="513"/>
      <c r="H74" s="523"/>
      <c r="I74" s="139"/>
      <c r="J74" s="141"/>
      <c r="K74" s="142"/>
      <c r="L74" s="142"/>
      <c r="M74" s="142"/>
      <c r="N74" s="142"/>
      <c r="O74" s="143"/>
      <c r="P74" s="144"/>
      <c r="Q74" s="145"/>
      <c r="R74" s="191"/>
      <c r="S74" s="191"/>
    </row>
    <row r="75" spans="1:20" s="136" customFormat="1" ht="18" customHeight="1" thickBot="1" x14ac:dyDescent="0.25">
      <c r="A75" s="137"/>
      <c r="B75" s="137"/>
      <c r="C75" s="514" t="s">
        <v>625</v>
      </c>
      <c r="D75" s="515"/>
      <c r="E75" s="515"/>
      <c r="F75" s="516"/>
      <c r="G75" s="149" t="str">
        <f>CONCATENATE(TEXT(Berechnung1!E10,"0,00%")," (",Berechnung1!E7,")")</f>
        <v>0,00% (0)</v>
      </c>
      <c r="H75" s="154" t="str">
        <f>CONCATENATE(TEXT(Berechnung1!E11,"0,00%")," (",Berechnung1!E8,")")</f>
        <v>0,00% (0)</v>
      </c>
      <c r="I75" s="139"/>
      <c r="J75" s="141"/>
      <c r="K75" s="142"/>
      <c r="L75" s="142"/>
      <c r="M75" s="142"/>
      <c r="N75" s="142"/>
      <c r="O75" s="143"/>
      <c r="P75" s="144"/>
      <c r="Q75" s="145"/>
      <c r="R75" s="192"/>
      <c r="S75" s="191"/>
    </row>
    <row r="76" spans="1:20" s="136" customFormat="1" ht="18" customHeight="1" thickBot="1" x14ac:dyDescent="0.25">
      <c r="A76" s="137"/>
      <c r="B76" s="137"/>
      <c r="C76" s="518" t="s">
        <v>626</v>
      </c>
      <c r="D76" s="519"/>
      <c r="E76" s="150" t="s">
        <v>615</v>
      </c>
      <c r="F76" s="151" t="str">
        <f>CONCATENATE(TEXT(Berechnung1!G9,"0,00%")," (",Berechnung1!G6,")")</f>
        <v>0,00% (0)</v>
      </c>
      <c r="G76" s="513" t="str">
        <f>CONCATENATE(TEXT(Berechnung1!G10,"0,00%")," (",Berechnung1!G8,")")</f>
        <v>100,00% (21)</v>
      </c>
      <c r="H76" s="513"/>
      <c r="I76" s="139"/>
      <c r="J76" s="141"/>
      <c r="K76" s="142"/>
      <c r="L76" s="142"/>
      <c r="M76" s="142"/>
      <c r="N76" s="142"/>
      <c r="O76" s="143"/>
      <c r="P76" s="144"/>
      <c r="Q76" s="145"/>
      <c r="R76" s="191"/>
      <c r="S76" s="191"/>
    </row>
    <row r="77" spans="1:20" s="136" customFormat="1" ht="18" customHeight="1" thickBot="1" x14ac:dyDescent="0.25">
      <c r="A77" s="137"/>
      <c r="B77" s="137"/>
      <c r="C77" s="520"/>
      <c r="D77" s="521"/>
      <c r="E77" s="152" t="s">
        <v>614</v>
      </c>
      <c r="F77" s="153" t="str">
        <f>CONCATENATE(TEXT(Berechnung1!F9,"0,00%")," (",Berechnung1!F6,")")</f>
        <v>100,00% (21)</v>
      </c>
      <c r="G77" s="513"/>
      <c r="H77" s="513"/>
      <c r="I77" s="139"/>
      <c r="J77" s="141"/>
      <c r="K77" s="142"/>
      <c r="L77" s="142"/>
      <c r="M77" s="142"/>
      <c r="N77" s="142"/>
      <c r="O77" s="143"/>
      <c r="P77" s="144"/>
      <c r="Q77" s="145"/>
      <c r="R77" s="191"/>
      <c r="S77" s="191"/>
    </row>
    <row r="78" spans="1:20" ht="14.25" customHeight="1" x14ac:dyDescent="0.2"/>
    <row r="79" spans="1:20" ht="13.5" customHeight="1" x14ac:dyDescent="0.2">
      <c r="A79" s="122" t="s">
        <v>629</v>
      </c>
      <c r="B79" s="36"/>
    </row>
    <row r="80" spans="1:20" ht="28.5" customHeight="1" x14ac:dyDescent="0.2">
      <c r="A80" s="525" t="s">
        <v>674</v>
      </c>
      <c r="B80" s="525"/>
      <c r="C80" s="525"/>
      <c r="D80" s="525"/>
      <c r="E80" s="525"/>
      <c r="F80" s="525"/>
      <c r="G80" s="525"/>
      <c r="H80" s="525"/>
      <c r="I80" s="525"/>
      <c r="J80" s="525"/>
      <c r="K80" s="525"/>
      <c r="L80" s="525"/>
      <c r="M80" s="525"/>
      <c r="N80" s="525"/>
      <c r="O80" s="525"/>
      <c r="P80" s="525"/>
      <c r="Q80" s="525"/>
    </row>
    <row r="81" spans="1:17" ht="108.75" customHeight="1" x14ac:dyDescent="0.2">
      <c r="A81" s="524" t="s">
        <v>630</v>
      </c>
      <c r="B81" s="524"/>
      <c r="C81" s="524"/>
      <c r="D81" s="524"/>
      <c r="E81" s="524"/>
      <c r="F81" s="524"/>
      <c r="G81" s="524"/>
      <c r="H81" s="524"/>
      <c r="I81" s="524"/>
      <c r="J81" s="524"/>
      <c r="K81" s="524"/>
      <c r="L81" s="524"/>
      <c r="M81" s="524"/>
      <c r="N81" s="524"/>
      <c r="O81" s="524"/>
      <c r="P81" s="524"/>
      <c r="Q81" s="524"/>
    </row>
    <row r="82" spans="1:17" x14ac:dyDescent="0.2">
      <c r="A82" s="122" t="s">
        <v>319</v>
      </c>
    </row>
    <row r="83" spans="1:17" ht="198.75" customHeight="1" x14ac:dyDescent="0.2">
      <c r="A83" s="517" t="s">
        <v>640</v>
      </c>
      <c r="B83" s="517"/>
      <c r="C83" s="517"/>
      <c r="D83" s="517"/>
      <c r="E83" s="517"/>
      <c r="F83" s="517"/>
      <c r="G83" s="517"/>
      <c r="H83" s="517"/>
      <c r="I83" s="517"/>
      <c r="J83" s="517"/>
      <c r="K83" s="517"/>
      <c r="L83" s="517"/>
      <c r="M83" s="517"/>
      <c r="N83" s="517"/>
      <c r="O83" s="517"/>
      <c r="P83" s="517"/>
      <c r="Q83" s="517"/>
    </row>
  </sheetData>
  <sheetProtection algorithmName="SHA-512" hashValue="YHdtDMUiWgH2KQ56dIbRQVd2rMqUAO5TXP6ZxwcEihAh9AOmBNOdSRjbXMb05HeIDWeP/53zm37syMddFnTorw==" saltValue="g9Uk/hAcg1p/RcdDxZC1Kg==" spinCount="100000" sheet="1" selectLockedCells="1"/>
  <mergeCells count="285">
    <mergeCell ref="S59:S61"/>
    <mergeCell ref="A53:A61"/>
    <mergeCell ref="B53:B55"/>
    <mergeCell ref="B56:B58"/>
    <mergeCell ref="B59:B61"/>
    <mergeCell ref="C59:C61"/>
    <mergeCell ref="D59:D61"/>
    <mergeCell ref="E59:F61"/>
    <mergeCell ref="G59:H61"/>
    <mergeCell ref="I59:J61"/>
    <mergeCell ref="K59:K61"/>
    <mergeCell ref="L59:M61"/>
    <mergeCell ref="N59:N61"/>
    <mergeCell ref="D53:D55"/>
    <mergeCell ref="E53:F55"/>
    <mergeCell ref="I53:J55"/>
    <mergeCell ref="L53:M55"/>
    <mergeCell ref="K53:K55"/>
    <mergeCell ref="P53:P55"/>
    <mergeCell ref="S56:S58"/>
    <mergeCell ref="S53:S55"/>
    <mergeCell ref="F4:N4"/>
    <mergeCell ref="L41:M43"/>
    <mergeCell ref="N41:N43"/>
    <mergeCell ref="E17:F19"/>
    <mergeCell ref="L20:M22"/>
    <mergeCell ref="N20:N22"/>
    <mergeCell ref="N17:N19"/>
    <mergeCell ref="C8:C10"/>
    <mergeCell ref="N14:N16"/>
    <mergeCell ref="D11:D13"/>
    <mergeCell ref="I17:J19"/>
    <mergeCell ref="E23:F25"/>
    <mergeCell ref="A62:B64"/>
    <mergeCell ref="A65:B67"/>
    <mergeCell ref="C65:C67"/>
    <mergeCell ref="D65:D67"/>
    <mergeCell ref="B50:B52"/>
    <mergeCell ref="A47:A52"/>
    <mergeCell ref="I50:J52"/>
    <mergeCell ref="C35:C37"/>
    <mergeCell ref="D35:D37"/>
    <mergeCell ref="A38:A43"/>
    <mergeCell ref="B38:B40"/>
    <mergeCell ref="B41:B43"/>
    <mergeCell ref="C41:C43"/>
    <mergeCell ref="D41:D43"/>
    <mergeCell ref="E41:F43"/>
    <mergeCell ref="G41:H43"/>
    <mergeCell ref="I41:J43"/>
    <mergeCell ref="C53:C55"/>
    <mergeCell ref="G53:H55"/>
    <mergeCell ref="B47:B49"/>
    <mergeCell ref="A83:Q83"/>
    <mergeCell ref="C76:D77"/>
    <mergeCell ref="G76:H77"/>
    <mergeCell ref="H73:H74"/>
    <mergeCell ref="L68:M70"/>
    <mergeCell ref="N68:N70"/>
    <mergeCell ref="Q68:Q70"/>
    <mergeCell ref="A81:Q81"/>
    <mergeCell ref="A80:Q80"/>
    <mergeCell ref="R68:R70"/>
    <mergeCell ref="S68:S70"/>
    <mergeCell ref="A72:D72"/>
    <mergeCell ref="C73:D74"/>
    <mergeCell ref="G73:G74"/>
    <mergeCell ref="C75:F75"/>
    <mergeCell ref="A68:B70"/>
    <mergeCell ref="C68:C70"/>
    <mergeCell ref="D68:D70"/>
    <mergeCell ref="E68:F70"/>
    <mergeCell ref="G68:H70"/>
    <mergeCell ref="I68:J70"/>
    <mergeCell ref="K68:K70"/>
    <mergeCell ref="A6:B7"/>
    <mergeCell ref="A8:B10"/>
    <mergeCell ref="A14:B16"/>
    <mergeCell ref="I38:J40"/>
    <mergeCell ref="N38:N40"/>
    <mergeCell ref="C44:C46"/>
    <mergeCell ref="D44:D46"/>
    <mergeCell ref="E44:F46"/>
    <mergeCell ref="G44:H46"/>
    <mergeCell ref="I44:J46"/>
    <mergeCell ref="L44:M46"/>
    <mergeCell ref="K38:K40"/>
    <mergeCell ref="A44:B46"/>
    <mergeCell ref="L38:M40"/>
    <mergeCell ref="C6:C7"/>
    <mergeCell ref="D6:D7"/>
    <mergeCell ref="E6:F7"/>
    <mergeCell ref="G6:H7"/>
    <mergeCell ref="L14:M16"/>
    <mergeCell ref="K14:K16"/>
    <mergeCell ref="K8:K10"/>
    <mergeCell ref="D8:D10"/>
    <mergeCell ref="C14:C16"/>
    <mergeCell ref="D14:D16"/>
    <mergeCell ref="S14:S16"/>
    <mergeCell ref="R14:R16"/>
    <mergeCell ref="Q8:Q10"/>
    <mergeCell ref="R8:R10"/>
    <mergeCell ref="S8:S10"/>
    <mergeCell ref="Q14:Q16"/>
    <mergeCell ref="R6:S6"/>
    <mergeCell ref="E8:F10"/>
    <mergeCell ref="L8:M10"/>
    <mergeCell ref="G8:H10"/>
    <mergeCell ref="E14:F16"/>
    <mergeCell ref="S11:S13"/>
    <mergeCell ref="I6:J7"/>
    <mergeCell ref="K6:K7"/>
    <mergeCell ref="L6:M7"/>
    <mergeCell ref="N6:N7"/>
    <mergeCell ref="O6:P7"/>
    <mergeCell ref="Q6:Q7"/>
    <mergeCell ref="I8:J10"/>
    <mergeCell ref="G14:H16"/>
    <mergeCell ref="I14:J16"/>
    <mergeCell ref="P8:P10"/>
    <mergeCell ref="N8:N10"/>
    <mergeCell ref="O8:O10"/>
    <mergeCell ref="S44:S46"/>
    <mergeCell ref="R38:R40"/>
    <mergeCell ref="S38:S40"/>
    <mergeCell ref="K44:K46"/>
    <mergeCell ref="N44:N46"/>
    <mergeCell ref="E38:F40"/>
    <mergeCell ref="G38:H40"/>
    <mergeCell ref="R50:R52"/>
    <mergeCell ref="C62:C64"/>
    <mergeCell ref="D62:D64"/>
    <mergeCell ref="E62:F64"/>
    <mergeCell ref="G62:H64"/>
    <mergeCell ref="R41:R43"/>
    <mergeCell ref="S41:S43"/>
    <mergeCell ref="C56:C58"/>
    <mergeCell ref="D56:D58"/>
    <mergeCell ref="E56:F58"/>
    <mergeCell ref="G56:H58"/>
    <mergeCell ref="I56:J58"/>
    <mergeCell ref="K56:K58"/>
    <mergeCell ref="L56:M58"/>
    <mergeCell ref="N56:N58"/>
    <mergeCell ref="O56:O58"/>
    <mergeCell ref="P56:P58"/>
    <mergeCell ref="R35:R37"/>
    <mergeCell ref="C38:C40"/>
    <mergeCell ref="D38:D40"/>
    <mergeCell ref="Q56:Q58"/>
    <mergeCell ref="R56:R58"/>
    <mergeCell ref="O59:O61"/>
    <mergeCell ref="P59:P61"/>
    <mergeCell ref="Q59:Q61"/>
    <mergeCell ref="R59:R61"/>
    <mergeCell ref="N47:N49"/>
    <mergeCell ref="R47:R49"/>
    <mergeCell ref="L47:M49"/>
    <mergeCell ref="K41:K43"/>
    <mergeCell ref="Q44:Q46"/>
    <mergeCell ref="R44:R46"/>
    <mergeCell ref="Q53:Q55"/>
    <mergeCell ref="R53:R55"/>
    <mergeCell ref="O53:O55"/>
    <mergeCell ref="N53:N55"/>
    <mergeCell ref="Q41:Q43"/>
    <mergeCell ref="S23:S25"/>
    <mergeCell ref="Q23:Q25"/>
    <mergeCell ref="R23:R25"/>
    <mergeCell ref="C26:C28"/>
    <mergeCell ref="D26:D28"/>
    <mergeCell ref="R29:R31"/>
    <mergeCell ref="C29:C31"/>
    <mergeCell ref="D29:D31"/>
    <mergeCell ref="S47:S49"/>
    <mergeCell ref="C47:C49"/>
    <mergeCell ref="D47:D49"/>
    <mergeCell ref="E47:F49"/>
    <mergeCell ref="G47:H49"/>
    <mergeCell ref="I47:J49"/>
    <mergeCell ref="K47:K49"/>
    <mergeCell ref="L23:M25"/>
    <mergeCell ref="N23:N25"/>
    <mergeCell ref="K23:K25"/>
    <mergeCell ref="N32:N34"/>
    <mergeCell ref="K35:K37"/>
    <mergeCell ref="Q32:Q34"/>
    <mergeCell ref="Q47:Q49"/>
    <mergeCell ref="Q38:Q40"/>
    <mergeCell ref="Q35:Q37"/>
    <mergeCell ref="S50:S52"/>
    <mergeCell ref="L50:M52"/>
    <mergeCell ref="C50:C52"/>
    <mergeCell ref="D50:D52"/>
    <mergeCell ref="E50:F52"/>
    <mergeCell ref="K50:K52"/>
    <mergeCell ref="N50:N52"/>
    <mergeCell ref="G50:H52"/>
    <mergeCell ref="Q50:Q52"/>
    <mergeCell ref="S65:S67"/>
    <mergeCell ref="Q65:Q67"/>
    <mergeCell ref="L62:M64"/>
    <mergeCell ref="N62:N64"/>
    <mergeCell ref="G65:H67"/>
    <mergeCell ref="I65:J67"/>
    <mergeCell ref="E65:F67"/>
    <mergeCell ref="L65:M67"/>
    <mergeCell ref="Q62:Q64"/>
    <mergeCell ref="K62:K64"/>
    <mergeCell ref="R62:R64"/>
    <mergeCell ref="S62:S64"/>
    <mergeCell ref="I62:J64"/>
    <mergeCell ref="N65:N67"/>
    <mergeCell ref="R65:R67"/>
    <mergeCell ref="K65:K67"/>
    <mergeCell ref="A29:B31"/>
    <mergeCell ref="A32:B34"/>
    <mergeCell ref="A35:B37"/>
    <mergeCell ref="A17:A22"/>
    <mergeCell ref="B17:B19"/>
    <mergeCell ref="B20:B22"/>
    <mergeCell ref="E26:F28"/>
    <mergeCell ref="Q17:Q19"/>
    <mergeCell ref="G26:H28"/>
    <mergeCell ref="D17:D19"/>
    <mergeCell ref="C23:C25"/>
    <mergeCell ref="K29:K31"/>
    <mergeCell ref="L29:M31"/>
    <mergeCell ref="N29:N31"/>
    <mergeCell ref="Q29:Q31"/>
    <mergeCell ref="C32:C34"/>
    <mergeCell ref="D32:D34"/>
    <mergeCell ref="E32:F34"/>
    <mergeCell ref="G32:H34"/>
    <mergeCell ref="I32:J34"/>
    <mergeCell ref="K32:K34"/>
    <mergeCell ref="D23:D25"/>
    <mergeCell ref="G23:H25"/>
    <mergeCell ref="I23:J25"/>
    <mergeCell ref="A26:B28"/>
    <mergeCell ref="R17:R19"/>
    <mergeCell ref="G17:H19"/>
    <mergeCell ref="L17:M19"/>
    <mergeCell ref="K17:K19"/>
    <mergeCell ref="D20:D22"/>
    <mergeCell ref="E20:F22"/>
    <mergeCell ref="R11:R13"/>
    <mergeCell ref="A11:B13"/>
    <mergeCell ref="E11:F13"/>
    <mergeCell ref="G11:H13"/>
    <mergeCell ref="I11:J13"/>
    <mergeCell ref="L11:M13"/>
    <mergeCell ref="P11:P13"/>
    <mergeCell ref="Q11:Q13"/>
    <mergeCell ref="A23:B25"/>
    <mergeCell ref="G20:H22"/>
    <mergeCell ref="I20:J22"/>
    <mergeCell ref="K20:K22"/>
    <mergeCell ref="C17:C22"/>
    <mergeCell ref="O11:O13"/>
    <mergeCell ref="S17:S19"/>
    <mergeCell ref="E35:F37"/>
    <mergeCell ref="N35:N37"/>
    <mergeCell ref="L35:M37"/>
    <mergeCell ref="G35:H37"/>
    <mergeCell ref="I26:J28"/>
    <mergeCell ref="L26:M28"/>
    <mergeCell ref="K26:K28"/>
    <mergeCell ref="N26:N28"/>
    <mergeCell ref="L32:M34"/>
    <mergeCell ref="E29:F31"/>
    <mergeCell ref="G29:H31"/>
    <mergeCell ref="I29:J31"/>
    <mergeCell ref="Q26:Q28"/>
    <mergeCell ref="S29:S31"/>
    <mergeCell ref="S35:S37"/>
    <mergeCell ref="I35:J37"/>
    <mergeCell ref="S26:S28"/>
    <mergeCell ref="Q20:Q22"/>
    <mergeCell ref="R20:R22"/>
    <mergeCell ref="R26:R28"/>
    <mergeCell ref="S20:S22"/>
    <mergeCell ref="R32:R34"/>
    <mergeCell ref="S32:S34"/>
  </mergeCells>
  <phoneticPr fontId="105" type="noConversion"/>
  <conditionalFormatting sqref="P11">
    <cfRule type="expression" dxfId="75" priority="28" stopIfTrue="1">
      <formula>LEN(TRIM(P11))=0</formula>
    </cfRule>
  </conditionalFormatting>
  <conditionalFormatting sqref="P14">
    <cfRule type="expression" dxfId="74" priority="184" stopIfTrue="1">
      <formula>LEN(TRIM(P14))=0</formula>
    </cfRule>
  </conditionalFormatting>
  <conditionalFormatting sqref="P17">
    <cfRule type="expression" dxfId="73" priority="183" stopIfTrue="1">
      <formula>LEN(TRIM(P17))=0</formula>
    </cfRule>
  </conditionalFormatting>
  <conditionalFormatting sqref="P20">
    <cfRule type="expression" dxfId="72" priority="65" stopIfTrue="1">
      <formula>LEN(TRIM(P20))=0</formula>
    </cfRule>
  </conditionalFormatting>
  <conditionalFormatting sqref="P23">
    <cfRule type="expression" dxfId="71" priority="182" stopIfTrue="1">
      <formula>LEN(TRIM(P23))=0</formula>
    </cfRule>
  </conditionalFormatting>
  <conditionalFormatting sqref="P26">
    <cfRule type="expression" dxfId="70" priority="180" stopIfTrue="1">
      <formula>LEN(TRIM(P26))=0</formula>
    </cfRule>
  </conditionalFormatting>
  <conditionalFormatting sqref="P29">
    <cfRule type="expression" dxfId="69" priority="179" stopIfTrue="1">
      <formula>LEN(TRIM(P29))=0</formula>
    </cfRule>
  </conditionalFormatting>
  <conditionalFormatting sqref="P35:P36">
    <cfRule type="expression" dxfId="68" priority="176" stopIfTrue="1">
      <formula>LEN(TRIM(P35))=0</formula>
    </cfRule>
  </conditionalFormatting>
  <conditionalFormatting sqref="P38">
    <cfRule type="expression" dxfId="67" priority="175" stopIfTrue="1">
      <formula>LEN(TRIM(P38))=0</formula>
    </cfRule>
  </conditionalFormatting>
  <conditionalFormatting sqref="P41">
    <cfRule type="expression" dxfId="66" priority="8" stopIfTrue="1">
      <formula>LEN(TRIM(P41))=0</formula>
    </cfRule>
  </conditionalFormatting>
  <conditionalFormatting sqref="P44">
    <cfRule type="expression" dxfId="65" priority="170" stopIfTrue="1">
      <formula>LEN(TRIM(P44))=0</formula>
    </cfRule>
  </conditionalFormatting>
  <conditionalFormatting sqref="P47">
    <cfRule type="expression" dxfId="64" priority="46" stopIfTrue="1">
      <formula>LEN(TRIM(P47))=0</formula>
    </cfRule>
  </conditionalFormatting>
  <conditionalFormatting sqref="P50">
    <cfRule type="expression" dxfId="63" priority="52" stopIfTrue="1">
      <formula>LEN(TRIM(P50))=0</formula>
    </cfRule>
  </conditionalFormatting>
  <conditionalFormatting sqref="P62">
    <cfRule type="expression" dxfId="62" priority="165" stopIfTrue="1">
      <formula>LEN(TRIM(P62))=0</formula>
    </cfRule>
  </conditionalFormatting>
  <conditionalFormatting sqref="P65:P66">
    <cfRule type="expression" dxfId="61" priority="1" stopIfTrue="1">
      <formula>LEN(TRIM(P65))=0</formula>
    </cfRule>
  </conditionalFormatting>
  <conditionalFormatting sqref="P68:P69">
    <cfRule type="expression" dxfId="60" priority="15" stopIfTrue="1">
      <formula>LEN(TRIM(P68))=0</formula>
    </cfRule>
  </conditionalFormatting>
  <conditionalFormatting sqref="Q8:Q10">
    <cfRule type="cellIs" dxfId="59" priority="129" stopIfTrue="1" operator="equal">
      <formula>"OK"</formula>
    </cfRule>
    <cfRule type="cellIs" dxfId="58" priority="127" stopIfTrue="1" operator="equal">
      <formula>"OK (Plausibility unclear)"</formula>
    </cfRule>
  </conditionalFormatting>
  <conditionalFormatting sqref="Q8:Q70">
    <cfRule type="cellIs" dxfId="57" priority="128" stopIfTrue="1" operator="equal">
      <formula>"Target value not met"</formula>
    </cfRule>
  </conditionalFormatting>
  <conditionalFormatting sqref="Q8:Q170">
    <cfRule type="expression" dxfId="56" priority="126" stopIfTrue="1">
      <formula>OR(Q8="Incomplete",Q8="Incorrect")</formula>
    </cfRule>
  </conditionalFormatting>
  <conditionalFormatting sqref="Q11:Q13">
    <cfRule type="cellIs" dxfId="55" priority="32" stopIfTrue="1" operator="equal">
      <formula>"Exception (Plausibility unclear)"</formula>
    </cfRule>
    <cfRule type="cellIs" dxfId="54" priority="34" stopIfTrue="1" operator="equal">
      <formula>"OK"</formula>
    </cfRule>
  </conditionalFormatting>
  <conditionalFormatting sqref="Q14:Q16">
    <cfRule type="expression" dxfId="53" priority="19" stopIfTrue="1">
      <formula>OR(Q14=E76,Q14=E77)</formula>
    </cfRule>
  </conditionalFormatting>
  <conditionalFormatting sqref="Q14:Q37">
    <cfRule type="cellIs" dxfId="52" priority="105" stopIfTrue="1" operator="equal">
      <formula>"OK"</formula>
    </cfRule>
    <cfRule type="cellIs" dxfId="51" priority="103" stopIfTrue="1" operator="equal">
      <formula>"OK (Plausibility unclear)"</formula>
    </cfRule>
  </conditionalFormatting>
  <conditionalFormatting sqref="Q17:Q19">
    <cfRule type="expression" dxfId="50" priority="18" stopIfTrue="1">
      <formula>OR(Q17=E76,Q17=E77)</formula>
    </cfRule>
  </conditionalFormatting>
  <conditionalFormatting sqref="Q20:Q22">
    <cfRule type="expression" dxfId="49" priority="17" stopIfTrue="1">
      <formula>OR(Q20=E76,Q20=E77)</formula>
    </cfRule>
  </conditionalFormatting>
  <conditionalFormatting sqref="Q23:Q25">
    <cfRule type="cellIs" dxfId="48" priority="27" operator="equal">
      <formula>"Exception (Plausibility unclear)"</formula>
    </cfRule>
  </conditionalFormatting>
  <conditionalFormatting sqref="Q26:Q28">
    <cfRule type="cellIs" dxfId="47" priority="10" operator="equal">
      <formula>"optional - Target value not met"</formula>
    </cfRule>
    <cfRule type="cellIs" dxfId="46" priority="11" operator="equal">
      <formula>"optional - OK"</formula>
    </cfRule>
    <cfRule type="cellIs" dxfId="45" priority="9" operator="equal">
      <formula>"optional - incorrect"</formula>
    </cfRule>
  </conditionalFormatting>
  <conditionalFormatting sqref="Q38:Q40">
    <cfRule type="cellIs" dxfId="44" priority="101" stopIfTrue="1" operator="equal">
      <formula>"OK"</formula>
    </cfRule>
    <cfRule type="cellIs" dxfId="43" priority="99" stopIfTrue="1" operator="equal">
      <formula>"Exception (Plausibility unclear)"</formula>
    </cfRule>
    <cfRule type="expression" dxfId="42" priority="98" stopIfTrue="1">
      <formula>OR(Q38=E76,Q38=E77)</formula>
    </cfRule>
  </conditionalFormatting>
  <conditionalFormatting sqref="Q41:Q43">
    <cfRule type="cellIs" dxfId="41" priority="4" operator="equal">
      <formula>"optional - incorrect"</formula>
    </cfRule>
    <cfRule type="cellIs" dxfId="40" priority="5" operator="equal">
      <formula>"optional - Exception (Plausibility unclear)"</formula>
    </cfRule>
    <cfRule type="cellIs" dxfId="39" priority="6" operator="equal">
      <formula>"optional - Target value not met"</formula>
    </cfRule>
    <cfRule type="cellIs" dxfId="38" priority="7" operator="equal">
      <formula>"optional - OK"</formula>
    </cfRule>
  </conditionalFormatting>
  <conditionalFormatting sqref="Q41:Q46">
    <cfRule type="expression" dxfId="37" priority="12" stopIfTrue="1">
      <formula>OR(Q41=E73,Q41=E74)</formula>
    </cfRule>
    <cfRule type="cellIs" dxfId="36" priority="87" stopIfTrue="1" operator="equal">
      <formula>"Exception (Plausibility unclear)"</formula>
    </cfRule>
    <cfRule type="cellIs" dxfId="35" priority="89" stopIfTrue="1" operator="equal">
      <formula>"OK"</formula>
    </cfRule>
  </conditionalFormatting>
  <conditionalFormatting sqref="Q41:Q49">
    <cfRule type="cellIs" dxfId="34" priority="83" stopIfTrue="1" operator="equal">
      <formula>"OK (Plausibility unclear)"</formula>
    </cfRule>
  </conditionalFormatting>
  <conditionalFormatting sqref="Q47:Q49">
    <cfRule type="cellIs" dxfId="33" priority="85" stopIfTrue="1" operator="equal">
      <formula>"OK"</formula>
    </cfRule>
    <cfRule type="cellIs" dxfId="32" priority="82" operator="equal">
      <formula>"Exception (Plausibility unclear)"</formula>
    </cfRule>
    <cfRule type="expression" dxfId="31" priority="49" stopIfTrue="1">
      <formula>OR(Q47=E76,Q47=E77)</formula>
    </cfRule>
  </conditionalFormatting>
  <conditionalFormatting sqref="Q50:Q52">
    <cfRule type="expression" dxfId="30" priority="41" stopIfTrue="1">
      <formula>OR(Q50=E76,Q50=E77)</formula>
    </cfRule>
  </conditionalFormatting>
  <conditionalFormatting sqref="Q50:Q70">
    <cfRule type="cellIs" dxfId="29" priority="42" operator="equal">
      <formula>"Exception (Plausibility unclear)"</formula>
    </cfRule>
    <cfRule type="cellIs" dxfId="28" priority="43" stopIfTrue="1" operator="equal">
      <formula>"OK (Plausibility unclear)"</formula>
    </cfRule>
    <cfRule type="cellIs" dxfId="27" priority="45" stopIfTrue="1" operator="equal">
      <formula>"OK"</formula>
    </cfRule>
  </conditionalFormatting>
  <conditionalFormatting sqref="Q53:Q61">
    <cfRule type="cellIs" dxfId="26" priority="187" stopIfTrue="1" operator="equal">
      <formula>"I.O."</formula>
    </cfRule>
    <cfRule type="cellIs" dxfId="25" priority="3" stopIfTrue="1" operator="equal">
      <formula>"Inkorrekt"</formula>
    </cfRule>
    <cfRule type="cellIs" dxfId="24" priority="185" stopIfTrue="1" operator="equal">
      <formula>"Unvollständig"</formula>
    </cfRule>
    <cfRule type="cellIs" dxfId="23" priority="186" stopIfTrue="1" operator="equal">
      <formula>"I.O. (Plausibilität unklar)"</formula>
    </cfRule>
  </conditionalFormatting>
  <conditionalFormatting sqref="Q62:Q64">
    <cfRule type="cellIs" dxfId="22" priority="77" stopIfTrue="1" operator="equal">
      <formula>"I.O."</formula>
    </cfRule>
    <cfRule type="expression" dxfId="21" priority="74" stopIfTrue="1">
      <formula>OR(Q62=E76,Q62=E77)</formula>
    </cfRule>
    <cfRule type="cellIs" dxfId="20" priority="75" stopIfTrue="1" operator="equal">
      <formula>"I.O. (Plausibilität unklar)"</formula>
    </cfRule>
  </conditionalFormatting>
  <conditionalFormatting sqref="Q65:Q67">
    <cfRule type="expression" dxfId="19" priority="70" stopIfTrue="1">
      <formula>OR(Q65=E76,Q65=E77)</formula>
    </cfRule>
    <cfRule type="cellIs" dxfId="18" priority="73" stopIfTrue="1" operator="equal">
      <formula>"I.O."</formula>
    </cfRule>
    <cfRule type="cellIs" dxfId="17" priority="71" stopIfTrue="1" operator="equal">
      <formula>"I.O. (Plausibilität unklar)"</formula>
    </cfRule>
  </conditionalFormatting>
  <conditionalFormatting sqref="Q68:Q70">
    <cfRule type="cellIs" dxfId="16" priority="2" stopIfTrue="1" operator="equal">
      <formula>"I.O. (Plausibilität unklar)"</formula>
    </cfRule>
    <cfRule type="cellIs" dxfId="15" priority="13" stopIfTrue="1" operator="equal">
      <formula>"Unvollständig"</formula>
    </cfRule>
    <cfRule type="cellIs" dxfId="14" priority="25" stopIfTrue="1" operator="equal">
      <formula>"I.O."</formula>
    </cfRule>
    <cfRule type="cellIs" dxfId="13" priority="23" stopIfTrue="1" operator="equal">
      <formula>"Ausnahme (Plausibilität unklar)"</formula>
    </cfRule>
    <cfRule type="cellIs" dxfId="12" priority="22" stopIfTrue="1" operator="equal">
      <formula>"Inkorrekt"</formula>
    </cfRule>
  </conditionalFormatting>
  <conditionalFormatting sqref="R8:R70">
    <cfRule type="expression" dxfId="11" priority="30">
      <formula>OR($Q8="Incomplete",$Q8="optional - Incomplete",$Q8="Target value not met",$Q8="optional - Target value not met",$Q8="OK (Plausibility unclear)",$Q8="Ausnahme (Plausibilität unklar)",$Q8="optional - unvollständig",$Q8="optional - Sollvorgabe nicht erfüllt",$Q8="optional - I.O. (Plausibilität unklar)", $Q8="optional - OK (Plausibility unclear)",$Q8="optional - Exception (Plausibility unclear)")</formula>
    </cfRule>
    <cfRule type="notContainsBlanks" dxfId="10" priority="29">
      <formula>LEN(TRIM(R8))&gt;0</formula>
    </cfRule>
  </conditionalFormatting>
  <conditionalFormatting sqref="R50:R65">
    <cfRule type="notContainsBlanks" dxfId="9" priority="47">
      <formula>LEN(TRIM(R50))&gt;0</formula>
    </cfRule>
    <cfRule type="expression" dxfId="8" priority="48">
      <formula>OR($Q50="Unvollständig",$Q50="Sollvorgabe nicht erfüllt",$Q50="I.O. (Plausibilität unklar)",$Q50="Ausnahme (Plausibilität unklar)",$Q50="optional - unvollständig",$Q50="optional - Sollvorgabe nicht erfüllt",$Q50="optional - I.O. (Plausibilität unklar)", $Q50="optional - I.O. (Plausibilität unklar)",$Q50="optional - Ausnahme (Plausibilität unklar)")</formula>
    </cfRule>
  </conditionalFormatting>
  <conditionalFormatting sqref="R68">
    <cfRule type="notContainsBlanks" dxfId="7" priority="20">
      <formula>LEN(TRIM(R68))&gt;0</formula>
    </cfRule>
    <cfRule type="expression" dxfId="6" priority="21">
      <formula>OR($Q68="Unvollständig",$Q68="Sollvorgabe nicht erfüllt",$Q68="I.O. (Plausibilität unklar)",$Q68="Ausnahme (Plausibilität unklar)",$Q68="optional - unvollständig",$Q68="optional - Sollvorgabe nicht erfüllt",$Q68="optional - I.O. (Plausibilität unklar)", $Q68="optional - I.O. (Plausibilität unklar)",$Q68="optional - Ausnahme (Plausibilität unklar)")</formula>
    </cfRule>
  </conditionalFormatting>
  <dataValidations count="14">
    <dataValidation type="whole" showInputMessage="1" showErrorMessage="1" errorTitle="Input data error" error="1. Sheet „Basic data“ has to be filled out completely._x000a_2. Numerator has to be a positive whole number._x000a_3. Numerator cannot be greater than denominator." sqref="P29 P14 P17 P26" xr:uid="{00000000-0002-0000-0400-000000000000}">
      <formula1>0</formula1>
      <formula2>IF(P15="",0,P15)</formula2>
    </dataValidation>
    <dataValidation type="whole" showInputMessage="1" showErrorMessage="1" errorTitle="Input data error" error="1. Numerator has to be a positive whole number._x000a_2. Numerator cannot be greater than denominator." sqref="P68 P35" xr:uid="{00000000-0002-0000-0400-000001000000}">
      <formula1>0</formula1>
      <formula2>IF(P36="",5000,P36)</formula2>
    </dataValidation>
    <dataValidation showInputMessage="1" showErrorMessage="1" errorTitle="Eingabefehler" error="1. Nenner muss eine positive ganze Zahl sein. _x000a_2. Nenner kann nicht kleiner als Zähler sein." sqref="P24" xr:uid="{00000000-0002-0000-0400-000002000000}"/>
    <dataValidation type="custom" showInputMessage="1" showErrorMessage="1" errorTitle="Input data error" error="1. Denominator has to be a positive whole number._x000a_3. Denominator cannot be smaller than numerator._x000a_3. Denominator cannot be bigger than primary cases." sqref="P36" xr:uid="{00000000-0002-0000-0400-000003000000}">
      <formula1>IF(ISNUMBER(P36),IF(P36&gt;0,IF(AND(P36&gt;=P35,P36&lt;=T36),P36,FALSE),FALSE),FALSE)</formula1>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P47 P41 P44" xr:uid="{00000000-0002-0000-0400-000004000000}">
      <formula1>0</formula1>
      <formula2>IF(P42="",5000,P42)</formula2>
    </dataValidation>
    <dataValidation type="textLength" allowBlank="1" showInputMessage="1" showErrorMessage="1" errorTitle="Zeichenlänge" error="Minimal 30 Zeichen und max. 500 Zeichen." sqref="R71:S77" xr:uid="{00000000-0002-0000-0400-000005000000}">
      <formula1>30</formula1>
      <formula2>500</formula2>
    </dataValidation>
    <dataValidation type="textLength" allowBlank="1" showInputMessage="1" showErrorMessage="1" errorTitle="Characters" error="Minimum 30 characters and maximum 500 characters." promptTitle="Hinweis" prompt="Wenn die Datenqualität nicht &quot;I.O.&quot; ist, ist der Kennzahlenwert zu begründen." sqref="R8:R10" xr:uid="{00000000-0002-0000-0400-000006000000}">
      <formula1>30</formula1>
      <formula2>500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P65 P38 P20 P23 P50 P62" xr:uid="{00000000-0002-0000-0400-000007000000}">
      <formula1>0</formula1>
      <formula2>IF(P21="",5000,P21)</formula2>
    </dataValidation>
    <dataValidation type="whole" allowBlank="1" showInputMessage="1" showErrorMessage="1" errorTitle="Eingabefehler" error="Ganze Zahl bitte eintragen zwischen 0 und 10000." sqref="P53" xr:uid="{00000000-0002-0000-0400-000008000000}">
      <formula1>0</formula1>
      <formula2>10000</formula2>
    </dataValidation>
    <dataValidation type="whole" showInputMessage="1" showErrorMessage="1" errorTitle="Input data error" error="1. Sheet „Basic data“ has to be filled out completely._x000a_2. Numerator has to be a positive whole number." sqref="P32" xr:uid="{00000000-0002-0000-0400-000009000000}">
      <formula1>0</formula1>
      <formula2>5000</formula2>
    </dataValidation>
    <dataValidation type="whole" allowBlank="1" showInputMessage="1" showErrorMessage="1" errorTitle="Input data error" error="Whole number between 0 and 5000." sqref="P69 P11:P13" xr:uid="{00000000-0002-0000-0400-00000A000000}">
      <formula1>0</formula1>
      <formula2>5000</formula2>
    </dataValidation>
    <dataValidation type="custom" showInputMessage="1" showErrorMessage="1" errorTitle="Input data error" error="1. Denominator has to be a positive whole number._x000a_2. Denominator cannot be less than numerator._x000a_3. Denominator cannot be greater than the Sum spreadsheet Basic Data cells E30:G30 + cells E34:G34" sqref="P66" xr:uid="{00000000-0002-0000-0400-00000B000000}">
      <formula1>IF(ISNUMBER(P66),IF(P66&gt;0,IF(AND(P66&gt;=P65,P66&lt;=T66),P66,FALSE),FALSE),FALSE)</formula1>
    </dataValidation>
    <dataValidation type="textLength" allowBlank="1" showErrorMessage="1" errorTitle="Characters" error="Minimum 30 characters and maximum 500 characters." promptTitle="Hinweis" prompt="Wenn die Datenqualität nicht &quot;I.O.&quot; ist, ist der Kennzahlenwert zu begründen." sqref="R11:R13" xr:uid="{00000000-0002-0000-0400-00000C000000}">
      <formula1>30</formula1>
      <formula2>500</formula2>
    </dataValidation>
    <dataValidation type="textLength" allowBlank="1" showInputMessage="1" showErrorMessage="1" errorTitle="Characters" error="Minimum 30 characters and maximum 500 characters." sqref="R14:R70 S8:S70" xr:uid="{DB4B5147-03EE-4E58-B4E3-EA6C2459981A}">
      <formula1>30</formula1>
      <formula2>500</formula2>
    </dataValidation>
  </dataValidations>
  <pageMargins left="0.43307086614173229" right="7.874015748031496E-2" top="0.59055118110236227" bottom="0.39370078740157483" header="0.11811023622047245" footer="0.11811023622047245"/>
  <pageSetup paperSize="9" scale="84" orientation="landscape" r:id="rId1"/>
  <headerFooter>
    <oddFooter>&amp;L&amp;"Arial,Regular"&amp;7&amp;F&amp;C&amp;"Arial,Regular"&amp;7© DKG  All rights reserved&amp;R
&amp;"Arial,Regular"&amp;7&amp;P</oddFooter>
  </headerFooter>
  <rowBreaks count="4" manualBreakCount="4">
    <brk id="22" max="16" man="1"/>
    <brk id="37" max="16" man="1"/>
    <brk id="52" max="16" man="1"/>
    <brk id="67" max="1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3:O89"/>
  <sheetViews>
    <sheetView topLeftCell="B1" workbookViewId="0">
      <selection activeCell="B9" sqref="B9"/>
    </sheetView>
  </sheetViews>
  <sheetFormatPr defaultColWidth="9.140625" defaultRowHeight="11.25" x14ac:dyDescent="0.2"/>
  <cols>
    <col min="1" max="2" width="9.140625" style="15" customWidth="1"/>
    <col min="3" max="5" width="14.28515625" style="15" customWidth="1"/>
    <col min="6" max="6" width="15.42578125" style="15" customWidth="1"/>
    <col min="7" max="7" width="16.7109375" style="15" customWidth="1"/>
    <col min="8" max="8" width="17.28515625" style="15" customWidth="1"/>
    <col min="9" max="10" width="9.140625" style="15" customWidth="1"/>
    <col min="11" max="11" width="16.7109375" style="15" customWidth="1"/>
    <col min="12" max="12" width="9.140625" style="100"/>
    <col min="13" max="16384" width="9.140625" style="15"/>
  </cols>
  <sheetData>
    <row r="3" spans="2:12" x14ac:dyDescent="0.2">
      <c r="C3" s="36" t="s">
        <v>189</v>
      </c>
    </row>
    <row r="4" spans="2:12" x14ac:dyDescent="0.2">
      <c r="D4" s="42" t="s">
        <v>610</v>
      </c>
    </row>
    <row r="5" spans="2:12" ht="22.5" x14ac:dyDescent="0.2">
      <c r="C5" s="43" t="s">
        <v>612</v>
      </c>
      <c r="D5" s="43" t="s">
        <v>611</v>
      </c>
      <c r="E5" s="43" t="s">
        <v>613</v>
      </c>
      <c r="F5" s="43" t="s">
        <v>614</v>
      </c>
      <c r="G5" s="43" t="s">
        <v>615</v>
      </c>
      <c r="H5" s="43" t="s">
        <v>616</v>
      </c>
      <c r="I5" s="43" t="s">
        <v>617</v>
      </c>
      <c r="K5" s="119" t="s">
        <v>226</v>
      </c>
    </row>
    <row r="6" spans="2:12" x14ac:dyDescent="0.2">
      <c r="C6" s="15">
        <f>COUNTIF('Indicator sheet_(IS)'!$Q$8:$Q$70,C5)</f>
        <v>0</v>
      </c>
      <c r="D6" s="15">
        <f>COUNTIF('Indicator sheet_(IS)'!$Q$8:$Q$70,D5)</f>
        <v>0</v>
      </c>
      <c r="E6" s="15">
        <f>COUNTIF('Indicator sheet_(IS)'!$Q$8:$Q$70,E5)</f>
        <v>0</v>
      </c>
      <c r="F6" s="15">
        <f>COUNTIF('Indicator sheet_(IS)'!$Q$8:$Q$70,F5)</f>
        <v>21</v>
      </c>
      <c r="G6" s="15">
        <f>COUNTIF('Indicator sheet_(IS)'!$Q$8:$Q$70,G5)</f>
        <v>0</v>
      </c>
      <c r="H6" s="15">
        <f>COUNTIF('Indicator sheet_(IS)'!$Q$8:$Q$70,H5)</f>
        <v>0</v>
      </c>
      <c r="I6" s="15">
        <f>SUM(D6:H6)</f>
        <v>21</v>
      </c>
      <c r="K6" s="15">
        <f>D6+H6</f>
        <v>0</v>
      </c>
    </row>
    <row r="7" spans="2:12" x14ac:dyDescent="0.2">
      <c r="D7" s="15">
        <f>C6+D6+H6</f>
        <v>0</v>
      </c>
      <c r="E7" s="15">
        <f>E6</f>
        <v>0</v>
      </c>
      <c r="G7" s="15">
        <f>F6+G6</f>
        <v>21</v>
      </c>
      <c r="I7" s="15">
        <f>SUM(D7:G7)</f>
        <v>21</v>
      </c>
    </row>
    <row r="8" spans="2:12" x14ac:dyDescent="0.2">
      <c r="E8" s="15">
        <f>D7+E7</f>
        <v>0</v>
      </c>
      <c r="G8" s="15">
        <f>G7</f>
        <v>21</v>
      </c>
      <c r="I8" s="15">
        <f t="shared" ref="I8" si="0">SUM(D8:H8)</f>
        <v>21</v>
      </c>
    </row>
    <row r="9" spans="2:12" x14ac:dyDescent="0.2">
      <c r="B9" s="120">
        <v>21</v>
      </c>
      <c r="C9" s="53">
        <f t="shared" ref="C9:H9" si="1">ROUND(C6/$B$9,4)</f>
        <v>0</v>
      </c>
      <c r="D9" s="53">
        <f t="shared" si="1"/>
        <v>0</v>
      </c>
      <c r="E9" s="53">
        <f t="shared" si="1"/>
        <v>0</v>
      </c>
      <c r="F9" s="53">
        <f t="shared" si="1"/>
        <v>1</v>
      </c>
      <c r="G9" s="53">
        <f t="shared" si="1"/>
        <v>0</v>
      </c>
      <c r="H9" s="53">
        <f t="shared" si="1"/>
        <v>0</v>
      </c>
      <c r="I9" s="53">
        <f>SUM(C9:H9)</f>
        <v>1</v>
      </c>
      <c r="K9" s="53">
        <f>D9+H9</f>
        <v>0</v>
      </c>
    </row>
    <row r="10" spans="2:12" x14ac:dyDescent="0.2">
      <c r="D10" s="53">
        <f>ROUND((C6+D6+H6)/$B$9,4)</f>
        <v>0</v>
      </c>
      <c r="E10" s="53">
        <f>ROUND((E6)/$B$9,4)</f>
        <v>0</v>
      </c>
      <c r="G10" s="53">
        <f>ROUND((F6+G6)/$B$9,4)</f>
        <v>1</v>
      </c>
      <c r="H10" s="53">
        <f>ROUND((H6+D6+C6)/$B$9,4)</f>
        <v>0</v>
      </c>
      <c r="I10" s="53">
        <f>SUM(D10:G10)</f>
        <v>1</v>
      </c>
      <c r="K10" s="53"/>
    </row>
    <row r="11" spans="2:12" x14ac:dyDescent="0.2">
      <c r="E11" s="53">
        <f>ROUND((C6+D6+E6+H6)/$B$9,4)</f>
        <v>0</v>
      </c>
      <c r="G11" s="53">
        <f>G10</f>
        <v>1</v>
      </c>
      <c r="I11" s="53">
        <f>SUM(D11:H11)</f>
        <v>1</v>
      </c>
      <c r="L11" s="15"/>
    </row>
    <row r="16" spans="2:12" x14ac:dyDescent="0.2">
      <c r="C16" s="36" t="s">
        <v>190</v>
      </c>
    </row>
    <row r="17" spans="2:15" ht="33.75" x14ac:dyDescent="0.2">
      <c r="C17" s="198" t="s">
        <v>618</v>
      </c>
      <c r="D17" s="198" t="s">
        <v>619</v>
      </c>
      <c r="E17" s="198" t="s">
        <v>620</v>
      </c>
      <c r="F17" s="198" t="s">
        <v>621</v>
      </c>
      <c r="G17" s="198" t="s">
        <v>622</v>
      </c>
      <c r="H17" s="46" t="s">
        <v>623</v>
      </c>
    </row>
    <row r="22" spans="2:15" ht="15" x14ac:dyDescent="0.25">
      <c r="C22" s="9" t="s">
        <v>191</v>
      </c>
    </row>
    <row r="24" spans="2:15" x14ac:dyDescent="0.2">
      <c r="C24" s="47" t="s">
        <v>192</v>
      </c>
      <c r="D24" s="47" t="s">
        <v>193</v>
      </c>
      <c r="E24" s="47" t="s">
        <v>194</v>
      </c>
      <c r="F24" s="47" t="s">
        <v>195</v>
      </c>
      <c r="G24" s="47" t="s">
        <v>196</v>
      </c>
      <c r="H24" s="47" t="s">
        <v>197</v>
      </c>
      <c r="I24" s="47"/>
      <c r="J24" s="47" t="s">
        <v>198</v>
      </c>
      <c r="K24" s="47" t="s">
        <v>199</v>
      </c>
      <c r="L24" s="101" t="s">
        <v>200</v>
      </c>
      <c r="M24" s="47" t="s">
        <v>201</v>
      </c>
      <c r="N24" s="47" t="s">
        <v>202</v>
      </c>
      <c r="O24" s="47" t="s">
        <v>203</v>
      </c>
    </row>
    <row r="25" spans="2:15" x14ac:dyDescent="0.2">
      <c r="C25" s="46"/>
      <c r="D25" s="46"/>
      <c r="E25" s="46"/>
      <c r="F25" s="46"/>
      <c r="G25" s="46"/>
      <c r="H25" s="46"/>
      <c r="I25" s="46"/>
      <c r="J25" s="46"/>
      <c r="K25" s="46"/>
      <c r="L25" s="102"/>
      <c r="M25" s="46"/>
      <c r="N25" s="46"/>
      <c r="O25" s="46"/>
    </row>
    <row r="26" spans="2:15" x14ac:dyDescent="0.2">
      <c r="C26" s="46"/>
      <c r="D26" s="46"/>
      <c r="E26" s="46"/>
      <c r="F26" s="46"/>
      <c r="G26" s="46"/>
      <c r="H26" s="46"/>
      <c r="I26" s="46"/>
      <c r="J26" s="46"/>
      <c r="K26" s="46"/>
      <c r="L26" s="102"/>
      <c r="M26" s="46"/>
      <c r="N26" s="46"/>
      <c r="O26" s="46"/>
    </row>
    <row r="27" spans="2:15" s="13" customFormat="1" x14ac:dyDescent="0.2">
      <c r="C27" s="7" t="s">
        <v>234</v>
      </c>
      <c r="D27" s="7">
        <v>0</v>
      </c>
      <c r="E27" s="6">
        <v>0</v>
      </c>
      <c r="F27" s="50">
        <v>100000000</v>
      </c>
      <c r="G27" s="89">
        <v>40</v>
      </c>
      <c r="H27" s="6">
        <v>1000000000000</v>
      </c>
      <c r="I27" s="7"/>
      <c r="J27" s="8">
        <v>-10000</v>
      </c>
      <c r="K27" s="8">
        <v>10000</v>
      </c>
      <c r="L27" s="7">
        <f>'Indicator sheet_(IS)'!P8</f>
        <v>0</v>
      </c>
      <c r="M27" s="7">
        <f>IF('Indicator sheet_(IS)'!Q8=Berechnung1!$G$5,1,IF('Indicator sheet_(IS)'!Q8=Berechnung1!$F$5,1,IF('Indicator sheet_(IS)'!Q8=Berechnung1!$E$5,2,IF('Indicator sheet_(IS)'!Q8=Berechnung1!$D$5,3,IF('Indicator sheet_(IS)'!Q8=Berechnung1!$C$5,4,"")))))</f>
        <v>1</v>
      </c>
      <c r="N27" s="7">
        <f>IF(M27&gt;1,M27+3,M27)</f>
        <v>1</v>
      </c>
      <c r="O27" s="7">
        <f>IF('Indicator sheet_(IS)'!S8="",0,1)</f>
        <v>0</v>
      </c>
    </row>
    <row r="28" spans="2:15" x14ac:dyDescent="0.2">
      <c r="C28" s="14"/>
      <c r="D28" s="14"/>
      <c r="E28" s="103"/>
      <c r="F28" s="124"/>
      <c r="G28" s="14"/>
      <c r="H28" s="103"/>
      <c r="I28" s="14"/>
      <c r="J28" s="132"/>
      <c r="K28" s="132"/>
      <c r="L28" s="14"/>
      <c r="M28" s="14"/>
      <c r="N28" s="14"/>
      <c r="O28" s="14"/>
    </row>
    <row r="29" spans="2:15" x14ac:dyDescent="0.2">
      <c r="C29" s="14"/>
      <c r="D29" s="14"/>
      <c r="E29" s="103"/>
      <c r="F29" s="124"/>
      <c r="G29" s="14"/>
      <c r="H29" s="103"/>
      <c r="I29" s="14"/>
      <c r="J29" s="132"/>
      <c r="K29" s="132"/>
      <c r="L29" s="14"/>
      <c r="M29" s="14"/>
      <c r="N29" s="14"/>
      <c r="O29" s="14"/>
    </row>
    <row r="30" spans="2:15" x14ac:dyDescent="0.2">
      <c r="B30" s="15" t="s">
        <v>219</v>
      </c>
      <c r="C30" s="107" t="s">
        <v>235</v>
      </c>
      <c r="D30" s="107">
        <v>0</v>
      </c>
      <c r="E30" s="106">
        <v>0</v>
      </c>
      <c r="F30" s="105">
        <v>100000000</v>
      </c>
      <c r="G30" s="107">
        <v>-100000000</v>
      </c>
      <c r="H30" s="106">
        <v>1000000000000</v>
      </c>
      <c r="I30" s="107"/>
      <c r="J30" s="133">
        <v>-10000</v>
      </c>
      <c r="K30" s="133">
        <v>10000</v>
      </c>
      <c r="L30" s="107">
        <f>'Indicator sheet_(IS)'!P11</f>
        <v>0</v>
      </c>
      <c r="M30" s="107">
        <f>IF('Indicator sheet_(IS)'!Q11=Berechnung1!$H$5,5,IF('Indicator sheet_(IS)'!Q11=Berechnung1!$G$5,1,IF('Indicator sheet_(IS)'!Q11=Berechnung1!$F$5,1,IF('Indicator sheet_(IS)'!Q11=Berechnung1!$E$5,2,IF('Indicator sheet_(IS)'!Q11=Berechnung1!$D$5,3,IF('Indicator sheet_(IS)'!Q11=Berechnung1!$C$5,4,""))))))</f>
        <v>1</v>
      </c>
      <c r="N30" s="107">
        <f t="shared" ref="N30" si="2">IF(M30&gt;1,M30+3,M30)</f>
        <v>1</v>
      </c>
      <c r="O30" s="107">
        <f>IF('Indicator sheet_(IS)'!S11="",0,1)</f>
        <v>0</v>
      </c>
    </row>
    <row r="31" spans="2:15" x14ac:dyDescent="0.2">
      <c r="C31" s="46"/>
      <c r="D31" s="46"/>
      <c r="E31" s="46"/>
      <c r="F31" s="46"/>
      <c r="G31" s="46"/>
      <c r="H31" s="46"/>
      <c r="I31" s="46"/>
      <c r="J31" s="46"/>
      <c r="K31" s="46"/>
      <c r="L31" s="103"/>
      <c r="M31" s="14"/>
      <c r="N31" s="14"/>
      <c r="O31" s="14"/>
    </row>
    <row r="32" spans="2:15" x14ac:dyDescent="0.2">
      <c r="C32" s="46"/>
      <c r="D32" s="46"/>
      <c r="E32" s="46"/>
      <c r="F32" s="46"/>
      <c r="G32" s="46"/>
      <c r="H32" s="46"/>
      <c r="I32" s="46"/>
      <c r="J32" s="46"/>
      <c r="K32" s="46"/>
      <c r="L32" s="103"/>
      <c r="M32" s="14"/>
      <c r="N32" s="14"/>
      <c r="O32" s="14"/>
    </row>
    <row r="33" spans="2:15" s="13" customFormat="1" x14ac:dyDescent="0.25">
      <c r="C33" s="5">
        <v>2</v>
      </c>
      <c r="D33" s="4" t="s">
        <v>204</v>
      </c>
      <c r="E33" s="8">
        <v>0</v>
      </c>
      <c r="F33" s="8">
        <v>1</v>
      </c>
      <c r="G33" s="90">
        <v>0.95</v>
      </c>
      <c r="H33" s="8">
        <v>10000</v>
      </c>
      <c r="I33" s="8"/>
      <c r="J33" s="8">
        <v>-10000</v>
      </c>
      <c r="K33" s="8">
        <v>10000</v>
      </c>
      <c r="L33" s="155" t="str">
        <f>'Indicator sheet_(IS)'!P16</f>
        <v>n.d.</v>
      </c>
      <c r="M33" s="7">
        <f>IF('Indicator sheet_(IS)'!Q14=Berechnung1!$G$5,1,IF('Indicator sheet_(IS)'!Q14=Berechnung1!$F$5,1,IF('Indicator sheet_(IS)'!Q14=Berechnung1!$E$5,2,IF('Indicator sheet_(IS)'!Q14=Berechnung1!$D$5,3,IF('Indicator sheet_(IS)'!Q14=Berechnung1!$C$5,4,"")))))</f>
        <v>1</v>
      </c>
      <c r="N33" s="7">
        <f>IF(M33&gt;1,M33+3,M33)</f>
        <v>1</v>
      </c>
      <c r="O33" s="7">
        <f>IF('Indicator sheet_(IS)'!S14="",0,1)</f>
        <v>0</v>
      </c>
    </row>
    <row r="34" spans="2:15" x14ac:dyDescent="0.2">
      <c r="C34" s="46"/>
      <c r="D34" s="46"/>
      <c r="E34" s="46"/>
      <c r="F34" s="46"/>
      <c r="G34" s="46"/>
      <c r="H34" s="46"/>
      <c r="I34" s="46"/>
      <c r="J34" s="46"/>
      <c r="K34" s="46"/>
      <c r="L34" s="103"/>
      <c r="M34" s="14"/>
      <c r="N34" s="14"/>
      <c r="O34" s="14"/>
    </row>
    <row r="35" spans="2:15" x14ac:dyDescent="0.2">
      <c r="C35" s="46"/>
      <c r="D35" s="46"/>
      <c r="E35" s="46"/>
      <c r="F35" s="46"/>
      <c r="G35" s="46"/>
      <c r="H35" s="46"/>
      <c r="I35" s="46"/>
      <c r="J35" s="46"/>
      <c r="K35" s="46"/>
      <c r="L35" s="103"/>
      <c r="M35" s="14"/>
      <c r="N35" s="14"/>
      <c r="O35" s="14"/>
    </row>
    <row r="36" spans="2:15" s="13" customFormat="1" x14ac:dyDescent="0.2">
      <c r="C36" s="88" t="s">
        <v>214</v>
      </c>
      <c r="D36" s="49" t="s">
        <v>204</v>
      </c>
      <c r="E36" s="50">
        <v>0</v>
      </c>
      <c r="F36" s="50">
        <v>1</v>
      </c>
      <c r="G36" s="91">
        <v>0.95</v>
      </c>
      <c r="H36" s="50">
        <v>10000</v>
      </c>
      <c r="I36" s="50"/>
      <c r="J36" s="50">
        <v>-10000</v>
      </c>
      <c r="K36" s="50">
        <v>1000000</v>
      </c>
      <c r="L36" s="155" t="str">
        <f>'Indicator sheet_(IS)'!P19</f>
        <v>n.d.</v>
      </c>
      <c r="M36" s="7">
        <f>IF('Indicator sheet_(IS)'!Q17=Berechnung1!$G$5,1,IF('Indicator sheet_(IS)'!Q17=Berechnung1!$F$5,1,IF('Indicator sheet_(IS)'!Q17=Berechnung1!$E$5,2,IF('Indicator sheet_(IS)'!Q17=Berechnung1!$D$5,3,IF('Indicator sheet_(IS)'!Q17=Berechnung1!$C$5,4,"")))))</f>
        <v>1</v>
      </c>
      <c r="N36" s="7">
        <f>IF(M36&gt;1,M36+3,M36)</f>
        <v>1</v>
      </c>
      <c r="O36" s="7">
        <f>IF('Indicator sheet_(IS)'!S17="",0,1)</f>
        <v>0</v>
      </c>
    </row>
    <row r="37" spans="2:15" s="13" customFormat="1" x14ac:dyDescent="0.25">
      <c r="C37" s="14"/>
      <c r="D37" s="14"/>
      <c r="E37" s="14"/>
      <c r="F37" s="14"/>
      <c r="G37" s="14"/>
      <c r="H37" s="14"/>
      <c r="I37" s="14"/>
      <c r="J37" s="14"/>
      <c r="K37" s="14"/>
      <c r="L37" s="103"/>
      <c r="M37" s="14"/>
      <c r="N37" s="14"/>
      <c r="O37" s="14"/>
    </row>
    <row r="38" spans="2:15" s="13" customFormat="1" x14ac:dyDescent="0.25">
      <c r="C38" s="14"/>
      <c r="D38" s="14"/>
      <c r="E38" s="14"/>
      <c r="F38" s="14"/>
      <c r="G38" s="14"/>
      <c r="H38" s="14"/>
      <c r="I38" s="14"/>
      <c r="J38" s="14"/>
      <c r="K38" s="14"/>
      <c r="L38" s="103"/>
      <c r="M38" s="14"/>
      <c r="N38" s="14"/>
      <c r="O38" s="14"/>
    </row>
    <row r="39" spans="2:15" s="13" customFormat="1" x14ac:dyDescent="0.2">
      <c r="C39" s="49" t="s">
        <v>215</v>
      </c>
      <c r="D39" s="49" t="s">
        <v>204</v>
      </c>
      <c r="E39" s="50">
        <v>0</v>
      </c>
      <c r="F39" s="50">
        <v>1</v>
      </c>
      <c r="G39" s="91">
        <v>0.95</v>
      </c>
      <c r="H39" s="50">
        <v>10000</v>
      </c>
      <c r="I39" s="89"/>
      <c r="J39" s="50">
        <v>-10000</v>
      </c>
      <c r="K39" s="50">
        <v>1000000</v>
      </c>
      <c r="L39" s="155" t="str">
        <f>'Indicator sheet_(IS)'!P22</f>
        <v>n.d.</v>
      </c>
      <c r="M39" s="7">
        <f>IF('Indicator sheet_(IS)'!Q20=Berechnung1!$G$5,1,IF('Indicator sheet_(IS)'!Q20=Berechnung1!$F$5,1,IF('Indicator sheet_(IS)'!Q20=Berechnung1!$E$5,2,IF('Indicator sheet_(IS)'!Q20=Berechnung1!$D$5,3,IF('Indicator sheet_(IS)'!Q20=Berechnung1!$C$5,4,"")))))</f>
        <v>1</v>
      </c>
      <c r="N39" s="7">
        <f>IF(M39&gt;1,M39+3,M39)</f>
        <v>1</v>
      </c>
      <c r="O39" s="7">
        <f>IF('Indicator sheet_(IS)'!S20="",0,1)</f>
        <v>0</v>
      </c>
    </row>
    <row r="40" spans="2:15" s="13" customFormat="1" x14ac:dyDescent="0.25">
      <c r="C40" s="14"/>
      <c r="D40" s="14"/>
      <c r="E40" s="14"/>
      <c r="F40" s="14"/>
      <c r="G40" s="14"/>
      <c r="H40" s="14"/>
      <c r="I40" s="14"/>
      <c r="J40" s="14"/>
      <c r="K40" s="14"/>
      <c r="L40" s="103"/>
      <c r="M40" s="14"/>
      <c r="N40" s="14"/>
      <c r="O40" s="14"/>
    </row>
    <row r="41" spans="2:15" s="13" customFormat="1" x14ac:dyDescent="0.25">
      <c r="C41" s="14"/>
      <c r="D41" s="14"/>
      <c r="E41" s="14"/>
      <c r="F41" s="14"/>
      <c r="G41" s="14"/>
      <c r="H41" s="14"/>
      <c r="I41" s="14"/>
      <c r="J41" s="14"/>
      <c r="K41" s="14"/>
      <c r="L41" s="103"/>
      <c r="M41" s="14"/>
      <c r="N41" s="14"/>
      <c r="O41" s="14"/>
    </row>
    <row r="42" spans="2:15" s="13" customFormat="1" x14ac:dyDescent="0.2">
      <c r="B42" s="13" t="s">
        <v>219</v>
      </c>
      <c r="C42" s="104">
        <v>4</v>
      </c>
      <c r="D42" s="104" t="s">
        <v>204</v>
      </c>
      <c r="E42" s="105">
        <v>0</v>
      </c>
      <c r="F42" s="105">
        <v>1</v>
      </c>
      <c r="G42" s="105">
        <v>0.95</v>
      </c>
      <c r="H42" s="105">
        <v>10000</v>
      </c>
      <c r="I42" s="105"/>
      <c r="J42" s="105">
        <v>-10000</v>
      </c>
      <c r="K42" s="105">
        <v>1000000</v>
      </c>
      <c r="L42" s="222" t="str">
        <f>'Indicator sheet_(IS)'!P25</f>
        <v>n.d.</v>
      </c>
      <c r="M42" s="107">
        <f>IF('Indicator sheet_(IS)'!Q23=Berechnung1!$H$5,5,IF('Indicator sheet_(IS)'!Q23=Berechnung1!$G$5,1,IF('Indicator sheet_(IS)'!Q23=Berechnung1!$F$5,1,IF('Indicator sheet_(IS)'!Q23=Berechnung1!$E$5,2,IF('Indicator sheet_(IS)'!Q23=Berechnung1!$D$5,3,IF('Indicator sheet_(IS)'!Q23=Berechnung1!$C$5,4,""))))))</f>
        <v>1</v>
      </c>
      <c r="N42" s="107">
        <f>IF(M42&gt;1,M42+3,M42)</f>
        <v>1</v>
      </c>
      <c r="O42" s="107">
        <f>IF('Indicator sheet_(IS)'!S23="",0,1)</f>
        <v>0</v>
      </c>
    </row>
    <row r="43" spans="2:15" s="13" customFormat="1" x14ac:dyDescent="0.25">
      <c r="C43" s="14"/>
      <c r="D43" s="14"/>
      <c r="E43" s="14"/>
      <c r="F43" s="14"/>
      <c r="G43" s="14"/>
      <c r="H43" s="14"/>
      <c r="I43" s="14"/>
      <c r="J43" s="14"/>
      <c r="K43" s="14"/>
      <c r="L43" s="103"/>
      <c r="M43" s="14"/>
      <c r="N43" s="14"/>
      <c r="O43" s="14"/>
    </row>
    <row r="44" spans="2:15" s="13" customFormat="1" x14ac:dyDescent="0.25">
      <c r="C44" s="14"/>
      <c r="D44" s="14"/>
      <c r="E44" s="14"/>
      <c r="F44" s="14"/>
      <c r="G44" s="14"/>
      <c r="H44" s="14"/>
      <c r="I44" s="14"/>
      <c r="J44" s="14"/>
      <c r="K44" s="14"/>
      <c r="L44" s="103"/>
      <c r="M44" s="14"/>
      <c r="N44" s="14"/>
      <c r="O44" s="14"/>
    </row>
    <row r="45" spans="2:15" s="13" customFormat="1" x14ac:dyDescent="0.2">
      <c r="C45" s="49">
        <v>5</v>
      </c>
      <c r="D45" s="49" t="s">
        <v>204</v>
      </c>
      <c r="E45" s="50">
        <v>0</v>
      </c>
      <c r="F45" s="50">
        <v>1</v>
      </c>
      <c r="G45" s="91">
        <v>0.65</v>
      </c>
      <c r="H45" s="50">
        <v>10000</v>
      </c>
      <c r="I45" s="50"/>
      <c r="J45" s="50">
        <v>-10000</v>
      </c>
      <c r="K45" s="50">
        <v>1000000</v>
      </c>
      <c r="L45" s="155" t="str">
        <f>'Indicator sheet_(IS)'!P28</f>
        <v>n.d.</v>
      </c>
      <c r="M45" s="7">
        <f>IF('Indicator sheet_(IS)'!Q26=Berechnung1!$G$5,1,IF('Indicator sheet_(IS)'!Q26=Berechnung1!$F$5,1,IF('Indicator sheet_(IS)'!Q26=Berechnung1!$E$5,2,IF('Indicator sheet_(IS)'!Q26=Berechnung1!$D$5,3,IF('Indicator sheet_(IS)'!Q26=Berechnung1!$C$5,4,"")))))</f>
        <v>1</v>
      </c>
      <c r="N45" s="7">
        <f>IF(M45&gt;1,M45+3,M45)</f>
        <v>1</v>
      </c>
      <c r="O45" s="7">
        <f>IF('Indicator sheet_(IS)'!S26="",0,1)</f>
        <v>0</v>
      </c>
    </row>
    <row r="46" spans="2:15" s="13" customFormat="1" x14ac:dyDescent="0.25">
      <c r="C46" s="14"/>
      <c r="D46" s="14"/>
      <c r="E46" s="14"/>
      <c r="F46" s="14"/>
      <c r="G46" s="14"/>
      <c r="H46" s="14"/>
      <c r="I46" s="14"/>
      <c r="J46" s="14"/>
      <c r="K46" s="14"/>
      <c r="L46" s="103"/>
      <c r="M46" s="14"/>
      <c r="N46" s="14"/>
      <c r="O46" s="14"/>
    </row>
    <row r="47" spans="2:15" s="13" customFormat="1" x14ac:dyDescent="0.25">
      <c r="C47" s="14"/>
      <c r="D47" s="14"/>
      <c r="E47" s="14"/>
      <c r="F47" s="14"/>
      <c r="G47" s="14"/>
      <c r="H47" s="14"/>
      <c r="I47" s="14"/>
      <c r="J47" s="14"/>
      <c r="K47" s="14"/>
      <c r="L47" s="103"/>
      <c r="M47" s="14"/>
      <c r="N47" s="14"/>
      <c r="O47" s="14"/>
    </row>
    <row r="48" spans="2:15" s="13" customFormat="1" x14ac:dyDescent="0.2">
      <c r="C48" s="49">
        <v>6</v>
      </c>
      <c r="D48" s="49" t="s">
        <v>204</v>
      </c>
      <c r="E48" s="50">
        <v>0</v>
      </c>
      <c r="F48" s="50">
        <v>1</v>
      </c>
      <c r="G48" s="91">
        <v>-10000</v>
      </c>
      <c r="H48" s="50">
        <v>10000</v>
      </c>
      <c r="I48" s="50"/>
      <c r="J48" s="50">
        <v>0.3</v>
      </c>
      <c r="K48" s="50">
        <v>1000000</v>
      </c>
      <c r="L48" s="155" t="str">
        <f>'Indicator sheet_(IS)'!P31</f>
        <v>n.d.</v>
      </c>
      <c r="M48" s="7">
        <f>IF('Indicator sheet_(IS)'!Q29=Berechnung1!$G$5,1,IF('Indicator sheet_(IS)'!Q29=Berechnung1!$F$5,1,IF('Indicator sheet_(IS)'!Q29=Berechnung1!$E$5,2,IF('Indicator sheet_(IS)'!Q29=Berechnung1!$D$5,3,IF('Indicator sheet_(IS)'!Q29=Berechnung1!$C$5,4,"")))))</f>
        <v>1</v>
      </c>
      <c r="N48" s="7">
        <f>IF(M48&gt;1,M48+3,M48)</f>
        <v>1</v>
      </c>
      <c r="O48" s="7">
        <f>IF('Indicator sheet_(IS)'!S29="",0,1)</f>
        <v>0</v>
      </c>
    </row>
    <row r="49" spans="2:15" s="13" customFormat="1" x14ac:dyDescent="0.25">
      <c r="C49" s="14"/>
      <c r="D49" s="14"/>
      <c r="E49" s="14"/>
      <c r="F49" s="14"/>
      <c r="G49" s="14"/>
      <c r="H49" s="14"/>
      <c r="I49" s="14"/>
      <c r="J49" s="14"/>
      <c r="K49" s="14"/>
      <c r="L49" s="103"/>
      <c r="M49" s="14"/>
      <c r="N49" s="14"/>
      <c r="O49" s="14"/>
    </row>
    <row r="50" spans="2:15" s="13" customFormat="1" x14ac:dyDescent="0.25">
      <c r="C50" s="14"/>
      <c r="D50" s="14"/>
      <c r="E50" s="14"/>
      <c r="F50" s="14"/>
      <c r="G50" s="14"/>
      <c r="H50" s="14"/>
      <c r="I50" s="14"/>
      <c r="J50" s="14"/>
      <c r="K50" s="14"/>
      <c r="L50" s="103"/>
      <c r="M50" s="14"/>
      <c r="N50" s="14"/>
      <c r="O50" s="14"/>
    </row>
    <row r="51" spans="2:15" s="13" customFormat="1" x14ac:dyDescent="0.2">
      <c r="C51" s="49">
        <v>7</v>
      </c>
      <c r="D51" s="49" t="s">
        <v>204</v>
      </c>
      <c r="E51" s="50">
        <v>0</v>
      </c>
      <c r="F51" s="50">
        <v>100000000</v>
      </c>
      <c r="G51" s="91">
        <v>0.05</v>
      </c>
      <c r="H51" s="50">
        <v>10000</v>
      </c>
      <c r="I51" s="50"/>
      <c r="J51" s="50">
        <v>-10000</v>
      </c>
      <c r="K51" s="50">
        <v>1000000</v>
      </c>
      <c r="L51" s="155" t="str">
        <f>'Indicator sheet_(IS)'!P34</f>
        <v>n.d.</v>
      </c>
      <c r="M51" s="7">
        <f>IF('Indicator sheet_(IS)'!Q32=Berechnung1!$G$5,1,IF('Indicator sheet_(IS)'!Q32=Berechnung1!$F$5,1,IF('Indicator sheet_(IS)'!Q32=Berechnung1!$E$5,2,IF('Indicator sheet_(IS)'!Q32=Berechnung1!$D$5,3,IF('Indicator sheet_(IS)'!Q32=Berechnung1!$C$5,4,"")))))</f>
        <v>1</v>
      </c>
      <c r="N51" s="7">
        <f>IF(M51&gt;1,M51+3,M51)</f>
        <v>1</v>
      </c>
      <c r="O51" s="7">
        <f>IF('Indicator sheet_(IS)'!S32="",0,1)</f>
        <v>0</v>
      </c>
    </row>
    <row r="52" spans="2:15" s="13" customFormat="1" x14ac:dyDescent="0.25">
      <c r="C52" s="14"/>
      <c r="D52" s="14"/>
      <c r="E52" s="14"/>
      <c r="F52" s="14"/>
      <c r="G52" s="14"/>
      <c r="H52" s="14"/>
      <c r="I52" s="14"/>
      <c r="J52" s="14"/>
      <c r="K52" s="14"/>
      <c r="L52" s="103"/>
      <c r="M52" s="14"/>
      <c r="N52" s="14"/>
      <c r="O52" s="14"/>
    </row>
    <row r="53" spans="2:15" s="13" customFormat="1" x14ac:dyDescent="0.25">
      <c r="C53" s="14"/>
      <c r="D53" s="14"/>
      <c r="E53" s="14"/>
      <c r="F53" s="14"/>
      <c r="G53" s="14"/>
      <c r="H53" s="14"/>
      <c r="I53" s="14"/>
      <c r="J53" s="14"/>
      <c r="K53" s="14"/>
      <c r="L53" s="103"/>
      <c r="M53" s="14"/>
      <c r="N53" s="14"/>
      <c r="O53" s="14"/>
    </row>
    <row r="54" spans="2:15" s="13" customFormat="1" x14ac:dyDescent="0.2">
      <c r="C54" s="49">
        <v>8</v>
      </c>
      <c r="D54" s="49" t="s">
        <v>204</v>
      </c>
      <c r="E54" s="50">
        <v>0</v>
      </c>
      <c r="F54" s="50">
        <v>1</v>
      </c>
      <c r="G54" s="91">
        <v>0.95</v>
      </c>
      <c r="H54" s="50">
        <v>10000</v>
      </c>
      <c r="I54" s="50"/>
      <c r="J54" s="50">
        <v>-10000</v>
      </c>
      <c r="K54" s="50">
        <v>1000000</v>
      </c>
      <c r="L54" s="155" t="str">
        <f>'Indicator sheet_(IS)'!P37</f>
        <v>n.d.</v>
      </c>
      <c r="M54" s="7">
        <f>IF('Indicator sheet_(IS)'!Q35=Berechnung1!$G$5,1,IF('Indicator sheet_(IS)'!Q35=Berechnung1!$F$5,1,IF('Indicator sheet_(IS)'!Q35=Berechnung1!$E$5,2,IF('Indicator sheet_(IS)'!Q35=Berechnung1!$D$5,3,IF('Indicator sheet_(IS)'!Q35=Berechnung1!$C$5,4,"")))))</f>
        <v>1</v>
      </c>
      <c r="N54" s="7">
        <f>IF(M54&gt;1,M54+3,M54)</f>
        <v>1</v>
      </c>
      <c r="O54" s="7">
        <f>IF('Indicator sheet_(IS)'!S35="",0,1)</f>
        <v>0</v>
      </c>
    </row>
    <row r="55" spans="2:15" s="13" customFormat="1" x14ac:dyDescent="0.25">
      <c r="C55" s="14"/>
      <c r="D55" s="14"/>
      <c r="E55" s="14"/>
      <c r="F55" s="14"/>
      <c r="G55" s="14"/>
      <c r="H55" s="14"/>
      <c r="I55" s="14"/>
      <c r="J55" s="14"/>
      <c r="K55" s="14"/>
      <c r="L55" s="103"/>
      <c r="M55" s="14"/>
      <c r="N55" s="14"/>
      <c r="O55" s="14"/>
    </row>
    <row r="56" spans="2:15" s="13" customFormat="1" x14ac:dyDescent="0.25">
      <c r="C56" s="14"/>
      <c r="D56" s="14"/>
      <c r="E56" s="14"/>
      <c r="F56" s="14"/>
      <c r="G56" s="14"/>
      <c r="H56" s="14"/>
      <c r="I56" s="14"/>
      <c r="J56" s="14"/>
      <c r="K56" s="14"/>
      <c r="L56" s="103"/>
      <c r="M56" s="14"/>
      <c r="N56" s="14"/>
      <c r="O56" s="14"/>
    </row>
    <row r="57" spans="2:15" s="13" customFormat="1" x14ac:dyDescent="0.2">
      <c r="B57" s="13" t="s">
        <v>219</v>
      </c>
      <c r="C57" s="159" t="s">
        <v>252</v>
      </c>
      <c r="D57" s="104" t="s">
        <v>204</v>
      </c>
      <c r="E57" s="105">
        <v>0</v>
      </c>
      <c r="F57" s="105">
        <v>1</v>
      </c>
      <c r="G57" s="105">
        <v>0.95</v>
      </c>
      <c r="H57" s="105">
        <v>10000</v>
      </c>
      <c r="I57" s="105"/>
      <c r="J57" s="105">
        <v>-10000</v>
      </c>
      <c r="K57" s="105">
        <v>10000</v>
      </c>
      <c r="L57" s="222" t="str">
        <f>'Indicator sheet_(IS)'!P40</f>
        <v>n.d.</v>
      </c>
      <c r="M57" s="107">
        <f>IF('Indicator sheet_(IS)'!Q38=Berechnung1!$H$5,5,IF('Indicator sheet_(IS)'!Q38=Berechnung1!$G$5,1,IF('Indicator sheet_(IS)'!Q38=Berechnung1!$F$5,1,IF('Indicator sheet_(IS)'!Q38=Berechnung1!$E$5,2,IF('Indicator sheet_(IS)'!Q38=Berechnung1!$D$5,3,IF('Indicator sheet_(IS)'!Q38=Berechnung1!$C$5,4,""))))))</f>
        <v>1</v>
      </c>
      <c r="N57" s="107">
        <f>IF(M57&gt;1,M57+3,M57)</f>
        <v>1</v>
      </c>
      <c r="O57" s="107">
        <f>IF('Indicator sheet_(IS)'!S38="",0,1)</f>
        <v>0</v>
      </c>
    </row>
    <row r="58" spans="2:15" s="13" customFormat="1" x14ac:dyDescent="0.2">
      <c r="C58" s="123"/>
      <c r="D58" s="123"/>
      <c r="E58" s="124"/>
      <c r="F58" s="124"/>
      <c r="G58" s="124"/>
      <c r="H58" s="124"/>
      <c r="I58" s="124"/>
      <c r="J58" s="124"/>
      <c r="K58" s="124"/>
      <c r="L58" s="103"/>
      <c r="M58" s="14"/>
      <c r="N58" s="14"/>
      <c r="O58" s="14"/>
    </row>
    <row r="59" spans="2:15" s="13" customFormat="1" x14ac:dyDescent="0.2">
      <c r="C59" s="123"/>
      <c r="D59" s="123"/>
      <c r="E59" s="124"/>
      <c r="F59" s="124"/>
      <c r="G59" s="124"/>
      <c r="H59" s="124"/>
      <c r="I59" s="124"/>
      <c r="J59" s="124"/>
      <c r="K59" s="124"/>
      <c r="L59" s="103"/>
      <c r="M59" s="14"/>
      <c r="N59" s="14"/>
      <c r="O59" s="14"/>
    </row>
    <row r="60" spans="2:15" s="13" customFormat="1" x14ac:dyDescent="0.2">
      <c r="B60" s="13" t="s">
        <v>219</v>
      </c>
      <c r="C60" s="159" t="s">
        <v>253</v>
      </c>
      <c r="D60" s="104" t="s">
        <v>204</v>
      </c>
      <c r="E60" s="105">
        <v>0</v>
      </c>
      <c r="F60" s="105">
        <v>1</v>
      </c>
      <c r="G60" s="105">
        <v>0.95</v>
      </c>
      <c r="H60" s="105">
        <v>10000</v>
      </c>
      <c r="I60" s="105"/>
      <c r="J60" s="105">
        <v>-10000</v>
      </c>
      <c r="K60" s="105">
        <v>10000</v>
      </c>
      <c r="L60" s="222" t="str">
        <f>'Indicator sheet_(IS)'!P43</f>
        <v>n.d.</v>
      </c>
      <c r="M60" s="107">
        <f>IF('Indicator sheet_(IS)'!Q41=Berechnung1!$H$5,5,IF('Indicator sheet_(IS)'!Q41=Berechnung1!$G$5,1,IF('Indicator sheet_(IS)'!Q41=Berechnung1!$F$5,1,IF('Indicator sheet_(IS)'!Q41=Berechnung1!$E$5,2,IF('Indicator sheet_(IS)'!Q41=Berechnung1!$D$5,3,IF('Indicator sheet_(IS)'!Q41=Berechnung1!$C$5,4,""))))))</f>
        <v>1</v>
      </c>
      <c r="N60" s="107">
        <f t="shared" ref="N60" si="3">IF(M60&gt;1,M60+3,M60)</f>
        <v>1</v>
      </c>
      <c r="O60" s="107">
        <f>IF('Indicator sheet_(IS)'!S41="",0,1)</f>
        <v>0</v>
      </c>
    </row>
    <row r="61" spans="2:15" s="13" customFormat="1" x14ac:dyDescent="0.25">
      <c r="C61" s="14"/>
      <c r="D61" s="14"/>
      <c r="E61" s="14"/>
      <c r="F61" s="14"/>
      <c r="G61" s="14"/>
      <c r="H61" s="14"/>
      <c r="I61" s="14"/>
      <c r="J61" s="14"/>
      <c r="K61" s="14"/>
      <c r="L61" s="103"/>
      <c r="M61" s="14"/>
      <c r="N61" s="14"/>
      <c r="O61" s="14"/>
    </row>
    <row r="62" spans="2:15" s="13" customFormat="1" x14ac:dyDescent="0.25">
      <c r="C62" s="14"/>
      <c r="D62" s="14"/>
      <c r="E62" s="14"/>
      <c r="F62" s="14"/>
      <c r="G62" s="14"/>
      <c r="H62" s="14"/>
      <c r="I62" s="14"/>
      <c r="J62" s="14"/>
      <c r="K62" s="14"/>
      <c r="L62" s="103"/>
      <c r="M62" s="14"/>
      <c r="N62" s="14"/>
      <c r="O62" s="14"/>
    </row>
    <row r="63" spans="2:15" s="13" customFormat="1" x14ac:dyDescent="0.2">
      <c r="B63" s="13" t="s">
        <v>219</v>
      </c>
      <c r="C63" s="159">
        <v>10</v>
      </c>
      <c r="D63" s="159" t="s">
        <v>204</v>
      </c>
      <c r="E63" s="160">
        <v>0</v>
      </c>
      <c r="F63" s="160">
        <v>1</v>
      </c>
      <c r="G63" s="160">
        <v>0.75</v>
      </c>
      <c r="H63" s="160">
        <v>10000</v>
      </c>
      <c r="I63" s="160"/>
      <c r="J63" s="105">
        <v>-10000</v>
      </c>
      <c r="K63" s="160">
        <v>1000000</v>
      </c>
      <c r="L63" s="223" t="str">
        <f>'Indicator sheet_(IS)'!P46</f>
        <v>n.d.</v>
      </c>
      <c r="M63" s="161">
        <f>IF('Indicator sheet_(IS)'!Q44=Berechnung1!$H$5,5,IF('Indicator sheet_(IS)'!Q44=Berechnung1!$G$5,1,IF('Indicator sheet_(IS)'!Q44=Berechnung1!$F$5,1,IF('Indicator sheet_(IS)'!Q44=Berechnung1!$E$5,2,IF('Indicator sheet_(IS)'!Q44=Berechnung1!$D$5,3,IF('Indicator sheet_(IS)'!Q44=Berechnung1!$C$5,4,""))))))</f>
        <v>1</v>
      </c>
      <c r="N63" s="161">
        <f>IF(M63&gt;1,M63+3,M63)</f>
        <v>1</v>
      </c>
      <c r="O63" s="161">
        <f>IF('Indicator sheet_(IS)'!S44="",0,1)</f>
        <v>0</v>
      </c>
    </row>
    <row r="64" spans="2:15" s="13" customFormat="1" x14ac:dyDescent="0.25">
      <c r="C64" s="14"/>
      <c r="D64" s="14"/>
      <c r="E64" s="14"/>
      <c r="F64" s="14"/>
      <c r="G64" s="14"/>
      <c r="H64" s="14"/>
      <c r="I64" s="14"/>
      <c r="J64" s="14"/>
      <c r="K64" s="14"/>
      <c r="L64" s="103"/>
      <c r="M64" s="14"/>
      <c r="N64" s="14"/>
      <c r="O64" s="14"/>
    </row>
    <row r="65" spans="2:15" s="13" customFormat="1" x14ac:dyDescent="0.25">
      <c r="C65" s="14"/>
      <c r="D65" s="14"/>
      <c r="E65" s="14"/>
      <c r="F65" s="14"/>
      <c r="G65" s="14"/>
      <c r="H65" s="14"/>
      <c r="I65" s="14"/>
      <c r="J65" s="14"/>
      <c r="K65" s="14"/>
      <c r="L65" s="103"/>
      <c r="M65" s="14"/>
      <c r="N65" s="14"/>
      <c r="O65" s="14"/>
    </row>
    <row r="66" spans="2:15" s="13" customFormat="1" x14ac:dyDescent="0.2">
      <c r="B66" s="13" t="s">
        <v>219</v>
      </c>
      <c r="C66" s="104" t="s">
        <v>238</v>
      </c>
      <c r="D66" s="104" t="s">
        <v>204</v>
      </c>
      <c r="E66" s="104">
        <v>0</v>
      </c>
      <c r="F66" s="156">
        <v>1</v>
      </c>
      <c r="G66" s="156">
        <v>-10000</v>
      </c>
      <c r="H66" s="156">
        <v>0.05</v>
      </c>
      <c r="I66" s="104"/>
      <c r="J66" s="156">
        <v>-10000</v>
      </c>
      <c r="K66" s="156">
        <v>1000000000000</v>
      </c>
      <c r="L66" s="223" t="str">
        <f>'Indicator sheet_(IS)'!P49</f>
        <v>n.d.</v>
      </c>
      <c r="M66" s="104">
        <f>IF('Indicator sheet_(IS)'!Q47=Berechnung1!$H$5,5,IF('Indicator sheet_(IS)'!Q47=Berechnung1!$G$5,1,IF('Indicator sheet_(IS)'!Q47=Berechnung1!$F$5,1,IF('Indicator sheet_(IS)'!Q47=Berechnung1!$E$5,2,IF('Indicator sheet_(IS)'!Q47=Berechnung1!$D$5,3,IF('Indicator sheet_(IS)'!Q47=Berechnung1!$C$5,4,""))))))</f>
        <v>1</v>
      </c>
      <c r="N66" s="104">
        <f>IF(M66&gt;1,M66+3,M66)</f>
        <v>1</v>
      </c>
      <c r="O66" s="104">
        <f>IF('Indicator sheet_(IS)'!S47="",0,1)</f>
        <v>0</v>
      </c>
    </row>
    <row r="67" spans="2:15" s="13" customFormat="1" x14ac:dyDescent="0.25">
      <c r="C67" s="14"/>
      <c r="D67" s="14"/>
      <c r="E67" s="14"/>
      <c r="F67" s="14"/>
      <c r="G67" s="14"/>
      <c r="H67" s="14"/>
      <c r="I67" s="14"/>
      <c r="J67" s="14"/>
      <c r="K67" s="14"/>
      <c r="L67" s="103"/>
      <c r="M67" s="14"/>
      <c r="N67" s="14"/>
      <c r="O67" s="14"/>
    </row>
    <row r="68" spans="2:15" s="13" customFormat="1" x14ac:dyDescent="0.25">
      <c r="C68" s="14"/>
      <c r="D68" s="14"/>
      <c r="E68" s="14"/>
      <c r="F68" s="14"/>
      <c r="G68" s="14"/>
      <c r="H68" s="14"/>
      <c r="I68" s="14"/>
      <c r="J68" s="14"/>
      <c r="K68" s="14"/>
      <c r="L68" s="103"/>
      <c r="M68" s="14"/>
      <c r="N68" s="14"/>
      <c r="O68" s="14"/>
    </row>
    <row r="69" spans="2:15" s="13" customFormat="1" x14ac:dyDescent="0.2">
      <c r="B69" s="13" t="s">
        <v>219</v>
      </c>
      <c r="C69" s="104" t="s">
        <v>239</v>
      </c>
      <c r="D69" s="104" t="s">
        <v>204</v>
      </c>
      <c r="E69" s="104">
        <v>0</v>
      </c>
      <c r="F69" s="156">
        <v>1</v>
      </c>
      <c r="G69" s="156">
        <v>-10000</v>
      </c>
      <c r="H69" s="156">
        <v>0.05</v>
      </c>
      <c r="I69" s="104"/>
      <c r="J69" s="156">
        <v>-10000</v>
      </c>
      <c r="K69" s="156">
        <v>1000000000000</v>
      </c>
      <c r="L69" s="223" t="str">
        <f>'Indicator sheet_(IS)'!P52</f>
        <v>n.d.</v>
      </c>
      <c r="M69" s="104">
        <f>IF('Indicator sheet_(IS)'!Q50=Berechnung1!$H$5,5,IF('Indicator sheet_(IS)'!Q50=Berechnung1!$G$5,1,IF('Indicator sheet_(IS)'!Q50=Berechnung1!$F$5,1,IF('Indicator sheet_(IS)'!Q50=Berechnung1!$E$5,2,IF('Indicator sheet_(IS)'!Q50=Berechnung1!$D$5,3,IF('Indicator sheet_(IS)'!Q50=Berechnung1!$C$5,4,""))))))</f>
        <v>1</v>
      </c>
      <c r="N69" s="104">
        <f>IF(M69&gt;1,M69+3,M69)</f>
        <v>1</v>
      </c>
      <c r="O69" s="104">
        <f>IF('Indicator sheet_(IS)'!S50="",0,1)</f>
        <v>0</v>
      </c>
    </row>
    <row r="70" spans="2:15" s="13" customFormat="1" x14ac:dyDescent="0.2">
      <c r="C70" s="123"/>
      <c r="D70" s="123"/>
      <c r="E70" s="124"/>
      <c r="F70" s="124"/>
      <c r="G70" s="124"/>
      <c r="H70" s="124"/>
      <c r="I70" s="124"/>
      <c r="J70" s="124"/>
      <c r="K70" s="124"/>
      <c r="L70" s="103"/>
      <c r="M70" s="14"/>
      <c r="N70" s="14"/>
      <c r="O70" s="14"/>
    </row>
    <row r="71" spans="2:15" s="13" customFormat="1" x14ac:dyDescent="0.2">
      <c r="C71" s="123"/>
      <c r="D71" s="123"/>
      <c r="E71" s="124"/>
      <c r="F71" s="124"/>
      <c r="G71" s="124"/>
      <c r="H71" s="124"/>
      <c r="I71" s="124"/>
      <c r="J71" s="124"/>
      <c r="K71" s="124"/>
      <c r="L71" s="103"/>
      <c r="M71" s="14"/>
      <c r="N71" s="14"/>
      <c r="O71" s="14"/>
    </row>
    <row r="72" spans="2:15" s="13" customFormat="1" x14ac:dyDescent="0.2">
      <c r="C72" s="87" t="s">
        <v>254</v>
      </c>
      <c r="D72" s="49" t="s">
        <v>204</v>
      </c>
      <c r="E72" s="50">
        <v>0</v>
      </c>
      <c r="F72" s="50">
        <v>1000000000000</v>
      </c>
      <c r="G72" s="92">
        <v>25</v>
      </c>
      <c r="H72" s="50">
        <v>1000000000000</v>
      </c>
      <c r="I72" s="50"/>
      <c r="J72" s="50">
        <v>-10000</v>
      </c>
      <c r="K72" s="50">
        <v>1000000000000</v>
      </c>
      <c r="L72" s="7">
        <f>'Indicator sheet_(IS)'!P53</f>
        <v>0</v>
      </c>
      <c r="M72" s="7">
        <f>IF('Indicator sheet_(IS)'!Q53=Berechnung1!$G$5,1,IF('Indicator sheet_(IS)'!Q53=Berechnung1!$F$5,1,IF('Indicator sheet_(IS)'!Q53=Berechnung1!$E$5,2,IF('Indicator sheet_(IS)'!Q53=Berechnung1!$D$5,3,IF('Indicator sheet_(IS)'!Q53=Berechnung1!$C$5,4,"")))))</f>
        <v>1</v>
      </c>
      <c r="N72" s="7">
        <f>IF(M72&gt;1,M72+3,M72)</f>
        <v>1</v>
      </c>
      <c r="O72" s="7">
        <f>IF('Indicator sheet_(IS)'!S53="",0,1)</f>
        <v>0</v>
      </c>
    </row>
    <row r="73" spans="2:15" s="13" customFormat="1" x14ac:dyDescent="0.2">
      <c r="C73" s="123"/>
      <c r="D73" s="123"/>
      <c r="E73" s="124"/>
      <c r="F73" s="124"/>
      <c r="G73" s="179"/>
      <c r="H73" s="124"/>
      <c r="I73" s="124"/>
      <c r="J73" s="124"/>
      <c r="K73" s="124"/>
      <c r="L73" s="14"/>
      <c r="M73" s="14"/>
      <c r="N73" s="14"/>
      <c r="O73" s="14"/>
    </row>
    <row r="74" spans="2:15" s="13" customFormat="1" x14ac:dyDescent="0.2">
      <c r="C74" s="123"/>
      <c r="D74" s="123"/>
      <c r="E74" s="124"/>
      <c r="F74" s="124"/>
      <c r="G74" s="179"/>
      <c r="H74" s="124"/>
      <c r="I74" s="124"/>
      <c r="J74" s="124"/>
      <c r="K74" s="124"/>
      <c r="L74" s="14"/>
      <c r="M74" s="14"/>
      <c r="N74" s="14"/>
      <c r="O74" s="14"/>
    </row>
    <row r="75" spans="2:15" s="13" customFormat="1" x14ac:dyDescent="0.2">
      <c r="C75" s="87" t="s">
        <v>255</v>
      </c>
      <c r="D75" s="49" t="s">
        <v>204</v>
      </c>
      <c r="E75" s="50">
        <v>0</v>
      </c>
      <c r="F75" s="50">
        <v>1000000000000</v>
      </c>
      <c r="G75" s="91">
        <v>-1000000000000</v>
      </c>
      <c r="H75" s="50">
        <v>1000000000000</v>
      </c>
      <c r="I75" s="50"/>
      <c r="J75" s="50">
        <v>-10000</v>
      </c>
      <c r="K75" s="50">
        <v>1000000000000</v>
      </c>
      <c r="L75" s="7">
        <f>'Indicator sheet_(IS)'!P56</f>
        <v>0</v>
      </c>
      <c r="M75" s="7">
        <f>IF('Indicator sheet_(IS)'!Q56=Berechnung1!$G$5,1,IF('Indicator sheet_(IS)'!Q56=Berechnung1!$F$5,1,IF('Indicator sheet_(IS)'!Q56=Berechnung1!$E$5,2,IF('Indicator sheet_(IS)'!Q56=Berechnung1!$D$5,3,IF('Indicator sheet_(IS)'!Q56=Berechnung1!$C$5,4,"")))))</f>
        <v>1</v>
      </c>
      <c r="N75" s="7">
        <f t="shared" ref="N75:N78" si="4">IF(M75&gt;1,M75+3,M75)</f>
        <v>1</v>
      </c>
      <c r="O75" s="7">
        <f>IF('Indicator sheet_(IS)'!S56="",0,1)</f>
        <v>0</v>
      </c>
    </row>
    <row r="76" spans="2:15" s="13" customFormat="1" x14ac:dyDescent="0.2">
      <c r="C76" s="123"/>
      <c r="D76" s="123"/>
      <c r="E76" s="124"/>
      <c r="F76" s="124"/>
      <c r="G76" s="179"/>
      <c r="H76" s="124"/>
      <c r="I76" s="124"/>
      <c r="J76" s="124"/>
      <c r="K76" s="124"/>
      <c r="L76" s="14"/>
      <c r="M76" s="14"/>
      <c r="N76" s="14"/>
      <c r="O76" s="14"/>
    </row>
    <row r="77" spans="2:15" s="13" customFormat="1" x14ac:dyDescent="0.2">
      <c r="C77" s="123"/>
      <c r="D77" s="123"/>
      <c r="E77" s="124"/>
      <c r="F77" s="124"/>
      <c r="G77" s="179"/>
      <c r="H77" s="124"/>
      <c r="I77" s="124"/>
      <c r="J77" s="124"/>
      <c r="K77" s="124"/>
      <c r="L77" s="14"/>
      <c r="M77" s="14"/>
      <c r="N77" s="14"/>
      <c r="O77" s="14"/>
    </row>
    <row r="78" spans="2:15" s="13" customFormat="1" x14ac:dyDescent="0.2">
      <c r="C78" s="87" t="s">
        <v>256</v>
      </c>
      <c r="D78" s="49" t="s">
        <v>204</v>
      </c>
      <c r="E78" s="50">
        <v>0</v>
      </c>
      <c r="F78" s="50">
        <v>1000000000000</v>
      </c>
      <c r="G78" s="92">
        <v>40</v>
      </c>
      <c r="H78" s="50">
        <v>1000000000000</v>
      </c>
      <c r="I78" s="50"/>
      <c r="J78" s="50">
        <v>-10000</v>
      </c>
      <c r="K78" s="50">
        <v>1000000000000</v>
      </c>
      <c r="L78" s="7">
        <f>'Indicator sheet_(IS)'!P59</f>
        <v>0</v>
      </c>
      <c r="M78" s="7">
        <f>IF('Indicator sheet_(IS)'!Q59=Berechnung1!$G$5,1,IF('Indicator sheet_(IS)'!Q59=Berechnung1!$F$5,1,IF('Indicator sheet_(IS)'!Q59=Berechnung1!$E$5,2,IF('Indicator sheet_(IS)'!Q59=Berechnung1!$D$5,3,IF('Indicator sheet_(IS)'!Q59=Berechnung1!$C$5,4,"")))))</f>
        <v>1</v>
      </c>
      <c r="N78" s="7">
        <f t="shared" si="4"/>
        <v>1</v>
      </c>
      <c r="O78" s="7">
        <f>IF('Indicator sheet_(IS)'!S59="",0,1)</f>
        <v>0</v>
      </c>
    </row>
    <row r="79" spans="2:15" s="13" customFormat="1" x14ac:dyDescent="0.25">
      <c r="C79" s="14"/>
      <c r="D79" s="14"/>
      <c r="E79" s="14"/>
      <c r="F79" s="14"/>
      <c r="G79" s="14"/>
      <c r="H79" s="14"/>
      <c r="I79" s="14"/>
      <c r="J79" s="14"/>
      <c r="K79" s="14"/>
      <c r="L79" s="103"/>
      <c r="M79" s="14"/>
      <c r="N79" s="14"/>
      <c r="O79" s="14"/>
    </row>
    <row r="80" spans="2:15" s="13" customFormat="1" x14ac:dyDescent="0.25">
      <c r="C80" s="14"/>
      <c r="D80" s="14"/>
      <c r="E80" s="14"/>
      <c r="F80" s="14"/>
      <c r="G80" s="14"/>
      <c r="H80" s="14"/>
      <c r="I80" s="14"/>
      <c r="J80" s="14"/>
      <c r="K80" s="14"/>
      <c r="L80" s="103"/>
      <c r="M80" s="14"/>
      <c r="N80" s="14"/>
      <c r="O80" s="14"/>
    </row>
    <row r="81" spans="2:15" s="13" customFormat="1" x14ac:dyDescent="0.2">
      <c r="C81" s="87">
        <v>13</v>
      </c>
      <c r="D81" s="49" t="s">
        <v>204</v>
      </c>
      <c r="E81" s="50">
        <v>0</v>
      </c>
      <c r="F81" s="50">
        <v>1</v>
      </c>
      <c r="G81" s="91">
        <v>0.8</v>
      </c>
      <c r="H81" s="50">
        <v>10000</v>
      </c>
      <c r="I81" s="50"/>
      <c r="J81" s="50">
        <v>-10000</v>
      </c>
      <c r="K81" s="50">
        <v>1000000</v>
      </c>
      <c r="L81" s="155" t="str">
        <f>'Indicator sheet_(IS)'!P64</f>
        <v>n.d.</v>
      </c>
      <c r="M81" s="7">
        <f>IF('Indicator sheet_(IS)'!Q62=Berechnung1!$G$5,1,IF('Indicator sheet_(IS)'!Q62=Berechnung1!$F$5,1,IF('Indicator sheet_(IS)'!Q62=Berechnung1!$E$5,2,IF('Indicator sheet_(IS)'!Q62=Berechnung1!$D$5,3,IF('Indicator sheet_(IS)'!Q62=Berechnung1!$C$5,4,"")))))</f>
        <v>1</v>
      </c>
      <c r="N81" s="7">
        <f>IF(M81&gt;1,M81+3,M81)</f>
        <v>1</v>
      </c>
      <c r="O81" s="7">
        <f>IF('Indicator sheet_(IS)'!S62="",0,1)</f>
        <v>0</v>
      </c>
    </row>
    <row r="82" spans="2:15" s="13" customFormat="1" x14ac:dyDescent="0.25">
      <c r="C82" s="14"/>
      <c r="D82" s="14"/>
      <c r="E82" s="14"/>
      <c r="F82" s="14"/>
      <c r="G82" s="14"/>
      <c r="H82" s="14"/>
      <c r="I82" s="14"/>
      <c r="J82" s="14"/>
      <c r="K82" s="14"/>
      <c r="L82" s="103"/>
      <c r="M82" s="14"/>
      <c r="N82" s="14"/>
      <c r="O82" s="14"/>
    </row>
    <row r="83" spans="2:15" s="13" customFormat="1" x14ac:dyDescent="0.25">
      <c r="C83" s="14"/>
      <c r="D83" s="14"/>
      <c r="E83" s="14"/>
      <c r="F83" s="14"/>
      <c r="G83" s="14"/>
      <c r="H83" s="14"/>
      <c r="I83" s="14"/>
      <c r="J83" s="14"/>
      <c r="K83" s="14"/>
      <c r="L83" s="103"/>
      <c r="M83" s="14"/>
      <c r="N83" s="14"/>
      <c r="O83" s="14"/>
    </row>
    <row r="84" spans="2:15" s="13" customFormat="1" x14ac:dyDescent="0.2">
      <c r="C84" s="87">
        <v>14</v>
      </c>
      <c r="D84" s="49" t="s">
        <v>204</v>
      </c>
      <c r="E84" s="50">
        <v>0</v>
      </c>
      <c r="F84" s="50">
        <v>1</v>
      </c>
      <c r="G84" s="91">
        <v>-10000</v>
      </c>
      <c r="H84" s="50">
        <v>0.09</v>
      </c>
      <c r="I84" s="50"/>
      <c r="J84" s="50">
        <v>-10000</v>
      </c>
      <c r="K84" s="50">
        <v>1000000000000</v>
      </c>
      <c r="L84" s="155" t="str">
        <f>'Indicator sheet_(IS)'!P67</f>
        <v>n.d.</v>
      </c>
      <c r="M84" s="7">
        <f>IF('Indicator sheet_(IS)'!Q65=Berechnung1!$G$5,1,IF('Indicator sheet_(IS)'!Q65=Berechnung1!$F$5,1,IF('Indicator sheet_(IS)'!Q65=Berechnung1!$E$5,2,IF('Indicator sheet_(IS)'!Q65=Berechnung1!$D$5,3,IF('Indicator sheet_(IS)'!Q65=Berechnung1!$C$5,4,"")))))</f>
        <v>1</v>
      </c>
      <c r="N84" s="7">
        <f>IF(M84&gt;1,M84+3,M84)</f>
        <v>1</v>
      </c>
      <c r="O84" s="7">
        <f>IF('Indicator sheet_(IS)'!S65="",0,1)</f>
        <v>0</v>
      </c>
    </row>
    <row r="85" spans="2:15" s="13" customFormat="1" x14ac:dyDescent="0.25">
      <c r="C85" s="14"/>
      <c r="D85" s="14"/>
      <c r="E85" s="14"/>
      <c r="F85" s="14"/>
      <c r="G85" s="14"/>
      <c r="H85" s="14"/>
      <c r="I85" s="14"/>
      <c r="J85" s="14"/>
      <c r="K85" s="14"/>
      <c r="L85" s="103"/>
      <c r="M85" s="14"/>
      <c r="N85" s="14"/>
      <c r="O85" s="14"/>
    </row>
    <row r="86" spans="2:15" s="13" customFormat="1" x14ac:dyDescent="0.25">
      <c r="C86" s="14"/>
      <c r="D86" s="14"/>
      <c r="E86" s="14"/>
      <c r="F86" s="14"/>
      <c r="G86" s="14"/>
      <c r="H86" s="14"/>
      <c r="I86" s="14"/>
      <c r="J86" s="14"/>
      <c r="K86" s="14"/>
      <c r="L86" s="103"/>
      <c r="M86" s="14"/>
      <c r="N86" s="14"/>
      <c r="O86" s="14"/>
    </row>
    <row r="87" spans="2:15" s="13" customFormat="1" x14ac:dyDescent="0.2">
      <c r="B87" s="13" t="s">
        <v>219</v>
      </c>
      <c r="C87" s="104">
        <v>15</v>
      </c>
      <c r="D87" s="104" t="s">
        <v>204</v>
      </c>
      <c r="E87" s="105">
        <v>0</v>
      </c>
      <c r="F87" s="105">
        <v>100000000</v>
      </c>
      <c r="G87" s="105">
        <v>-100000000</v>
      </c>
      <c r="H87" s="105">
        <v>1000000000000</v>
      </c>
      <c r="I87" s="105"/>
      <c r="J87" s="105">
        <v>0.5</v>
      </c>
      <c r="K87" s="105">
        <v>1000000</v>
      </c>
      <c r="L87" s="222" t="str">
        <f>'Indicator sheet_(IS)'!P70</f>
        <v>n.d.</v>
      </c>
      <c r="M87" s="107">
        <f>IF('Indicator sheet_(IS)'!Q68=Berechnung1!$H$5,5,IF('Indicator sheet_(IS)'!Q68=Berechnung1!$G$5,1,IF('Indicator sheet_(IS)'!Q68=Berechnung1!$F$5,1,IF('Indicator sheet_(IS)'!Q68=Berechnung1!$E$5,2,IF('Indicator sheet_(IS)'!Q68=Berechnung1!$D$5,3,IF('Indicator sheet_(IS)'!Q68=Berechnung1!$C$5,4,""))))))</f>
        <v>1</v>
      </c>
      <c r="N87" s="107">
        <f>IF(M87&gt;1,M87+3,M87)</f>
        <v>1</v>
      </c>
      <c r="O87" s="107">
        <f>IF('Indicator sheet_(IS)'!S68="",0,1)</f>
        <v>0</v>
      </c>
    </row>
    <row r="88" spans="2:15" s="13" customFormat="1" x14ac:dyDescent="0.25">
      <c r="C88" s="14"/>
      <c r="D88" s="14"/>
      <c r="E88" s="14"/>
      <c r="F88" s="14"/>
      <c r="G88" s="14"/>
      <c r="H88" s="14"/>
      <c r="I88" s="14"/>
      <c r="J88" s="14"/>
      <c r="K88" s="14"/>
      <c r="L88" s="103"/>
      <c r="M88" s="14"/>
      <c r="N88" s="14"/>
      <c r="O88" s="14"/>
    </row>
    <row r="89" spans="2:15" s="13" customFormat="1" x14ac:dyDescent="0.25">
      <c r="C89" s="14"/>
      <c r="D89" s="14"/>
      <c r="E89" s="14"/>
      <c r="F89" s="14"/>
      <c r="G89" s="14"/>
      <c r="H89" s="14"/>
      <c r="I89" s="14"/>
      <c r="J89" s="14"/>
      <c r="K89" s="14"/>
      <c r="L89" s="103"/>
      <c r="M89" s="14"/>
      <c r="N89" s="14"/>
      <c r="O89" s="14"/>
    </row>
  </sheetData>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2"/>
  <sheetViews>
    <sheetView workbookViewId="0">
      <selection activeCell="B1" sqref="B1"/>
    </sheetView>
  </sheetViews>
  <sheetFormatPr defaultColWidth="9.140625" defaultRowHeight="15" x14ac:dyDescent="0.25"/>
  <cols>
    <col min="1" max="1" width="23" customWidth="1"/>
    <col min="2" max="2" width="23.140625" customWidth="1"/>
    <col min="3" max="5" width="20.7109375" customWidth="1"/>
    <col min="6" max="6" width="41.42578125" customWidth="1"/>
    <col min="7" max="7" width="47.140625" customWidth="1"/>
    <col min="8" max="8" width="9.140625" customWidth="1"/>
    <col min="9" max="11" width="23" customWidth="1"/>
  </cols>
  <sheetData>
    <row r="1" spans="1:11" x14ac:dyDescent="0.25">
      <c r="A1" s="37" t="s">
        <v>172</v>
      </c>
      <c r="B1" s="135">
        <v>221</v>
      </c>
    </row>
    <row r="2" spans="1:11" x14ac:dyDescent="0.25">
      <c r="A2" s="37" t="s">
        <v>7</v>
      </c>
      <c r="B2" s="38" t="str">
        <f>IF('Basic data'!C6="","",'Basic data'!C6)</f>
        <v/>
      </c>
    </row>
    <row r="3" spans="1:11" x14ac:dyDescent="0.25">
      <c r="A3" s="37" t="s">
        <v>3</v>
      </c>
      <c r="B3" s="86" t="str">
        <f>IF('Basic data'!N12="","",'Basic data'!N12)</f>
        <v/>
      </c>
    </row>
    <row r="5" spans="1:11" x14ac:dyDescent="0.25">
      <c r="A5" s="40" t="s">
        <v>173</v>
      </c>
      <c r="B5" s="39"/>
    </row>
    <row r="6" spans="1:11" x14ac:dyDescent="0.25">
      <c r="A6" s="40" t="s">
        <v>174</v>
      </c>
      <c r="B6" s="39"/>
    </row>
    <row r="7" spans="1:11" x14ac:dyDescent="0.25">
      <c r="A7" s="40" t="s">
        <v>175</v>
      </c>
      <c r="B7" s="39"/>
    </row>
    <row r="8" spans="1:11" x14ac:dyDescent="0.25">
      <c r="A8" s="40" t="s">
        <v>176</v>
      </c>
      <c r="B8" s="39"/>
    </row>
    <row r="9" spans="1:11" x14ac:dyDescent="0.25">
      <c r="A9" s="40" t="s">
        <v>177</v>
      </c>
      <c r="B9" s="39"/>
    </row>
    <row r="11" spans="1:11" x14ac:dyDescent="0.25">
      <c r="A11" s="41" t="s">
        <v>178</v>
      </c>
      <c r="B11" s="41" t="s">
        <v>179</v>
      </c>
      <c r="C11" s="41" t="s">
        <v>166</v>
      </c>
      <c r="D11" s="41" t="s">
        <v>180</v>
      </c>
      <c r="E11" s="41" t="s">
        <v>181</v>
      </c>
      <c r="F11" s="41" t="s">
        <v>182</v>
      </c>
      <c r="G11" s="41" t="s">
        <v>183</v>
      </c>
      <c r="H11" s="41" t="s">
        <v>184</v>
      </c>
      <c r="I11" s="41" t="s">
        <v>185</v>
      </c>
      <c r="J11" s="41" t="s">
        <v>186</v>
      </c>
      <c r="K11" s="41" t="s">
        <v>187</v>
      </c>
    </row>
    <row r="12" spans="1:11" x14ac:dyDescent="0.25">
      <c r="A12" s="77" t="s">
        <v>234</v>
      </c>
      <c r="B12" s="72" t="str">
        <f>IF('Indicator sheet_(IS)'!P8 =0,"n.d.", 'Indicator sheet_(IS)'!P8)</f>
        <v>n.d.</v>
      </c>
      <c r="C12" s="73"/>
      <c r="D12" s="78"/>
      <c r="E12" s="72">
        <f>Berechnung1!N27</f>
        <v>1</v>
      </c>
      <c r="F12" s="55" t="str">
        <f>IF('Indicator sheet_(IS)'!R8=0,"",'Indicator sheet_(IS)'!R8)</f>
        <v/>
      </c>
      <c r="G12" s="55" t="str">
        <f>IF('Indicator sheet_(IS)'!S8=0,"",'Indicator sheet_(IS)'!S8)</f>
        <v/>
      </c>
      <c r="H12" s="72">
        <f>Berechnung1!O27</f>
        <v>0</v>
      </c>
      <c r="I12" s="55"/>
      <c r="J12" s="55"/>
      <c r="K12" s="55"/>
    </row>
    <row r="13" spans="1:11" x14ac:dyDescent="0.25">
      <c r="A13" s="77" t="s">
        <v>235</v>
      </c>
      <c r="B13" s="134" t="str">
        <f>IF('Indicator sheet_(IS)'!P11 =0,"n.d.", 'Indicator sheet_(IS)'!P11)</f>
        <v>n.d.</v>
      </c>
      <c r="C13" s="73"/>
      <c r="D13" s="78"/>
      <c r="E13" s="72">
        <f>Berechnung1!N30</f>
        <v>1</v>
      </c>
      <c r="F13" s="55" t="str">
        <f>IF('Indicator sheet_(IS)'!R11=0,"",'Indicator sheet_(IS)'!R11)</f>
        <v/>
      </c>
      <c r="G13" s="55" t="str">
        <f>IF('Indicator sheet_(IS)'!S11=0,"",'Indicator sheet_(IS)'!S11)</f>
        <v/>
      </c>
      <c r="H13" s="72">
        <f>Berechnung1!O30</f>
        <v>0</v>
      </c>
      <c r="I13" s="55"/>
      <c r="J13" s="55"/>
      <c r="K13" s="55"/>
    </row>
    <row r="14" spans="1:11" x14ac:dyDescent="0.25">
      <c r="A14" s="77">
        <v>2</v>
      </c>
      <c r="B14" s="72" t="str">
        <f>IF('Indicator sheet_(IS)'!P14 = "", "",'Indicator sheet_(IS)'!P14)</f>
        <v/>
      </c>
      <c r="C14" s="72" t="str">
        <f>IF('Indicator sheet_(IS)'!P15=0,"",'Indicator sheet_(IS)'!P15)</f>
        <v/>
      </c>
      <c r="D14" s="79" t="str">
        <f>IF('Indicator sheet_(IS)'!P16="n.d.","n.d.",'Indicator sheet_(IS)'!P16*100)</f>
        <v>n.d.</v>
      </c>
      <c r="E14" s="72">
        <f>Berechnung1!N33</f>
        <v>1</v>
      </c>
      <c r="F14" s="55" t="str">
        <f>IF('Indicator sheet_(IS)'!R14=0,"",'Indicator sheet_(IS)'!R14)</f>
        <v/>
      </c>
      <c r="G14" s="55" t="str">
        <f>IF('Indicator sheet_(IS)'!S14=0,"",'Indicator sheet_(IS)'!S14)</f>
        <v/>
      </c>
      <c r="H14" s="72">
        <f>Berechnung1!O33</f>
        <v>0</v>
      </c>
      <c r="I14" s="55"/>
      <c r="J14" s="55"/>
      <c r="K14" s="55"/>
    </row>
    <row r="15" spans="1:11" x14ac:dyDescent="0.25">
      <c r="A15" s="77" t="s">
        <v>214</v>
      </c>
      <c r="B15" s="72" t="str">
        <f>IF('Indicator sheet_(IS)'!P17 = "", "",'Indicator sheet_(IS)'!P17)</f>
        <v/>
      </c>
      <c r="C15" s="72" t="str">
        <f>IF('Indicator sheet_(IS)'!P18=0,"",'Indicator sheet_(IS)'!P18)</f>
        <v/>
      </c>
      <c r="D15" s="79" t="str">
        <f>IF('Indicator sheet_(IS)'!P19="n.d.","n.d.",'Indicator sheet_(IS)'!P19*100)</f>
        <v>n.d.</v>
      </c>
      <c r="E15" s="72">
        <f>Berechnung1!N36</f>
        <v>1</v>
      </c>
      <c r="F15" s="55" t="str">
        <f>IF('Indicator sheet_(IS)'!R17=0,"",'Indicator sheet_(IS)'!R17)</f>
        <v/>
      </c>
      <c r="G15" s="55" t="str">
        <f>IF('Indicator sheet_(IS)'!S17=0,"",'Indicator sheet_(IS)'!S17)</f>
        <v/>
      </c>
      <c r="H15" s="72">
        <f>Berechnung1!O36</f>
        <v>0</v>
      </c>
      <c r="I15" s="55"/>
      <c r="J15" s="55"/>
      <c r="K15" s="55"/>
    </row>
    <row r="16" spans="1:11" x14ac:dyDescent="0.25">
      <c r="A16" s="77" t="s">
        <v>215</v>
      </c>
      <c r="B16" s="72" t="str">
        <f>IF('Indicator sheet_(IS)'!P20 = "", "",'Indicator sheet_(IS)'!P20)</f>
        <v/>
      </c>
      <c r="C16" s="72" t="str">
        <f>IF('Indicator sheet_(IS)'!P21=0,"",'Indicator sheet_(IS)'!P21)</f>
        <v/>
      </c>
      <c r="D16" s="79" t="str">
        <f>IF('Indicator sheet_(IS)'!P22="n.d.","n.d.",'Indicator sheet_(IS)'!P22*100)</f>
        <v>n.d.</v>
      </c>
      <c r="E16" s="72">
        <f>Berechnung1!N39</f>
        <v>1</v>
      </c>
      <c r="F16" s="55" t="str">
        <f>IF('Indicator sheet_(IS)'!R20=0,"",'Indicator sheet_(IS)'!R20)</f>
        <v/>
      </c>
      <c r="G16" s="55" t="str">
        <f>IF('Indicator sheet_(IS)'!S20=0,"",'Indicator sheet_(IS)'!S20)</f>
        <v/>
      </c>
      <c r="H16" s="72">
        <f>Berechnung1!O39</f>
        <v>0</v>
      </c>
      <c r="I16" s="55"/>
      <c r="J16" s="55"/>
      <c r="K16" s="55"/>
    </row>
    <row r="17" spans="1:11" x14ac:dyDescent="0.25">
      <c r="A17" s="77">
        <v>4</v>
      </c>
      <c r="B17" s="72" t="str">
        <f>IF('Indicator sheet_(IS)'!P23 = "", "",'Indicator sheet_(IS)'!P23)</f>
        <v/>
      </c>
      <c r="C17" s="72">
        <f>IF('Indicator sheet_(IS)'!P24="","",'Indicator sheet_(IS)'!P24)</f>
        <v>0</v>
      </c>
      <c r="D17" s="108" t="str">
        <f>IF('Indicator sheet_(IS)'!P25="n.d.","n.d.",IF('Indicator sheet_(IS)'!P25="","n.d.",'Indicator sheet_(IS)'!P25*100))</f>
        <v>n.d.</v>
      </c>
      <c r="E17" s="72">
        <f>Berechnung1!N42</f>
        <v>1</v>
      </c>
      <c r="F17" s="55" t="str">
        <f>IF('Indicator sheet_(IS)'!R23=0,"",'Indicator sheet_(IS)'!R23)</f>
        <v/>
      </c>
      <c r="G17" s="55" t="str">
        <f>IF('Indicator sheet_(IS)'!S23=0,"",'Indicator sheet_(IS)'!S23)</f>
        <v/>
      </c>
      <c r="H17" s="72">
        <f>Berechnung1!O42</f>
        <v>0</v>
      </c>
      <c r="I17" s="55"/>
      <c r="J17" s="55"/>
      <c r="K17" s="55"/>
    </row>
    <row r="18" spans="1:11" x14ac:dyDescent="0.25">
      <c r="A18" s="77">
        <v>5</v>
      </c>
      <c r="B18" s="72" t="str">
        <f>IF('Indicator sheet_(IS)'!P26 = "", "",'Indicator sheet_(IS)'!P26)</f>
        <v/>
      </c>
      <c r="C18" s="72">
        <f>IF('Indicator sheet_(IS)'!P27="","",'Indicator sheet_(IS)'!P27)</f>
        <v>0</v>
      </c>
      <c r="D18" s="79" t="str">
        <f>IF('Indicator sheet_(IS)'!P28="n.d.","n.d.",'Indicator sheet_(IS)'!P28*100)</f>
        <v>n.d.</v>
      </c>
      <c r="E18" s="72">
        <f>Berechnung1!N45</f>
        <v>1</v>
      </c>
      <c r="F18" s="55" t="str">
        <f>IF('Indicator sheet_(IS)'!R26=0,"",'Indicator sheet_(IS)'!R26)</f>
        <v/>
      </c>
      <c r="G18" s="55" t="str">
        <f>IF('Indicator sheet_(IS)'!S26=0,"",'Indicator sheet_(IS)'!S26)</f>
        <v/>
      </c>
      <c r="H18" s="72">
        <f>Berechnung1!O45</f>
        <v>0</v>
      </c>
      <c r="I18" s="55"/>
      <c r="J18" s="55"/>
      <c r="K18" s="55"/>
    </row>
    <row r="19" spans="1:11" x14ac:dyDescent="0.25">
      <c r="A19" s="77">
        <v>6</v>
      </c>
      <c r="B19" s="72" t="str">
        <f>IF('Indicator sheet_(IS)'!P29 = "", "",'Indicator sheet_(IS)'!P29)</f>
        <v/>
      </c>
      <c r="C19" s="72">
        <f>IF('Indicator sheet_(IS)'!P30="","",'Indicator sheet_(IS)'!P30)</f>
        <v>0</v>
      </c>
      <c r="D19" s="79" t="str">
        <f>IF('Indicator sheet_(IS)'!P31="n.d.","n.d.",'Indicator sheet_(IS)'!P31*100)</f>
        <v>n.d.</v>
      </c>
      <c r="E19" s="72">
        <f>Berechnung1!N48</f>
        <v>1</v>
      </c>
      <c r="F19" s="55" t="str">
        <f>IF('Indicator sheet_(IS)'!R29=0,"",'Indicator sheet_(IS)'!R29)</f>
        <v/>
      </c>
      <c r="G19" s="55" t="str">
        <f>IF('Indicator sheet_(IS)'!S29=0,"",'Indicator sheet_(IS)'!S29)</f>
        <v/>
      </c>
      <c r="H19" s="72">
        <f>Berechnung1!O48</f>
        <v>0</v>
      </c>
      <c r="I19" s="55"/>
      <c r="J19" s="55"/>
      <c r="K19" s="55"/>
    </row>
    <row r="20" spans="1:11" x14ac:dyDescent="0.25">
      <c r="A20" s="77">
        <v>7</v>
      </c>
      <c r="B20" s="72">
        <f>IF('Indicator sheet_(IS)'!P32 = "", "",'Indicator sheet_(IS)'!P32)</f>
        <v>0</v>
      </c>
      <c r="C20" s="72">
        <f>IF('Indicator sheet_(IS)'!P33="","",'Indicator sheet_(IS)'!P33)</f>
        <v>0</v>
      </c>
      <c r="D20" s="79" t="str">
        <f>IF('Indicator sheet_(IS)'!P34="n.d.","n.d.",'Indicator sheet_(IS)'!P34*100)</f>
        <v>n.d.</v>
      </c>
      <c r="E20" s="72">
        <f>Berechnung1!N51</f>
        <v>1</v>
      </c>
      <c r="F20" s="55" t="str">
        <f>IF('Indicator sheet_(IS)'!R32=0,"",'Indicator sheet_(IS)'!R32)</f>
        <v/>
      </c>
      <c r="G20" s="55" t="str">
        <f>IF('Indicator sheet_(IS)'!S32=0,"",'Indicator sheet_(IS)'!S32)</f>
        <v/>
      </c>
      <c r="H20" s="72">
        <f>Berechnung1!O51</f>
        <v>0</v>
      </c>
      <c r="I20" s="55"/>
      <c r="J20" s="55"/>
      <c r="K20" s="55"/>
    </row>
    <row r="21" spans="1:11" x14ac:dyDescent="0.25">
      <c r="A21" s="77">
        <v>8</v>
      </c>
      <c r="B21" s="72" t="str">
        <f>IF('Indicator sheet_(IS)'!P35 = "", "",'Indicator sheet_(IS)'!P35)</f>
        <v/>
      </c>
      <c r="C21" s="72" t="str">
        <f>IF('Indicator sheet_(IS)'!P36="","",'Indicator sheet_(IS)'!P36)</f>
        <v/>
      </c>
      <c r="D21" s="79" t="str">
        <f>IF('Indicator sheet_(IS)'!P37="n.d.","n.d.",'Indicator sheet_(IS)'!P37*100)</f>
        <v>n.d.</v>
      </c>
      <c r="E21" s="72">
        <f>Berechnung1!N54</f>
        <v>1</v>
      </c>
      <c r="F21" s="55" t="str">
        <f>IF('Indicator sheet_(IS)'!R35=0,"",'Indicator sheet_(IS)'!R35)</f>
        <v/>
      </c>
      <c r="G21" s="55" t="str">
        <f>IF('Indicator sheet_(IS)'!S35=0,"",'Indicator sheet_(IS)'!S35)</f>
        <v/>
      </c>
      <c r="H21" s="72">
        <f>Berechnung1!O54</f>
        <v>0</v>
      </c>
      <c r="I21" s="55"/>
      <c r="J21" s="55"/>
      <c r="K21" s="55"/>
    </row>
    <row r="22" spans="1:11" x14ac:dyDescent="0.25">
      <c r="A22" s="77" t="s">
        <v>252</v>
      </c>
      <c r="B22" s="72" t="str">
        <f>IF('Indicator sheet_(IS)'!P38 = "", "",'Indicator sheet_(IS)'!P38)</f>
        <v/>
      </c>
      <c r="C22" s="72">
        <f>IF('Indicator sheet_(IS)'!P39="","",'Indicator sheet_(IS)'!P39)</f>
        <v>0</v>
      </c>
      <c r="D22" s="108" t="str">
        <f>IF('Indicator sheet_(IS)'!P40="n.d.","n.d.",IF('Indicator sheet_(IS)'!P40="","n.d.",'Indicator sheet_(IS)'!P40*100))</f>
        <v>n.d.</v>
      </c>
      <c r="E22" s="72">
        <f>Berechnung1!N57</f>
        <v>1</v>
      </c>
      <c r="F22" s="55" t="str">
        <f>IF('Indicator sheet_(IS)'!R38=0,"",'Indicator sheet_(IS)'!R38)</f>
        <v/>
      </c>
      <c r="G22" s="55" t="str">
        <f>IF('Indicator sheet_(IS)'!S38=0,"",'Indicator sheet_(IS)'!S38)</f>
        <v/>
      </c>
      <c r="H22" s="72">
        <f>Berechnung1!O57</f>
        <v>0</v>
      </c>
      <c r="I22" s="55"/>
      <c r="J22" s="55"/>
      <c r="K22" s="55"/>
    </row>
    <row r="23" spans="1:11" x14ac:dyDescent="0.25">
      <c r="A23" s="77" t="s">
        <v>253</v>
      </c>
      <c r="B23" s="72" t="str">
        <f>IF('Indicator sheet_(IS)'!P41 = "", "",'Indicator sheet_(IS)'!P41)</f>
        <v/>
      </c>
      <c r="C23" s="72">
        <f>IF('Indicator sheet_(IS)'!P42="","",'Indicator sheet_(IS)'!P42)</f>
        <v>0</v>
      </c>
      <c r="D23" s="108" t="str">
        <f>IF('Indicator sheet_(IS)'!P43="n.d.","n.d.",IF('Indicator sheet_(IS)'!P43="","n.d.",'Indicator sheet_(IS)'!P43*100))</f>
        <v>n.d.</v>
      </c>
      <c r="E23" s="72">
        <f>Berechnung1!N60</f>
        <v>1</v>
      </c>
      <c r="F23" s="55" t="str">
        <f>IF('Indicator sheet_(IS)'!R41=0,"",'Indicator sheet_(IS)'!R41)</f>
        <v/>
      </c>
      <c r="G23" s="55" t="str">
        <f>IF('Indicator sheet_(IS)'!S41=0,"",'Indicator sheet_(IS)'!S41)</f>
        <v/>
      </c>
      <c r="H23" s="72">
        <f>Berechnung1!O60</f>
        <v>0</v>
      </c>
      <c r="I23" s="55"/>
      <c r="J23" s="55"/>
      <c r="K23" s="55"/>
    </row>
    <row r="24" spans="1:11" x14ac:dyDescent="0.25">
      <c r="A24" s="77">
        <v>10</v>
      </c>
      <c r="B24" s="72" t="str">
        <f>IF('Indicator sheet_(IS)'!P44 = "", "", 'Indicator sheet_(IS)'!P44)</f>
        <v/>
      </c>
      <c r="C24" s="72">
        <f>IF('Indicator sheet_(IS)'!P45="","",'Indicator sheet_(IS)'!P45)</f>
        <v>0</v>
      </c>
      <c r="D24" s="162" t="str">
        <f>IF('Indicator sheet_(IS)'!P46="n.d.","n.d.",IF('Indicator sheet_(IS)'!P46="","n.d.",'Indicator sheet_(IS)'!P46*100))</f>
        <v>n.d.</v>
      </c>
      <c r="E24" s="72">
        <f>Berechnung1!N63</f>
        <v>1</v>
      </c>
      <c r="F24" s="55" t="str">
        <f>IF('Indicator sheet_(IS)'!R44=0,"",'Indicator sheet_(IS)'!R44)</f>
        <v/>
      </c>
      <c r="G24" s="55" t="str">
        <f>IF('Indicator sheet_(IS)'!S44=0,"",'Indicator sheet_(IS)'!S44)</f>
        <v/>
      </c>
      <c r="H24" s="72">
        <f>Berechnung1!O63</f>
        <v>0</v>
      </c>
      <c r="I24" s="55"/>
      <c r="J24" s="55"/>
      <c r="K24" s="55"/>
    </row>
    <row r="25" spans="1:11" x14ac:dyDescent="0.25">
      <c r="A25" s="77" t="s">
        <v>238</v>
      </c>
      <c r="B25" s="72" t="str">
        <f>IF('Indicator sheet_(IS)'!P47 = "", "", 'Indicator sheet_(IS)'!P47)</f>
        <v/>
      </c>
      <c r="C25" s="72">
        <f>IF('Indicator sheet_(IS)'!P48="","",'Indicator sheet_(IS)'!P48)</f>
        <v>0</v>
      </c>
      <c r="D25" s="108" t="str">
        <f>IF('Indicator sheet_(IS)'!P49="n.d.","n.d.",IF('Indicator sheet_(IS)'!P49="","n.d.",'Indicator sheet_(IS)'!P49*100))</f>
        <v>n.d.</v>
      </c>
      <c r="E25" s="72">
        <f>Berechnung1!N66</f>
        <v>1</v>
      </c>
      <c r="F25" s="55" t="str">
        <f>IF('Indicator sheet_(IS)'!R47=0,"",'Indicator sheet_(IS)'!R47)</f>
        <v/>
      </c>
      <c r="G25" s="55" t="str">
        <f>IF('Indicator sheet_(IS)'!S47=0,"",'Indicator sheet_(IS)'!S47)</f>
        <v/>
      </c>
      <c r="H25" s="72">
        <f>Berechnung1!O66</f>
        <v>0</v>
      </c>
      <c r="I25" s="55"/>
      <c r="J25" s="55"/>
      <c r="K25" s="55"/>
    </row>
    <row r="26" spans="1:11" x14ac:dyDescent="0.25">
      <c r="A26" s="77" t="s">
        <v>239</v>
      </c>
      <c r="B26" s="72" t="str">
        <f>IF('Indicator sheet_(IS)'!P50 = "", "", 'Indicator sheet_(IS)'!P50)</f>
        <v/>
      </c>
      <c r="C26" s="72">
        <f>IF('Indicator sheet_(IS)'!P51="","",'Indicator sheet_(IS)'!P51)</f>
        <v>0</v>
      </c>
      <c r="D26" s="108" t="str">
        <f>IF('Indicator sheet_(IS)'!P52="n.d.","n.d.",IF('Indicator sheet_(IS)'!P52="","n.d.",'Indicator sheet_(IS)'!P52*100))</f>
        <v>n.d.</v>
      </c>
      <c r="E26" s="72">
        <f>Berechnung1!N69</f>
        <v>1</v>
      </c>
      <c r="F26" s="55" t="str">
        <f>IF('Indicator sheet_(IS)'!R50=0,"",'Indicator sheet_(IS)'!R50)</f>
        <v/>
      </c>
      <c r="G26" s="55" t="str">
        <f>IF('Indicator sheet_(IS)'!S50=0,"",'Indicator sheet_(IS)'!S50)</f>
        <v/>
      </c>
      <c r="H26" s="72">
        <f>Berechnung1!O69</f>
        <v>0</v>
      </c>
      <c r="I26" s="55"/>
      <c r="J26" s="55"/>
      <c r="K26" s="55"/>
    </row>
    <row r="27" spans="1:11" x14ac:dyDescent="0.25">
      <c r="A27" s="77" t="s">
        <v>254</v>
      </c>
      <c r="B27" s="72" t="str">
        <f>IF('Indicator sheet_(IS)'!P53 =0,"n.d.", 'Indicator sheet_(IS)'!P53)</f>
        <v>n.d.</v>
      </c>
      <c r="C27" s="73"/>
      <c r="D27" s="73"/>
      <c r="E27" s="72">
        <f>Berechnung1!N72</f>
        <v>1</v>
      </c>
      <c r="F27" s="55" t="str">
        <f>IF('Indicator sheet_(IS)'!R53=0,"",'Indicator sheet_(IS)'!R53)</f>
        <v/>
      </c>
      <c r="G27" s="55" t="str">
        <f>IF('Indicator sheet_(IS)'!S53=0,"",'Indicator sheet_(IS)'!S53)</f>
        <v/>
      </c>
      <c r="H27" s="72">
        <f>Berechnung1!O72</f>
        <v>0</v>
      </c>
      <c r="I27" s="55"/>
      <c r="J27" s="55"/>
      <c r="K27" s="55"/>
    </row>
    <row r="28" spans="1:11" x14ac:dyDescent="0.25">
      <c r="A28" s="77" t="s">
        <v>255</v>
      </c>
      <c r="B28" s="72" t="str">
        <f>IF('Indicator sheet_(IS)'!P56 =0,"n.d.", 'Indicator sheet_(IS)'!P56)</f>
        <v>n.d.</v>
      </c>
      <c r="C28" s="73"/>
      <c r="D28" s="73"/>
      <c r="E28" s="72">
        <f>Berechnung1!N75</f>
        <v>1</v>
      </c>
      <c r="F28" s="55" t="str">
        <f>IF('Indicator sheet_(IS)'!R56=0,"",'Indicator sheet_(IS)'!R56)</f>
        <v/>
      </c>
      <c r="G28" s="55" t="str">
        <f>IF('Indicator sheet_(IS)'!S56=0,"",'Indicator sheet_(IS)'!S56)</f>
        <v/>
      </c>
      <c r="H28" s="72">
        <f>Berechnung1!O75</f>
        <v>0</v>
      </c>
      <c r="I28" s="55"/>
      <c r="J28" s="55"/>
      <c r="K28" s="55"/>
    </row>
    <row r="29" spans="1:11" x14ac:dyDescent="0.25">
      <c r="A29" s="77" t="s">
        <v>256</v>
      </c>
      <c r="B29" s="72" t="str">
        <f>IF('Indicator sheet_(IS)'!P59 =0,"n.d.", 'Indicator sheet_(IS)'!P59)</f>
        <v>n.d.</v>
      </c>
      <c r="C29" s="73"/>
      <c r="D29" s="73"/>
      <c r="E29" s="72">
        <f>Berechnung1!N78</f>
        <v>1</v>
      </c>
      <c r="F29" s="55" t="str">
        <f>IF('Indicator sheet_(IS)'!R59=0,"",'Indicator sheet_(IS)'!R59)</f>
        <v/>
      </c>
      <c r="G29" s="55" t="str">
        <f>IF('Indicator sheet_(IS)'!S59=0,"",'Indicator sheet_(IS)'!S59)</f>
        <v/>
      </c>
      <c r="H29" s="72">
        <f>Berechnung1!O78</f>
        <v>0</v>
      </c>
      <c r="I29" s="55"/>
      <c r="J29" s="55"/>
      <c r="K29" s="55"/>
    </row>
    <row r="30" spans="1:11" x14ac:dyDescent="0.25">
      <c r="A30" s="77">
        <v>13</v>
      </c>
      <c r="B30" s="72" t="str">
        <f>IF('Indicator sheet_(IS)'!P62 = "", "", 'Indicator sheet_(IS)'!P62)</f>
        <v/>
      </c>
      <c r="C30" s="72">
        <f>IF('Indicator sheet_(IS)'!P63="","",'Indicator sheet_(IS)'!P63)</f>
        <v>0</v>
      </c>
      <c r="D30" s="79" t="str">
        <f>IF('Indicator sheet_(IS)'!P64="n.d.","n.d.",IF('Indicator sheet_(IS)'!P64="","n.d.",'Indicator sheet_(IS)'!P64*100))</f>
        <v>n.d.</v>
      </c>
      <c r="E30" s="72">
        <f>Berechnung1!N81</f>
        <v>1</v>
      </c>
      <c r="F30" s="55" t="str">
        <f>IF('Indicator sheet_(IS)'!R62=0,"",'Indicator sheet_(IS)'!R62)</f>
        <v/>
      </c>
      <c r="G30" s="55" t="str">
        <f>IF('Indicator sheet_(IS)'!S62=0,"",'Indicator sheet_(IS)'!S62)</f>
        <v/>
      </c>
      <c r="H30" s="72">
        <f>Berechnung1!O81</f>
        <v>0</v>
      </c>
      <c r="I30" s="55"/>
      <c r="J30" s="55"/>
      <c r="K30" s="55"/>
    </row>
    <row r="31" spans="1:11" x14ac:dyDescent="0.25">
      <c r="A31" s="77">
        <v>14</v>
      </c>
      <c r="B31" s="72" t="str">
        <f>IF('Indicator sheet_(IS)'!P65 = "", "", 'Indicator sheet_(IS)'!P65)</f>
        <v/>
      </c>
      <c r="C31" s="72" t="str">
        <f>IF('Indicator sheet_(IS)'!P66="","",'Indicator sheet_(IS)'!P66)</f>
        <v/>
      </c>
      <c r="D31" s="79" t="str">
        <f>IF('Indicator sheet_(IS)'!P67="n.d.","n.d.",'Indicator sheet_(IS)'!P67*100)</f>
        <v>n.d.</v>
      </c>
      <c r="E31" s="72">
        <f>Berechnung1!N84</f>
        <v>1</v>
      </c>
      <c r="F31" s="55" t="str">
        <f>IF('Indicator sheet_(IS)'!R65=0,"",'Indicator sheet_(IS)'!R65)</f>
        <v/>
      </c>
      <c r="G31" s="55" t="str">
        <f>IF('Indicator sheet_(IS)'!S65=0,"",'Indicator sheet_(IS)'!S65)</f>
        <v/>
      </c>
      <c r="H31" s="72">
        <f>Berechnung1!O84</f>
        <v>0</v>
      </c>
      <c r="I31" s="55"/>
      <c r="J31" s="55"/>
      <c r="K31" s="55"/>
    </row>
    <row r="32" spans="1:11" x14ac:dyDescent="0.25">
      <c r="A32" s="77">
        <v>15</v>
      </c>
      <c r="B32" s="72" t="str">
        <f>IF('Indicator sheet_(IS)'!P68 = "", "", 'Indicator sheet_(IS)'!P68)</f>
        <v/>
      </c>
      <c r="C32" s="72" t="str">
        <f>IF('Indicator sheet_(IS)'!P69="","",'Indicator sheet_(IS)'!P69)</f>
        <v/>
      </c>
      <c r="D32" s="108" t="str">
        <f>IF('Indicator sheet_(IS)'!P70="n.d.","n.d.",IF('Indicator sheet_(IS)'!P70="","n.d.",'Indicator sheet_(IS)'!P70*100))</f>
        <v>n.d.</v>
      </c>
      <c r="E32" s="72">
        <f>Berechnung1!N87</f>
        <v>1</v>
      </c>
      <c r="F32" s="55" t="str">
        <f>IF('Indicator sheet_(IS)'!R68=0,"",'Indicator sheet_(IS)'!R68)</f>
        <v/>
      </c>
      <c r="G32" s="55" t="str">
        <f>IF('Indicator sheet_(IS)'!S68=0,"",'Indicator sheet_(IS)'!S68)</f>
        <v/>
      </c>
      <c r="H32" s="72">
        <f>Berechnung1!O87</f>
        <v>0</v>
      </c>
      <c r="I32" s="55"/>
      <c r="J32" s="55"/>
      <c r="K32" s="55"/>
    </row>
  </sheetData>
  <pageMargins left="0.7" right="0.7" top="0.78740157499999996" bottom="0.78740157499999996"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2"/>
  <sheetViews>
    <sheetView showGridLines="0" topLeftCell="A2" zoomScaleNormal="100" workbookViewId="0">
      <selection activeCell="N17" sqref="N17"/>
    </sheetView>
  </sheetViews>
  <sheetFormatPr defaultColWidth="9.140625" defaultRowHeight="14.25" x14ac:dyDescent="0.2"/>
  <cols>
    <col min="1" max="1" width="4"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31" style="1" customWidth="1"/>
    <col min="11" max="11" width="31.42578125" style="1" customWidth="1"/>
    <col min="12" max="12" width="1" style="1" customWidth="1"/>
    <col min="13" max="13" width="12.85546875" style="1" hidden="1" customWidth="1"/>
    <col min="14" max="14" width="11.42578125" style="1" customWidth="1"/>
    <col min="15" max="16384" width="9.140625" style="1"/>
  </cols>
  <sheetData>
    <row r="1" spans="1:18" hidden="1" x14ac:dyDescent="0.2">
      <c r="B1" s="1" t="str">
        <f ca="1">IF(M11=TRUE,"A1:L15",CONCATENATE("A1:L",MATCH(0,A:A,-1)))</f>
        <v>A1:L32</v>
      </c>
    </row>
    <row r="2" spans="1:18" ht="21" customHeight="1" x14ac:dyDescent="0.2">
      <c r="A2" s="121" t="s">
        <v>246</v>
      </c>
    </row>
    <row r="3" spans="1:18" ht="16.5" customHeight="1" x14ac:dyDescent="0.25">
      <c r="A3" s="74" t="s">
        <v>188</v>
      </c>
    </row>
    <row r="4" spans="1:18" ht="9.75" customHeight="1" x14ac:dyDescent="0.2"/>
    <row r="5" spans="1:18" ht="9" customHeight="1" x14ac:dyDescent="0.2"/>
    <row r="6" spans="1:18" ht="15" customHeight="1" x14ac:dyDescent="0.2">
      <c r="B6" s="10" t="s">
        <v>1</v>
      </c>
      <c r="C6" s="534" t="str">
        <f>IF('Basic data'!C8=0,"",'Basic data'!C8)</f>
        <v/>
      </c>
      <c r="D6" s="535"/>
      <c r="E6" s="535"/>
      <c r="F6" s="535"/>
      <c r="G6" s="535"/>
      <c r="H6" s="535"/>
      <c r="I6" s="535"/>
      <c r="J6" s="536"/>
    </row>
    <row r="7" spans="1:18" ht="6.75" customHeight="1" x14ac:dyDescent="0.2"/>
    <row r="8" spans="1:18" x14ac:dyDescent="0.2">
      <c r="B8" s="10" t="s">
        <v>0</v>
      </c>
      <c r="C8" s="534" t="str">
        <f>IF('Basic data'!C6=0,"",'Basic data'!C6)</f>
        <v/>
      </c>
      <c r="D8" s="535"/>
      <c r="E8" s="536"/>
      <c r="H8" s="537" t="s">
        <v>3</v>
      </c>
      <c r="I8" s="537"/>
      <c r="J8" s="69" t="str">
        <f>IF('Basic data'!N12=0,"",'Basic data'!N12)</f>
        <v/>
      </c>
    </row>
    <row r="9" spans="1:18" ht="10.5" customHeight="1" x14ac:dyDescent="0.2"/>
    <row r="10" spans="1:18" ht="11.25" customHeight="1" x14ac:dyDescent="0.25">
      <c r="B10" s="9" t="str">
        <f ca="1">IF($M$11=TRUE,"Kein Datendefizit vorhanden","")</f>
        <v/>
      </c>
      <c r="M10" s="58" t="s">
        <v>212</v>
      </c>
    </row>
    <row r="11" spans="1:18" ht="15.75" customHeight="1" x14ac:dyDescent="0.2">
      <c r="B11" s="15" t="str">
        <f ca="1">IF($M$11=TRUE,"","Übertragung erfolgt automatisch aus Kennzahlenbogen (Ist-Werte, Begründungen und Aktionen)")</f>
        <v>Übertragung erfolgt automatisch aus Kennzahlenbogen (Ist-Werte, Begründungen und Aktionen)</v>
      </c>
      <c r="M11" s="58" t="b">
        <f t="array" aca="1" ref="M11" ca="1">A14:K32=""</f>
        <v>0</v>
      </c>
    </row>
    <row r="12" spans="1:18" ht="15.75" customHeight="1" x14ac:dyDescent="0.2">
      <c r="A12" s="538" t="str">
        <f ca="1">IF($M$11=TRUE,"","KN")</f>
        <v>KN</v>
      </c>
      <c r="B12" s="538" t="str">
        <f ca="1">IF($M$11=TRUE,"","Kennzahlendefinition")</f>
        <v>Kennzahlendefinition</v>
      </c>
      <c r="C12" s="538" t="str">
        <f ca="1">IF($M$11=TRUE,"","Vorgaben Datenqualität")</f>
        <v>Vorgaben Datenqualität</v>
      </c>
      <c r="D12" s="538"/>
      <c r="E12" s="538"/>
      <c r="F12" s="538" t="str">
        <f ca="1">IF($M$11=TRUE,"","Ist-Werte")</f>
        <v>Ist-Werte</v>
      </c>
      <c r="G12" s="538"/>
      <c r="H12" s="538"/>
      <c r="I12" s="539" t="str">
        <f ca="1">IF($M$11=TRUE,"","Daten-qualität")</f>
        <v>Daten-qualität</v>
      </c>
      <c r="J12" s="539" t="str">
        <f ca="1">IF($M$11=TRUE,"","Verifizierung Zentrum")</f>
        <v>Verifizierung Zentrum</v>
      </c>
      <c r="K12" s="539"/>
    </row>
    <row r="13" spans="1:18" ht="21" customHeight="1" x14ac:dyDescent="0.2">
      <c r="A13" s="538"/>
      <c r="B13" s="538"/>
      <c r="C13" s="66" t="str">
        <f ca="1">IF($M$11=TRUE,"","Plausi unklar")</f>
        <v>Plausi unklar</v>
      </c>
      <c r="D13" s="13" t="str">
        <f ca="1">IF($M$11=TRUE,"","Sollvorgabe")</f>
        <v>Sollvorgabe</v>
      </c>
      <c r="E13" s="66" t="str">
        <f ca="1">IF($M$11=TRUE,"","Plausi unklar")</f>
        <v>Plausi unklar</v>
      </c>
      <c r="F13" s="66" t="str">
        <f ca="1">IF($M$11=TRUE,"","Zähler / Anzahl")</f>
        <v>Zähler / Anzahl</v>
      </c>
      <c r="G13" s="13" t="str">
        <f ca="1">IF($M$11=TRUE,"","Nenner")</f>
        <v>Nenner</v>
      </c>
      <c r="H13" s="13" t="str">
        <f ca="1">IF($M$11=TRUE,"","Quote")</f>
        <v>Quote</v>
      </c>
      <c r="I13" s="539"/>
      <c r="J13" s="13" t="str">
        <f ca="1">IF($M$11=TRUE,"","Begründung / Ursache")</f>
        <v>Begründung / Ursache</v>
      </c>
      <c r="K13" s="13" t="str">
        <f ca="1">IF($M$11=TRUE,"","Eingeleitete / geplante Aktionen")</f>
        <v>Eingeleitete / geplante Aktionen</v>
      </c>
    </row>
    <row r="14" spans="1:18" ht="168" customHeight="1" x14ac:dyDescent="0.2">
      <c r="A14" s="66" t="str">
        <f ca="1">'Hilfstabelle DatendefKB'!O2</f>
        <v>1a</v>
      </c>
      <c r="B14" s="67" t="str">
        <f ca="1">'Hilfstabelle DatendefKB'!P2</f>
        <v xml:space="preserve">Primary cases </v>
      </c>
      <c r="C14" s="84" t="str">
        <f ca="1">'Hilfstabelle DatendefKB'!Q2</f>
        <v>-----</v>
      </c>
      <c r="D14" s="66" t="str">
        <f ca="1">'Hilfstabelle DatendefKB'!R2</f>
        <v>≥ 40</v>
      </c>
      <c r="E14" s="84" t="str">
        <f ca="1">'Hilfstabelle DatendefKB'!S2</f>
        <v>-----</v>
      </c>
      <c r="F14" s="66">
        <f ca="1">'Hilfstabelle DatendefKB'!T2</f>
        <v>0</v>
      </c>
      <c r="G14" s="66" t="str">
        <f ca="1">'Hilfstabelle DatendefKB'!U2</f>
        <v>-----</v>
      </c>
      <c r="H14" s="68" t="str">
        <f ca="1">'Hilfstabelle DatendefKB'!V2</f>
        <v>-----</v>
      </c>
      <c r="I14" s="66" t="str">
        <f ca="1">'Hilfstabelle DatendefKB'!W2</f>
        <v>Incomplete</v>
      </c>
      <c r="J14" s="67" t="str">
        <f ca="1">'Hilfstabelle DatendefKB'!X2</f>
        <v>-----</v>
      </c>
      <c r="K14" s="67" t="str">
        <f ca="1">'Hilfstabelle DatendefKB'!Y2</f>
        <v>-----</v>
      </c>
      <c r="R14" s="82"/>
    </row>
    <row r="15" spans="1:18" ht="168" customHeight="1" x14ac:dyDescent="0.2">
      <c r="A15" s="66" t="str">
        <f ca="1">'Hilfstabelle DatendefKB'!O3</f>
        <v>1b</v>
      </c>
      <c r="B15" s="67" t="str">
        <f ca="1">'Hilfstabelle DatendefKB'!P3</f>
        <v>Patients with new recurrence and/or distant metastases</v>
      </c>
      <c r="C15" s="84" t="str">
        <f ca="1">'Hilfstabelle DatendefKB'!Q3</f>
        <v>-----</v>
      </c>
      <c r="D15" s="66" t="str">
        <f ca="1">'Hilfstabelle DatendefKB'!R3</f>
        <v>No target value</v>
      </c>
      <c r="E15" s="84" t="str">
        <f ca="1">'Hilfstabelle DatendefKB'!S3</f>
        <v>-----</v>
      </c>
      <c r="F15" s="66" t="str">
        <f ca="1">'Hilfstabelle DatendefKB'!T3</f>
        <v>-----</v>
      </c>
      <c r="G15" s="66" t="str">
        <f ca="1">'Hilfstabelle DatendefKB'!U3</f>
        <v>-----</v>
      </c>
      <c r="H15" s="68" t="str">
        <f ca="1">'Hilfstabelle DatendefKB'!V3</f>
        <v>-----</v>
      </c>
      <c r="I15" s="66" t="str">
        <f ca="1">'Hilfstabelle DatendefKB'!W3</f>
        <v>Incomplete</v>
      </c>
      <c r="J15" s="67" t="str">
        <f ca="1">'Hilfstabelle DatendefKB'!X3</f>
        <v>-----</v>
      </c>
      <c r="K15" s="67" t="str">
        <f ca="1">'Hilfstabelle DatendefKB'!Y3</f>
        <v>-----</v>
      </c>
      <c r="R15" s="82"/>
    </row>
    <row r="16" spans="1:18" ht="168" customHeight="1" x14ac:dyDescent="0.2">
      <c r="A16" s="66">
        <f ca="1">'Hilfstabelle DatendefKB'!O4</f>
        <v>2</v>
      </c>
      <c r="B16" s="67" t="str">
        <f ca="1">'Hilfstabelle DatendefKB'!P4</f>
        <v>Pre-therapeutic case presentation in tumour board</v>
      </c>
      <c r="C16" s="84" t="str">
        <f ca="1">'Hilfstabelle DatendefKB'!Q4</f>
        <v>-----</v>
      </c>
      <c r="D16" s="66" t="str">
        <f ca="1">'Hilfstabelle DatendefKB'!R4</f>
        <v>≥ 95%</v>
      </c>
      <c r="E16" s="84" t="str">
        <f ca="1">'Hilfstabelle DatendefKB'!S4</f>
        <v>-----</v>
      </c>
      <c r="F16" s="66" t="str">
        <f ca="1">'Hilfstabelle DatendefKB'!T4</f>
        <v>-----</v>
      </c>
      <c r="G16" s="66">
        <f ca="1">'Hilfstabelle DatendefKB'!U4</f>
        <v>0</v>
      </c>
      <c r="H16" s="68" t="str">
        <f ca="1">'Hilfstabelle DatendefKB'!V4</f>
        <v>n.d.</v>
      </c>
      <c r="I16" s="66" t="str">
        <f ca="1">'Hilfstabelle DatendefKB'!W4</f>
        <v>Incomplete</v>
      </c>
      <c r="J16" s="67" t="str">
        <f ca="1">'Hilfstabelle DatendefKB'!X4</f>
        <v>-----</v>
      </c>
      <c r="K16" s="67" t="str">
        <f ca="1">'Hilfstabelle DatendefKB'!Y4</f>
        <v>-----</v>
      </c>
    </row>
    <row r="17" spans="1:11" ht="168" customHeight="1" x14ac:dyDescent="0.2">
      <c r="A17" s="66" t="str">
        <f ca="1">'Hilfstabelle DatendefKB'!O5</f>
        <v>3a</v>
      </c>
      <c r="B17" s="67" t="str">
        <f ca="1">'Hilfstabelle DatendefKB'!P5</f>
        <v>Post-surgical presentation in tumour bord</v>
      </c>
      <c r="C17" s="84" t="str">
        <f ca="1">'Hilfstabelle DatendefKB'!Q5</f>
        <v>-----</v>
      </c>
      <c r="D17" s="66" t="str">
        <f ca="1">'Hilfstabelle DatendefKB'!R5</f>
        <v>≥ 95%</v>
      </c>
      <c r="E17" s="84" t="str">
        <f ca="1">'Hilfstabelle DatendefKB'!S5</f>
        <v>-----</v>
      </c>
      <c r="F17" s="66" t="str">
        <f ca="1">'Hilfstabelle DatendefKB'!T5</f>
        <v>-----</v>
      </c>
      <c r="G17" s="66">
        <f ca="1">'Hilfstabelle DatendefKB'!U5</f>
        <v>0</v>
      </c>
      <c r="H17" s="68" t="str">
        <f ca="1">'Hilfstabelle DatendefKB'!V5</f>
        <v>n.d.</v>
      </c>
      <c r="I17" s="66" t="str">
        <f ca="1">'Hilfstabelle DatendefKB'!W5</f>
        <v>Incomplete</v>
      </c>
      <c r="J17" s="67" t="str">
        <f ca="1">'Hilfstabelle DatendefKB'!X5</f>
        <v>-----</v>
      </c>
      <c r="K17" s="67" t="str">
        <f ca="1">'Hilfstabelle DatendefKB'!Y5</f>
        <v>-----</v>
      </c>
    </row>
    <row r="18" spans="1:11" ht="168" customHeight="1" x14ac:dyDescent="0.2">
      <c r="A18" s="66" t="str">
        <f ca="1">'Hilfstabelle DatendefKB'!O6</f>
        <v>3b</v>
      </c>
      <c r="B18" s="67" t="str">
        <f ca="1">'Hilfstabelle DatendefKB'!P6</f>
        <v>Post-intervention presentation in tumour board</v>
      </c>
      <c r="C18" s="84" t="str">
        <f ca="1">'Hilfstabelle DatendefKB'!Q6</f>
        <v>-----</v>
      </c>
      <c r="D18" s="66" t="str">
        <f ca="1">'Hilfstabelle DatendefKB'!R6</f>
        <v>≥ 95%</v>
      </c>
      <c r="E18" s="84" t="str">
        <f ca="1">'Hilfstabelle DatendefKB'!S6</f>
        <v>-----</v>
      </c>
      <c r="F18" s="66" t="str">
        <f ca="1">'Hilfstabelle DatendefKB'!T6</f>
        <v>-----</v>
      </c>
      <c r="G18" s="66">
        <f ca="1">'Hilfstabelle DatendefKB'!U6</f>
        <v>0</v>
      </c>
      <c r="H18" s="68" t="str">
        <f ca="1">'Hilfstabelle DatendefKB'!V6</f>
        <v>n.d.</v>
      </c>
      <c r="I18" s="66" t="str">
        <f ca="1">'Hilfstabelle DatendefKB'!W6</f>
        <v>Incomplete</v>
      </c>
      <c r="J18" s="67" t="str">
        <f ca="1">'Hilfstabelle DatendefKB'!X6</f>
        <v>-----</v>
      </c>
      <c r="K18" s="67" t="str">
        <f ca="1">'Hilfstabelle DatendefKB'!Y6</f>
        <v>-----</v>
      </c>
    </row>
    <row r="19" spans="1:11" ht="168" customHeight="1" x14ac:dyDescent="0.2">
      <c r="A19" s="66">
        <f ca="1">'Hilfstabelle DatendefKB'!O7</f>
        <v>4</v>
      </c>
      <c r="B19" s="67" t="str">
        <f ca="1">'Hilfstabelle DatendefKB'!P7</f>
        <v>Pre-therapeutic  presentation recurrence or new metastases in tumour board</v>
      </c>
      <c r="C19" s="84" t="str">
        <f ca="1">'Hilfstabelle DatendefKB'!Q7</f>
        <v>-----</v>
      </c>
      <c r="D19" s="66" t="str">
        <f ca="1">'Hilfstabelle DatendefKB'!R7</f>
        <v>≥ 95%</v>
      </c>
      <c r="E19" s="84" t="str">
        <f ca="1">'Hilfstabelle DatendefKB'!S7</f>
        <v>-----</v>
      </c>
      <c r="F19" s="66" t="str">
        <f ca="1">'Hilfstabelle DatendefKB'!T7</f>
        <v>-----</v>
      </c>
      <c r="G19" s="66">
        <f ca="1">'Hilfstabelle DatendefKB'!U7</f>
        <v>0</v>
      </c>
      <c r="H19" s="68" t="str">
        <f ca="1">'Hilfstabelle DatendefKB'!V7</f>
        <v>n.d.</v>
      </c>
      <c r="I19" s="66" t="str">
        <f ca="1">'Hilfstabelle DatendefKB'!W7</f>
        <v>Incomplete</v>
      </c>
      <c r="J19" s="67" t="str">
        <f ca="1">'Hilfstabelle DatendefKB'!X7</f>
        <v>-----</v>
      </c>
      <c r="K19" s="67" t="str">
        <f ca="1">'Hilfstabelle DatendefKB'!Y7</f>
        <v>-----</v>
      </c>
    </row>
    <row r="20" spans="1:11" ht="168" customHeight="1" x14ac:dyDescent="0.2">
      <c r="A20" s="66">
        <f ca="1">'Hilfstabelle DatendefKB'!O8</f>
        <v>6</v>
      </c>
      <c r="B20" s="67" t="str">
        <f ca="1">'Hilfstabelle DatendefKB'!P8</f>
        <v xml:space="preserve">Social service counselling </v>
      </c>
      <c r="C20" s="84" t="str">
        <f ca="1">'Hilfstabelle DatendefKB'!Q8</f>
        <v>&lt; 30%</v>
      </c>
      <c r="D20" s="66" t="str">
        <f ca="1">'Hilfstabelle DatendefKB'!R8</f>
        <v>No target value</v>
      </c>
      <c r="E20" s="84" t="str">
        <f ca="1">'Hilfstabelle DatendefKB'!S8</f>
        <v>-----</v>
      </c>
      <c r="F20" s="66" t="str">
        <f ca="1">'Hilfstabelle DatendefKB'!T8</f>
        <v>-----</v>
      </c>
      <c r="G20" s="66">
        <f ca="1">'Hilfstabelle DatendefKB'!U8</f>
        <v>0</v>
      </c>
      <c r="H20" s="68" t="str">
        <f ca="1">'Hilfstabelle DatendefKB'!V8</f>
        <v>n.d.</v>
      </c>
      <c r="I20" s="66" t="str">
        <f ca="1">'Hilfstabelle DatendefKB'!W8</f>
        <v>Incomplete</v>
      </c>
      <c r="J20" s="67" t="str">
        <f ca="1">'Hilfstabelle DatendefKB'!X8</f>
        <v>-----</v>
      </c>
      <c r="K20" s="67" t="str">
        <f ca="1">'Hilfstabelle DatendefKB'!Y8</f>
        <v>-----</v>
      </c>
    </row>
    <row r="21" spans="1:11" ht="168" customHeight="1" x14ac:dyDescent="0.2">
      <c r="A21" s="66">
        <f ca="1">'Hilfstabelle DatendefKB'!O9</f>
        <v>7</v>
      </c>
      <c r="B21" s="67" t="str">
        <f ca="1">'Hilfstabelle DatendefKB'!P9</f>
        <v>Patients enrolled in a study</v>
      </c>
      <c r="C21" s="84" t="str">
        <f ca="1">'Hilfstabelle DatendefKB'!Q9</f>
        <v>-----</v>
      </c>
      <c r="D21" s="66" t="str">
        <f ca="1">'Hilfstabelle DatendefKB'!R9</f>
        <v>≥ 5%</v>
      </c>
      <c r="E21" s="84" t="str">
        <f ca="1">'Hilfstabelle DatendefKB'!S9</f>
        <v>-----</v>
      </c>
      <c r="F21" s="66">
        <f ca="1">'Hilfstabelle DatendefKB'!T9</f>
        <v>0</v>
      </c>
      <c r="G21" s="66">
        <f ca="1">'Hilfstabelle DatendefKB'!U9</f>
        <v>0</v>
      </c>
      <c r="H21" s="68" t="str">
        <f ca="1">'Hilfstabelle DatendefKB'!V9</f>
        <v>n.d.</v>
      </c>
      <c r="I21" s="66" t="str">
        <f ca="1">'Hilfstabelle DatendefKB'!W9</f>
        <v>Incomplete</v>
      </c>
      <c r="J21" s="67" t="str">
        <f ca="1">'Hilfstabelle DatendefKB'!X9</f>
        <v>-----</v>
      </c>
      <c r="K21" s="67" t="str">
        <f ca="1">'Hilfstabelle DatendefKB'!Y9</f>
        <v>-----</v>
      </c>
    </row>
    <row r="22" spans="1:11" ht="168" customHeight="1" x14ac:dyDescent="0.2">
      <c r="A22" s="66">
        <f ca="1">'Hilfstabelle DatendefKB'!O10</f>
        <v>8</v>
      </c>
      <c r="B22" s="67" t="str">
        <f ca="1">'Hilfstabelle DatendefKB'!P10</f>
        <v>Typing in line with WHO classification</v>
      </c>
      <c r="C22" s="84" t="str">
        <f ca="1">'Hilfstabelle DatendefKB'!Q10</f>
        <v>-----</v>
      </c>
      <c r="D22" s="66" t="str">
        <f ca="1">'Hilfstabelle DatendefKB'!R10</f>
        <v>≥ 95%</v>
      </c>
      <c r="E22" s="84" t="str">
        <f ca="1">'Hilfstabelle DatendefKB'!S10</f>
        <v>-----</v>
      </c>
      <c r="F22" s="66" t="str">
        <f ca="1">'Hilfstabelle DatendefKB'!T10</f>
        <v>-----</v>
      </c>
      <c r="G22" s="66" t="str">
        <f ca="1">'Hilfstabelle DatendefKB'!U10</f>
        <v>-----</v>
      </c>
      <c r="H22" s="68" t="str">
        <f ca="1">'Hilfstabelle DatendefKB'!V10</f>
        <v>n.d.</v>
      </c>
      <c r="I22" s="66" t="str">
        <f ca="1">'Hilfstabelle DatendefKB'!W10</f>
        <v>Incomplete</v>
      </c>
      <c r="J22" s="67" t="str">
        <f ca="1">'Hilfstabelle DatendefKB'!X10</f>
        <v>-----</v>
      </c>
      <c r="K22" s="67" t="str">
        <f ca="1">'Hilfstabelle DatendefKB'!Y10</f>
        <v>-----</v>
      </c>
    </row>
    <row r="23" spans="1:11" ht="168" customHeight="1" x14ac:dyDescent="0.2">
      <c r="A23" s="66" t="str">
        <f ca="1">'Hilfstabelle DatendefKB'!O11</f>
        <v>9a</v>
      </c>
      <c r="B23" s="67" t="str">
        <f ca="1">'Hilfstabelle DatendefKB'!P11</f>
        <v>Contents diagnostic reports HCC</v>
      </c>
      <c r="C23" s="84" t="str">
        <f ca="1">'Hilfstabelle DatendefKB'!Q11</f>
        <v>-----</v>
      </c>
      <c r="D23" s="66" t="str">
        <f ca="1">'Hilfstabelle DatendefKB'!R11</f>
        <v>≥ 95%</v>
      </c>
      <c r="E23" s="84" t="str">
        <f ca="1">'Hilfstabelle DatendefKB'!S11</f>
        <v>-----</v>
      </c>
      <c r="F23" s="66" t="str">
        <f ca="1">'Hilfstabelle DatendefKB'!T11</f>
        <v>-----</v>
      </c>
      <c r="G23" s="66">
        <f ca="1">'Hilfstabelle DatendefKB'!U11</f>
        <v>0</v>
      </c>
      <c r="H23" s="68" t="str">
        <f ca="1">'Hilfstabelle DatendefKB'!V11</f>
        <v>n.d.</v>
      </c>
      <c r="I23" s="66" t="str">
        <f ca="1">'Hilfstabelle DatendefKB'!W11</f>
        <v>Incomplete</v>
      </c>
      <c r="J23" s="67" t="str">
        <f ca="1">'Hilfstabelle DatendefKB'!X11</f>
        <v>-----</v>
      </c>
      <c r="K23" s="67" t="str">
        <f ca="1">'Hilfstabelle DatendefKB'!Y11</f>
        <v>-----</v>
      </c>
    </row>
    <row r="24" spans="1:11" ht="168" customHeight="1" x14ac:dyDescent="0.2">
      <c r="A24" s="66">
        <f ca="1">'Hilfstabelle DatendefKB'!O12</f>
        <v>10</v>
      </c>
      <c r="B24" s="67" t="str">
        <f ca="1">'Hilfstabelle DatendefKB'!P12</f>
        <v>mRECIST/EASL classification according to TACE/TAE</v>
      </c>
      <c r="C24" s="84" t="str">
        <f ca="1">'Hilfstabelle DatendefKB'!Q12</f>
        <v>-----</v>
      </c>
      <c r="D24" s="66" t="str">
        <f ca="1">'Hilfstabelle DatendefKB'!R12</f>
        <v xml:space="preserve">≥ 75% </v>
      </c>
      <c r="E24" s="84" t="str">
        <f ca="1">'Hilfstabelle DatendefKB'!S12</f>
        <v>-----</v>
      </c>
      <c r="F24" s="66" t="str">
        <f ca="1">'Hilfstabelle DatendefKB'!T12</f>
        <v>-----</v>
      </c>
      <c r="G24" s="66">
        <f ca="1">'Hilfstabelle DatendefKB'!U12</f>
        <v>0</v>
      </c>
      <c r="H24" s="68" t="str">
        <f ca="1">'Hilfstabelle DatendefKB'!V12</f>
        <v>n.d.</v>
      </c>
      <c r="I24" s="66" t="str">
        <f ca="1">'Hilfstabelle DatendefKB'!W12</f>
        <v>Incomplete</v>
      </c>
      <c r="J24" s="67" t="str">
        <f ca="1">'Hilfstabelle DatendefKB'!X12</f>
        <v>-----</v>
      </c>
      <c r="K24" s="67" t="str">
        <f ca="1">'Hilfstabelle DatendefKB'!Y12</f>
        <v>-----</v>
      </c>
    </row>
    <row r="25" spans="1:11" ht="168" customHeight="1" x14ac:dyDescent="0.2">
      <c r="A25" s="66" t="str">
        <f ca="1">'Hilfstabelle DatendefKB'!O13</f>
        <v>11
a</v>
      </c>
      <c r="B25" s="67" t="str">
        <f ca="1">'Hilfstabelle DatendefKB'!P13</f>
        <v>Complications after TACE/TAE</v>
      </c>
      <c r="C25" s="84" t="str">
        <f ca="1">'Hilfstabelle DatendefKB'!Q13</f>
        <v>-----</v>
      </c>
      <c r="D25" s="66" t="str">
        <f ca="1">'Hilfstabelle DatendefKB'!R13</f>
        <v>≤ 5%</v>
      </c>
      <c r="E25" s="84" t="str">
        <f ca="1">'Hilfstabelle DatendefKB'!S13</f>
        <v>-----</v>
      </c>
      <c r="F25" s="66" t="str">
        <f ca="1">'Hilfstabelle DatendefKB'!T13</f>
        <v>-----</v>
      </c>
      <c r="G25" s="66">
        <f ca="1">'Hilfstabelle DatendefKB'!U13</f>
        <v>0</v>
      </c>
      <c r="H25" s="68" t="str">
        <f ca="1">'Hilfstabelle DatendefKB'!V13</f>
        <v>n.d.</v>
      </c>
      <c r="I25" s="66" t="str">
        <f ca="1">'Hilfstabelle DatendefKB'!W13</f>
        <v>Incomplete</v>
      </c>
      <c r="J25" s="67" t="str">
        <f ca="1">'Hilfstabelle DatendefKB'!X13</f>
        <v>-----</v>
      </c>
      <c r="K25" s="67" t="str">
        <f ca="1">'Hilfstabelle DatendefKB'!Y13</f>
        <v>-----</v>
      </c>
    </row>
    <row r="26" spans="1:11" ht="168" customHeight="1" x14ac:dyDescent="0.2">
      <c r="A26" s="66" t="str">
        <f ca="1">'Hilfstabelle DatendefKB'!O14</f>
        <v>11
b</v>
      </c>
      <c r="B26" s="67" t="str">
        <f ca="1">'Hilfstabelle DatendefKB'!P14</f>
        <v xml:space="preserve">Complications after percutaneous radiofrequency ablations (RFA) + microwave ablation (MWA) </v>
      </c>
      <c r="C26" s="84" t="str">
        <f ca="1">'Hilfstabelle DatendefKB'!Q14</f>
        <v>-----</v>
      </c>
      <c r="D26" s="66" t="str">
        <f ca="1">'Hilfstabelle DatendefKB'!R14</f>
        <v>≤ 5%</v>
      </c>
      <c r="E26" s="84" t="str">
        <f ca="1">'Hilfstabelle DatendefKB'!S14</f>
        <v>-----</v>
      </c>
      <c r="F26" s="66" t="str">
        <f ca="1">'Hilfstabelle DatendefKB'!T14</f>
        <v>-----</v>
      </c>
      <c r="G26" s="66">
        <f ca="1">'Hilfstabelle DatendefKB'!U14</f>
        <v>0</v>
      </c>
      <c r="H26" s="68" t="str">
        <f ca="1">'Hilfstabelle DatendefKB'!V14</f>
        <v>n.d.</v>
      </c>
      <c r="I26" s="66" t="str">
        <f ca="1">'Hilfstabelle DatendefKB'!W14</f>
        <v>Incomplete</v>
      </c>
      <c r="J26" s="67" t="str">
        <f ca="1">'Hilfstabelle DatendefKB'!X14</f>
        <v>-----</v>
      </c>
      <c r="K26" s="67" t="str">
        <f ca="1">'Hilfstabelle DatendefKB'!Y14</f>
        <v>-----</v>
      </c>
    </row>
    <row r="27" spans="1:11" ht="168" customHeight="1" x14ac:dyDescent="0.2">
      <c r="A27" s="66" t="str">
        <f ca="1">'Hilfstabelle DatendefKB'!O15</f>
        <v>12a</v>
      </c>
      <c r="B27" s="67" t="str">
        <f ca="1">'Hilfstabelle DatendefKB'!P15</f>
        <v>Number of comlex surgical interventions</v>
      </c>
      <c r="C27" s="84" t="str">
        <f ca="1">'Hilfstabelle DatendefKB'!Q15</f>
        <v>-----</v>
      </c>
      <c r="D27" s="66" t="str">
        <f ca="1">'Hilfstabelle DatendefKB'!R15</f>
        <v>≥ 25</v>
      </c>
      <c r="E27" s="84" t="str">
        <f ca="1">'Hilfstabelle DatendefKB'!S15</f>
        <v>-----</v>
      </c>
      <c r="F27" s="66">
        <f ca="1">'Hilfstabelle DatendefKB'!T15</f>
        <v>0</v>
      </c>
      <c r="G27" s="66" t="str">
        <f ca="1">'Hilfstabelle DatendefKB'!U15</f>
        <v>-----</v>
      </c>
      <c r="H27" s="68" t="str">
        <f ca="1">'Hilfstabelle DatendefKB'!V15</f>
        <v>-----</v>
      </c>
      <c r="I27" s="66" t="str">
        <f ca="1">'Hilfstabelle DatendefKB'!W15</f>
        <v>Incomplete</v>
      </c>
      <c r="J27" s="67" t="str">
        <f ca="1">'Hilfstabelle DatendefKB'!X15</f>
        <v>-----</v>
      </c>
      <c r="K27" s="67" t="str">
        <f ca="1">'Hilfstabelle DatendefKB'!Y15</f>
        <v>-----</v>
      </c>
    </row>
    <row r="28" spans="1:11" ht="168" customHeight="1" x14ac:dyDescent="0.2">
      <c r="A28" s="66" t="str">
        <f ca="1">'Hilfstabelle DatendefKB'!O16</f>
        <v>12b</v>
      </c>
      <c r="B28" s="67" t="str">
        <f ca="1">'Hilfstabelle DatendefKB'!P16</f>
        <v>Number of atypical liver resections (OPS: 5-501.0; 5-501.2) for malignant tumours of the liver</v>
      </c>
      <c r="C28" s="84" t="str">
        <f ca="1">'Hilfstabelle DatendefKB'!Q16</f>
        <v>-----</v>
      </c>
      <c r="D28" s="66" t="str">
        <f ca="1">'Hilfstabelle DatendefKB'!R16</f>
        <v>No target value</v>
      </c>
      <c r="E28" s="84" t="str">
        <f ca="1">'Hilfstabelle DatendefKB'!S16</f>
        <v>-----</v>
      </c>
      <c r="F28" s="66">
        <f ca="1">'Hilfstabelle DatendefKB'!T16</f>
        <v>0</v>
      </c>
      <c r="G28" s="66" t="str">
        <f ca="1">'Hilfstabelle DatendefKB'!U16</f>
        <v>-----</v>
      </c>
      <c r="H28" s="68" t="str">
        <f ca="1">'Hilfstabelle DatendefKB'!V16</f>
        <v>-----</v>
      </c>
      <c r="I28" s="66" t="str">
        <f ca="1">'Hilfstabelle DatendefKB'!W16</f>
        <v>Incomplete</v>
      </c>
      <c r="J28" s="67" t="str">
        <f ca="1">'Hilfstabelle DatendefKB'!X16</f>
        <v>-----</v>
      </c>
      <c r="K28" s="67" t="str">
        <f ca="1">'Hilfstabelle DatendefKB'!Y16</f>
        <v>-----</v>
      </c>
    </row>
    <row r="29" spans="1:11" ht="168" customHeight="1" x14ac:dyDescent="0.2">
      <c r="A29" s="66" t="str">
        <f ca="1">'Hilfstabelle DatendefKB'!O17</f>
        <v>12c</v>
      </c>
      <c r="B29" s="67" t="str">
        <f ca="1">'Hilfstabelle DatendefKB'!P17</f>
        <v>Surgical expertise</v>
      </c>
      <c r="C29" s="84" t="str">
        <f ca="1">'Hilfstabelle DatendefKB'!Q17</f>
        <v>-----</v>
      </c>
      <c r="D29" s="66" t="str">
        <f ca="1">'Hilfstabelle DatendefKB'!R17</f>
        <v>≥ 40</v>
      </c>
      <c r="E29" s="84" t="str">
        <f ca="1">'Hilfstabelle DatendefKB'!S17</f>
        <v>-----</v>
      </c>
      <c r="F29" s="66">
        <f ca="1">'Hilfstabelle DatendefKB'!T17</f>
        <v>0</v>
      </c>
      <c r="G29" s="66" t="str">
        <f ca="1">'Hilfstabelle DatendefKB'!U17</f>
        <v>-----</v>
      </c>
      <c r="H29" s="68" t="str">
        <f ca="1">'Hilfstabelle DatendefKB'!V17</f>
        <v>-----</v>
      </c>
      <c r="I29" s="66" t="str">
        <f ca="1">'Hilfstabelle DatendefKB'!W17</f>
        <v>Incomplete</v>
      </c>
      <c r="J29" s="67" t="str">
        <f ca="1">'Hilfstabelle DatendefKB'!X17</f>
        <v>-----</v>
      </c>
      <c r="K29" s="67" t="str">
        <f ca="1">'Hilfstabelle DatendefKB'!Y17</f>
        <v>-----</v>
      </c>
    </row>
    <row r="30" spans="1:11" ht="168" customHeight="1" x14ac:dyDescent="0.2">
      <c r="A30" s="66">
        <f ca="1">'Hilfstabelle DatendefKB'!O18</f>
        <v>13</v>
      </c>
      <c r="B30" s="67" t="str">
        <f ca="1">'Hilfstabelle DatendefKB'!P18</f>
        <v>Local R0 resections</v>
      </c>
      <c r="C30" s="84" t="str">
        <f ca="1">'Hilfstabelle DatendefKB'!Q18</f>
        <v>-----</v>
      </c>
      <c r="D30" s="66" t="str">
        <f ca="1">'Hilfstabelle DatendefKB'!R18</f>
        <v>≥ 80%</v>
      </c>
      <c r="E30" s="84" t="str">
        <f ca="1">'Hilfstabelle DatendefKB'!S18</f>
        <v>-----</v>
      </c>
      <c r="F30" s="66" t="str">
        <f ca="1">'Hilfstabelle DatendefKB'!T18</f>
        <v>-----</v>
      </c>
      <c r="G30" s="66">
        <f ca="1">'Hilfstabelle DatendefKB'!U18</f>
        <v>0</v>
      </c>
      <c r="H30" s="68" t="str">
        <f ca="1">'Hilfstabelle DatendefKB'!V18</f>
        <v>n.d.</v>
      </c>
      <c r="I30" s="66" t="str">
        <f ca="1">'Hilfstabelle DatendefKB'!W18</f>
        <v>Incomplete</v>
      </c>
      <c r="J30" s="67" t="str">
        <f ca="1">'Hilfstabelle DatendefKB'!X18</f>
        <v>-----</v>
      </c>
      <c r="K30" s="67" t="str">
        <f ca="1">'Hilfstabelle DatendefKB'!Y18</f>
        <v>-----</v>
      </c>
    </row>
    <row r="31" spans="1:11" ht="168" customHeight="1" x14ac:dyDescent="0.2">
      <c r="A31" s="66">
        <f ca="1">'Hilfstabelle DatendefKB'!O19</f>
        <v>14</v>
      </c>
      <c r="B31" s="67" t="str">
        <f ca="1">'Hilfstabelle DatendefKB'!P19</f>
        <v>30d mortality post-surgery</v>
      </c>
      <c r="C31" s="84" t="str">
        <f ca="1">'Hilfstabelle DatendefKB'!Q19</f>
        <v>-----</v>
      </c>
      <c r="D31" s="66" t="str">
        <f ca="1">'Hilfstabelle DatendefKB'!R19</f>
        <v>≤ 9%</v>
      </c>
      <c r="E31" s="84" t="str">
        <f ca="1">'Hilfstabelle DatendefKB'!S19</f>
        <v>-----</v>
      </c>
      <c r="F31" s="66" t="str">
        <f ca="1">'Hilfstabelle DatendefKB'!T19</f>
        <v>-----</v>
      </c>
      <c r="G31" s="66" t="str">
        <f ca="1">'Hilfstabelle DatendefKB'!U19</f>
        <v>-----</v>
      </c>
      <c r="H31" s="68" t="str">
        <f ca="1">'Hilfstabelle DatendefKB'!V19</f>
        <v>n.d.</v>
      </c>
      <c r="I31" s="66" t="str">
        <f ca="1">'Hilfstabelle DatendefKB'!W19</f>
        <v>Incomplete</v>
      </c>
      <c r="J31" s="67" t="str">
        <f ca="1">'Hilfstabelle DatendefKB'!X19</f>
        <v>-----</v>
      </c>
      <c r="K31" s="67" t="str">
        <f ca="1">'Hilfstabelle DatendefKB'!Y19</f>
        <v>-----</v>
      </c>
    </row>
    <row r="32" spans="1:11" ht="168" customHeight="1" x14ac:dyDescent="0.2">
      <c r="A32" s="66">
        <f ca="1">'Hilfstabelle DatendefKB'!O20</f>
        <v>15</v>
      </c>
      <c r="B32" s="67" t="str">
        <f ca="1">'Hilfstabelle DatendefKB'!P20</f>
        <v>Bridging therapy</v>
      </c>
      <c r="C32" s="84" t="str">
        <f ca="1">'Hilfstabelle DatendefKB'!Q20</f>
        <v>&lt; 50%</v>
      </c>
      <c r="D32" s="66" t="str">
        <f ca="1">'Hilfstabelle DatendefKB'!R20</f>
        <v>No target value</v>
      </c>
      <c r="E32" s="84" t="str">
        <f ca="1">'Hilfstabelle DatendefKB'!S20</f>
        <v>-----</v>
      </c>
      <c r="F32" s="66" t="str">
        <f ca="1">'Hilfstabelle DatendefKB'!T20</f>
        <v>-----</v>
      </c>
      <c r="G32" s="66" t="str">
        <f ca="1">'Hilfstabelle DatendefKB'!U20</f>
        <v>-----</v>
      </c>
      <c r="H32" s="68" t="str">
        <f ca="1">'Hilfstabelle DatendefKB'!V20</f>
        <v>n.d.</v>
      </c>
      <c r="I32" s="66" t="str">
        <f ca="1">'Hilfstabelle DatendefKB'!W20</f>
        <v>Incomplete</v>
      </c>
      <c r="J32" s="67" t="str">
        <f ca="1">'Hilfstabelle DatendefKB'!X20</f>
        <v>-----</v>
      </c>
      <c r="K32" s="67" t="str">
        <f ca="1">'Hilfstabelle DatendefKB'!Y20</f>
        <v>-----</v>
      </c>
    </row>
  </sheetData>
  <sheetProtection algorithmName="SHA-512" hashValue="qJmVDQGpqJz3Rot5VGUWI3nM8k5f9LFXScjCKyjTMWVOMVdhsCv/CjymgVZ4pMxnICTK9ISQsxI8Hn+Y/3Bccg==" saltValue="xyNXDsj7Fvf2HFeF0o+zwQ=="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2 J12:K32">
    <cfRule type="notContainsBlanks" dxfId="5" priority="18" stopIfTrue="1">
      <formula>LEN(TRIM(A12))&gt;0</formula>
    </cfRule>
  </conditionalFormatting>
  <conditionalFormatting sqref="I12:I13">
    <cfRule type="notContainsBlanks" dxfId="4" priority="21" stopIfTrue="1">
      <formula>LEN(TRIM(I12))&gt;0</formula>
    </cfRule>
  </conditionalFormatting>
  <conditionalFormatting sqref="I14:I32">
    <cfRule type="expression" dxfId="3" priority="1" stopIfTrue="1">
      <formula>AND($I14&lt;&gt;"",$I14="Ausnahme (Plausibilität unklar)")</formula>
    </cfRule>
    <cfRule type="expression" dxfId="2" priority="14" stopIfTrue="1">
      <formula>AND($I14&lt;&gt;"",$I14="Sollvorgabe nicht erfüllt")</formula>
    </cfRule>
    <cfRule type="expression" dxfId="1" priority="15" stopIfTrue="1">
      <formula>AND($I14&lt;&gt;"",$I14="I.O. (Plausibilität unklar)")</formula>
    </cfRule>
    <cfRule type="expression" dxfId="0" priority="16" stopIfTrue="1">
      <formula>OR(AND($I14&lt;&gt;"",$I14="Unvollständig"),AND($I14&lt;&gt;"",$I14="Inkorrekt"))</formula>
    </cfRule>
  </conditionalFormatting>
  <pageMargins left="0.25" right="0.25" top="0.75" bottom="0.75" header="0.3" footer="0.3"/>
  <pageSetup paperSize="9" scale="92" orientation="landscape" r:id="rId1"/>
  <headerFooter>
    <oddFooter>&amp;L&amp;"Arial,Standard"&amp;7
&amp;F&amp;C&amp;"Arial,Standard"&amp;7
 © DKG  Alle Rechte vorbehalten&amp;R
&amp;"Arial,Standard"&amp;7&amp;P</oddFooter>
  </headerFooter>
  <rowBreaks count="4" manualBreakCount="4">
    <brk id="15" max="10" man="1"/>
    <brk id="18" max="10" man="1"/>
    <brk id="21" max="10" man="1"/>
    <brk id="29" max="10" man="1"/>
  </rowBreaks>
  <ignoredErrors>
    <ignoredError sqref="D1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0"/>
  <sheetViews>
    <sheetView workbookViewId="0">
      <selection activeCell="Q4" sqref="Q4"/>
    </sheetView>
  </sheetViews>
  <sheetFormatPr defaultColWidth="9.140625" defaultRowHeight="15" x14ac:dyDescent="0.25"/>
  <cols>
    <col min="1" max="1" width="13.5703125" customWidth="1"/>
    <col min="2" max="2" width="3.85546875" customWidth="1"/>
    <col min="3" max="3" width="5.42578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5" t="s">
        <v>205</v>
      </c>
      <c r="B1" s="48"/>
      <c r="C1" s="51" t="s">
        <v>162</v>
      </c>
      <c r="D1" s="51" t="s">
        <v>163</v>
      </c>
      <c r="E1" s="44" t="s">
        <v>164</v>
      </c>
      <c r="F1" s="51" t="s">
        <v>206</v>
      </c>
      <c r="G1" s="44" t="s">
        <v>164</v>
      </c>
      <c r="H1" s="51" t="s">
        <v>207</v>
      </c>
      <c r="I1" s="51" t="s">
        <v>166</v>
      </c>
      <c r="J1" s="51" t="s">
        <v>180</v>
      </c>
      <c r="K1" s="51" t="s">
        <v>208</v>
      </c>
      <c r="L1" s="51" t="s">
        <v>209</v>
      </c>
      <c r="M1" s="51" t="s">
        <v>210</v>
      </c>
      <c r="O1" s="540" t="s">
        <v>211</v>
      </c>
      <c r="P1" s="540"/>
      <c r="Q1" s="540"/>
    </row>
    <row r="2" spans="1:25" ht="54.75" customHeight="1" x14ac:dyDescent="0.25">
      <c r="A2" s="57" t="str">
        <f>IF('Indicator sheet_(IS)'!Q8=0,"",'Indicator sheet_(IS)'!Q8)</f>
        <v>Incomplete</v>
      </c>
      <c r="B2" s="38"/>
      <c r="C2" s="56" t="str">
        <f>IF($A2="I.O.","",'Indicator sheet_(IS)'!A8)</f>
        <v>1a</v>
      </c>
      <c r="D2" s="54" t="str">
        <f>IF($A2="I.O.","",'Indicator sheet_(IS)'!D8)</f>
        <v xml:space="preserve">Primary cases </v>
      </c>
      <c r="E2" s="54" t="str">
        <f>IF(AND('Indicator sheet_(IS)'!K8="",$A2&lt;&gt;"I.O."),"-----",IF($A2="I.O.","",'Indicator sheet_(IS)'!K8))</f>
        <v>-----</v>
      </c>
      <c r="F2" s="54" t="str">
        <f>IF($A2="I.O.","",'Indicator sheet_(IS)'!L8)</f>
        <v>≥ 40</v>
      </c>
      <c r="G2" s="54" t="str">
        <f>IF(AND('Indicator sheet_(IS)'!N8="",$A2&lt;&gt;"I.O."),"-----",IF($A2="I.O.","",'Indicator sheet_(IS)'!N8))</f>
        <v>-----</v>
      </c>
      <c r="H2" s="56">
        <f>IF($A2="I.O.","",IF('Indicator sheet_(IS)'!P8="","-----",'Indicator sheet_(IS)'!P8))</f>
        <v>0</v>
      </c>
      <c r="I2" s="56" t="str">
        <f>IF($A2="I.O.","","-----")</f>
        <v>-----</v>
      </c>
      <c r="J2" s="70" t="str">
        <f>IF($A2="I.O.","","-----")</f>
        <v>-----</v>
      </c>
      <c r="K2" s="56" t="str">
        <f>IF($A2="I.O.","",'Indicator sheet_(IS)'!Q8)</f>
        <v>Incomplete</v>
      </c>
      <c r="L2" s="54" t="str">
        <f>IF(AND('Indicator sheet_(IS)'!R8="",$A2&lt;&gt;"I.O."),"-----",IF($A2="I.O.","",'Indicator sheet_(IS)'!R8))</f>
        <v>-----</v>
      </c>
      <c r="M2" s="54" t="str">
        <f>IF(AND('Indicator sheet_(IS)'!S8="",$A2&lt;&gt;"I.O."),"-----",IF($A2="I.O.","",'Indicator sheet_(IS)'!S8))</f>
        <v>-----</v>
      </c>
      <c r="O2" s="14" t="str">
        <f t="array" aca="1" ref="O2" ca="1">IF(ROW()-ROW($D$2:$D$20)+1&gt;ROWS($C$2:$C$20)-COUNTBLANK($C$2:$C$20),"",INDIRECT(ADDRESS(SMALL((IF($C$2:$C$20&lt;&gt;"",ROW($C$2:$C$20),ROW()+ROWS($C$2:$C$20))),ROW()-ROW($D$2:$D$20)+1),COLUMN($C$2:$C$20),4)))</f>
        <v>1a</v>
      </c>
      <c r="P2" s="54" t="str">
        <f t="array" aca="1" ref="P2" ca="1">IF(ROW()-ROW($E$2:$E$20)+1&gt;ROWS($D$2:$D$20)-COUNTBLANK($D$2:$D$20),"",INDIRECT(ADDRESS(SMALL((IF($D$2:$D$20&gt;"",ROW($D$2:$D$20),ROW()+ROWS($D$2:$D$20))),ROW()-ROW($E$2:$E$20)+1),COLUMN($D$2:$D$20),4)))</f>
        <v xml:space="preserve">Primary cases </v>
      </c>
      <c r="Q2" s="14" t="str">
        <f t="array" aca="1" ref="Q2" ca="1">IF(ROW()-ROW($F$2:$F$20)+1&gt;ROWS($E$2:$E$20)-COUNTBLANK($E$2:$E$20),"",INDIRECT(ADDRESS(SMALL((IF($E$2:$E$20&gt;"",ROW($E$2:$E$20),ROW()+ROWS($E$2:$E$20))),ROW()-ROW($F$2:$F$20)+1),COLUMN($E$2:$E$20),4)))</f>
        <v>-----</v>
      </c>
      <c r="R2" s="56" t="str">
        <f t="array" aca="1" ref="R2" ca="1">IF(ROW()-ROW($G$2:$G$20)+1&gt;ROWS($F$2:$F$20)-COUNTBLANK($F$2:$F$20),"",INDIRECT(ADDRESS(SMALL((IF($F$2:$F$20&gt;"",ROW($F$2:$F$20),ROW()+ROWS($F$2:$F$20))),ROW()-ROW($G$2:$G$20)+1),COLUMN($F$2:$F$20),4)))</f>
        <v>≥ 40</v>
      </c>
      <c r="S2" s="14" t="str">
        <f t="array" aca="1" ref="S2" ca="1">IF(ROW()-ROW($H$2:$H$20)+1&gt;ROWS($G$2:$G$20)-COUNTBLANK($G$2:$G$20),"",INDIRECT(ADDRESS(SMALL((IF($G$2:$G$20&lt;&gt;"",ROW($G$2:$G$20),ROW()+ROWS($G$2:$G$20))),ROW()-ROW($H$2:$H$20)+1),COLUMN($G$2:$G$20),4)))</f>
        <v>-----</v>
      </c>
      <c r="T2" s="14">
        <f t="array" aca="1" ref="T2" ca="1">IF(ROW()-ROW($I$2:$I$20)+1&gt;ROWS($H$2:$H$20)-COUNTBLANK($H$2:$H$20),"",INDIRECT(ADDRESS(SMALL((IF($H$2:$H$20&lt;&gt;"",ROW($H$2:$H$20),ROW()+ROWS($H$2:$H$20))),ROW()-ROW($I$2:$I$20)+1),COLUMN($H$2:$H$20),4)))</f>
        <v>0</v>
      </c>
      <c r="U2" s="14" t="str">
        <f t="array" aca="1" ref="U2" ca="1">IF(ROW()-ROW($J$2:$J$20)+1&gt;ROWS($I$2:$I$20)-COUNTBLANK($I$2:$I$20),"",INDIRECT(ADDRESS(SMALL((IF($I$2:$I$20&lt;&gt;"",ROW($I$2:$I$20),ROW()+ROWS($I$2:$I$20))),ROW()-ROW($J$2:$J$20)+1),COLUMN($I$2:$I$20),4)))</f>
        <v>-----</v>
      </c>
      <c r="V2" s="71" t="str">
        <f t="array" aca="1" ref="V2" ca="1">IF(ROW()-ROW($K$2:$K$20)+1&gt;ROWS($J$2:$J$20)-COUNTBLANK($J$2:$J$20),"",INDIRECT(ADDRESS(SMALL((IF($J$2:$J$20&lt;&gt;"",ROW($J$2:$J$20),ROW()+ROWS($J$2:$J$20))),ROW()-ROW($K$2:$K$20)+1),COLUMN($J$2:$J$20),4)))</f>
        <v>-----</v>
      </c>
      <c r="W2" s="56" t="str">
        <f t="array" aca="1" ref="W2" ca="1">IF(ROW()-ROW($L$2:$L$20)+1&gt;ROWS($K$2:$K$20)-COUNTBLANK($K$2:$K$20),"",INDIRECT(ADDRESS(SMALL((IF($K$2:$K$20&lt;&gt;"",ROW($K$2:$K$20),ROW()+ROWS($K$2:$K$20))),ROW()-ROW($L$2:$L$20)+1),COLUMN($K$2:$K$20),4)))</f>
        <v>Incomplete</v>
      </c>
      <c r="X2" s="14" t="str">
        <f t="array" aca="1" ref="X2" ca="1">IF(ROW()-ROW($M$2:$M$20)+1&gt;ROWS($L$2:$L$20)-COUNTBLANK($L$2:$L$20),"",INDIRECT(ADDRESS(SMALL((IF($L$2:$L$20&lt;&gt;"",ROW($L$2:$L$20),ROW()+ROWS($L$2:$L$20))),ROW()-ROW($M$2:$M$20)+1),COLUMN($L$2:$L$20),4)))</f>
        <v>-----</v>
      </c>
      <c r="Y2" s="14" t="str">
        <f t="array" aca="1" ref="Y2" ca="1">IF(ROW()-ROW($N$2:$N$20)+1&gt;ROWS($M$2:$M$20)-COUNTBLANK($M$2:$M$20),"",INDIRECT(ADDRESS(SMALL((IF($M$2:$M$20&lt;&gt;"",ROW($M$2:$M$20),ROW()+ROWS($M$2:$M$20))),ROW()-ROW($N$2:$N$20)+1),COLUMN($M$2:$M$20),4)))</f>
        <v>-----</v>
      </c>
    </row>
    <row r="3" spans="1:25" ht="54.75" customHeight="1" x14ac:dyDescent="0.25">
      <c r="A3" s="57" t="str">
        <f>IF('Indicator sheet_(IS)'!Q11=0,"",'Indicator sheet_(IS)'!Q11)</f>
        <v>Incomplete</v>
      </c>
      <c r="B3" s="38"/>
      <c r="C3" s="110" t="str">
        <f>IF($A3="I.O.","",'Indicator sheet_(IS)'!A11)</f>
        <v>1b</v>
      </c>
      <c r="D3" s="54" t="str">
        <f>IF($A3="I.O.","",'Indicator sheet_(IS)'!D11)</f>
        <v>Patients with new recurrence and/or distant metastases</v>
      </c>
      <c r="E3" s="54" t="str">
        <f>IF(AND('Indicator sheet_(IS)'!K11="",$A3&lt;&gt;"I.O."),"-----",IF($A3="I.O.","",'Indicator sheet_(IS)'!K11))</f>
        <v>-----</v>
      </c>
      <c r="F3" s="54" t="str">
        <f>IF($A3="I.O.","",'Indicator sheet_(IS)'!L11)</f>
        <v>No target value</v>
      </c>
      <c r="G3" s="54" t="str">
        <f>IF(AND('Indicator sheet_(IS)'!N11="",$A3&lt;&gt;"I.O."),"-----",IF($A3="I.O.","",'Indicator sheet_(IS)'!N11))</f>
        <v>-----</v>
      </c>
      <c r="H3" s="56" t="str">
        <f>IF($A3="I.O.","",IF('Indicator sheet_(IS)'!P11="","-----",'Indicator sheet_(IS)'!P11))</f>
        <v>-----</v>
      </c>
      <c r="I3" s="56" t="str">
        <f t="shared" ref="I3:J3" si="0">IF($A3="I.O.","","-----")</f>
        <v>-----</v>
      </c>
      <c r="J3" s="70" t="str">
        <f t="shared" si="0"/>
        <v>-----</v>
      </c>
      <c r="K3" s="56" t="str">
        <f>IF($A3="I.O.","",'Indicator sheet_(IS)'!Q11)</f>
        <v>Incomplete</v>
      </c>
      <c r="L3" s="54" t="str">
        <f>IF(AND('Indicator sheet_(IS)'!R11="",$A3&lt;&gt;"I.O."),"-----",IF($A3="I.O.","",'Indicator sheet_(IS)'!R11))</f>
        <v>-----</v>
      </c>
      <c r="M3" s="54" t="str">
        <f>IF(AND('Indicator sheet_(IS)'!S11="",$A3&lt;&gt;"I.O."),"-----",IF($A3="I.O.","",'Indicator sheet_(IS)'!S11))</f>
        <v>-----</v>
      </c>
      <c r="O3" s="14" t="str">
        <f t="array" aca="1" ref="O3" ca="1">IF(ROW()-ROW($D$2:$D$20)+1&gt;ROWS($C$2:$C$20)-COUNTBLANK($C$2:$C$20),"",INDIRECT(ADDRESS(SMALL((IF($C$2:$C$20&lt;&gt;"",ROW($C$2:$C$20),ROW()+ROWS($C$2:$C$20))),ROW()-ROW($D$2:$D$20)+1),COLUMN($C$2:$C$20),4)))</f>
        <v>1b</v>
      </c>
      <c r="P3" s="54" t="str">
        <f t="array" aca="1" ref="P3" ca="1">IF(ROW()-ROW($E$2:$E$20)+1&gt;ROWS($D$2:$D$20)-COUNTBLANK($D$2:$D$20),"",INDIRECT(ADDRESS(SMALL((IF($D$2:$D$20&gt;"",ROW($D$2:$D$20),ROW()+ROWS($D$2:$D$20))),ROW()-ROW($E$2:$E$20)+1),COLUMN($D$2:$D$20),4)))</f>
        <v>Patients with new recurrence and/or distant metastases</v>
      </c>
      <c r="Q3" s="14" t="str">
        <f t="array" aca="1" ref="Q3" ca="1">IF(ROW()-ROW($F$2:$F$20)+1&gt;ROWS($E$2:$E$20)-COUNTBLANK($E$2:$E$20),"",INDIRECT(ADDRESS(SMALL((IF($E$2:$E$20&gt;"",ROW($E$2:$E$20),ROW()+ROWS($E$2:$E$20))),ROW()-ROW($F$2:$F$20)+1),COLUMN($E$2:$E$20),4)))</f>
        <v>-----</v>
      </c>
      <c r="R3" s="56" t="str">
        <f t="array" aca="1" ref="R3" ca="1">IF(ROW()-ROW($G$2:$G$20)+1&gt;ROWS($F$2:$F$20)-COUNTBLANK($F$2:$F$20),"",INDIRECT(ADDRESS(SMALL((IF($F$2:$F$20&gt;"",ROW($F$2:$F$20),ROW()+ROWS($F$2:$F$20))),ROW()-ROW($G$2:$G$20)+1),COLUMN($F$2:$F$20),4)))</f>
        <v>No target value</v>
      </c>
      <c r="S3" s="14" t="str">
        <f t="array" aca="1" ref="S3" ca="1">IF(ROW()-ROW($H$2:$H$20)+1&gt;ROWS($G$2:$G$20)-COUNTBLANK($G$2:$G$20),"",INDIRECT(ADDRESS(SMALL((IF($G$2:$G$20&lt;&gt;"",ROW($G$2:$G$20),ROW()+ROWS($G$2:$G$20))),ROW()-ROW($H$2:$H$20)+1),COLUMN($G$2:$G$20),4)))</f>
        <v>-----</v>
      </c>
      <c r="T3" s="14" t="str">
        <f t="array" aca="1" ref="T3" ca="1">IF(ROW()-ROW($I$2:$I$20)+1&gt;ROWS($H$2:$H$20)-COUNTBLANK($H$2:$H$20),"",INDIRECT(ADDRESS(SMALL((IF($H$2:$H$20&lt;&gt;"",ROW($H$2:$H$20),ROW()+ROWS($H$2:$H$20))),ROW()-ROW($I$2:$I$20)+1),COLUMN($H$2:$H$20),4)))</f>
        <v>-----</v>
      </c>
      <c r="U3" s="14" t="str">
        <f t="array" aca="1" ref="U3" ca="1">IF(ROW()-ROW($J$2:$J$20)+1&gt;ROWS($I$2:$I$20)-COUNTBLANK($I$2:$I$20),"",INDIRECT(ADDRESS(SMALL((IF($I$2:$I$20&lt;&gt;"",ROW($I$2:$I$20),ROW()+ROWS($I$2:$I$20))),ROW()-ROW($J$2:$J$20)+1),COLUMN($I$2:$I$20),4)))</f>
        <v>-----</v>
      </c>
      <c r="V3" s="71" t="str">
        <f t="array" aca="1" ref="V3" ca="1">IF(ROW()-ROW($K$2:$K$20)+1&gt;ROWS($J$2:$J$20)-COUNTBLANK($J$2:$J$20),"",INDIRECT(ADDRESS(SMALL((IF($J$2:$J$20&lt;&gt;"",ROW($J$2:$J$20),ROW()+ROWS($J$2:$J$20))),ROW()-ROW($K$2:$K$20)+1),COLUMN($J$2:$J$20),4)))</f>
        <v>-----</v>
      </c>
      <c r="W3" s="56" t="str">
        <f t="array" aca="1" ref="W3" ca="1">IF(ROW()-ROW($L$2:$L$20)+1&gt;ROWS($K$2:$K$20)-COUNTBLANK($K$2:$K$20),"",INDIRECT(ADDRESS(SMALL((IF($K$2:$K$20&lt;&gt;"",ROW($K$2:$K$20),ROW()+ROWS($K$2:$K$20))),ROW()-ROW($L$2:$L$20)+1),COLUMN($K$2:$K$20),4)))</f>
        <v>Incomplete</v>
      </c>
      <c r="X3" s="14" t="str">
        <f t="array" aca="1" ref="X3" ca="1">IF(ROW()-ROW($M$2:$M$20)+1&gt;ROWS($L$2:$L$20)-COUNTBLANK($L$2:$L$20),"",INDIRECT(ADDRESS(SMALL((IF($L$2:$L$20&lt;&gt;"",ROW($L$2:$L$20),ROW()+ROWS($L$2:$L$20))),ROW()-ROW($M$2:$M$20)+1),COLUMN($L$2:$L$20),4)))</f>
        <v>-----</v>
      </c>
      <c r="Y3" s="14" t="str">
        <f t="array" aca="1" ref="Y3" ca="1">IF(ROW()-ROW($N$2:$N$20)+1&gt;ROWS($M$2:$M$20)-COUNTBLANK($M$2:$M$20),"",INDIRECT(ADDRESS(SMALL((IF($M$2:$M$20&lt;&gt;"",ROW($M$2:$M$20),ROW()+ROWS($M$2:$M$20))),ROW()-ROW($N$2:$N$20)+1),COLUMN($M$2:$M$20),4)))</f>
        <v>-----</v>
      </c>
    </row>
    <row r="4" spans="1:25" ht="54.75" customHeight="1" x14ac:dyDescent="0.25">
      <c r="A4" s="57" t="str">
        <f>IF('Indicator sheet_(IS)'!Q14=0,"",'Indicator sheet_(IS)'!Q14)</f>
        <v>Incomplete</v>
      </c>
      <c r="B4" s="38"/>
      <c r="C4" s="56">
        <f>IF($A4="I.O.","",'Indicator sheet_(IS)'!A14)</f>
        <v>2</v>
      </c>
      <c r="D4" s="54" t="str">
        <f>IF($A4="I.O.","",'Indicator sheet_(IS)'!D14)</f>
        <v>Pre-therapeutic case presentation in tumour board</v>
      </c>
      <c r="E4" s="54" t="str">
        <f>IF(AND('Indicator sheet_(IS)'!K14="",$A4&lt;&gt;"I.O."),"-----",IF($A4="I.O.","",'Indicator sheet_(IS)'!K14))</f>
        <v>-----</v>
      </c>
      <c r="F4" s="54" t="str">
        <f>IF($A4="I.O.","",'Indicator sheet_(IS)'!L14)</f>
        <v>≥ 95%</v>
      </c>
      <c r="G4" s="54" t="str">
        <f>IF(AND('Indicator sheet_(IS)'!N14="",$A4&lt;&gt;"I.O."),"-----",IF($A4="I.O.","",'Indicator sheet_(IS)'!N14))</f>
        <v>-----</v>
      </c>
      <c r="H4" s="56" t="str">
        <f>IF($A4="I.O.","",IF('Indicator sheet_(IS)'!P14="","-----",'Indicator sheet_(IS)'!P14))</f>
        <v>-----</v>
      </c>
      <c r="I4" s="56">
        <f>IF($A4="I.O.","",IF('Indicator sheet_(IS)'!P15="","-----",'Indicator sheet_(IS)'!P15))</f>
        <v>0</v>
      </c>
      <c r="J4" s="70" t="str">
        <f>IF($A4="I.O.","",IF('Indicator sheet_(IS)'!P16="",0,'Indicator sheet_(IS)'!P16))</f>
        <v>n.d.</v>
      </c>
      <c r="K4" s="56" t="str">
        <f>IF($A4="I.O.","",'Indicator sheet_(IS)'!Q14)</f>
        <v>Incomplete</v>
      </c>
      <c r="L4" s="54" t="str">
        <f>IF(AND('Indicator sheet_(IS)'!R14="",$A4&lt;&gt;"I.O."),"-----",IF($A4="I.O.","",'Indicator sheet_(IS)'!R14))</f>
        <v>-----</v>
      </c>
      <c r="M4" s="54" t="str">
        <f>IF(AND('Indicator sheet_(IS)'!S14="",$A4&lt;&gt;"I.O."),"-----",IF($A4="I.O.","",'Indicator sheet_(IS)'!S14))</f>
        <v>-----</v>
      </c>
      <c r="O4" s="14">
        <f t="array" aca="1" ref="O4" ca="1">IF(ROW()-ROW($D$2:$D$20)+1&gt;ROWS($C$2:$C$20)-COUNTBLANK($C$2:$C$20),"",INDIRECT(ADDRESS(SMALL((IF($C$2:$C$20&lt;&gt;"",ROW($C$2:$C$20),ROW()+ROWS($C$2:$C$20))),ROW()-ROW($D$2:$D$20)+1),COLUMN($C$2:$C$20),4)))</f>
        <v>2</v>
      </c>
      <c r="P4" s="54" t="str">
        <f t="array" aca="1" ref="P4" ca="1">IF(ROW()-ROW($E$2:$E$20)+1&gt;ROWS($D$2:$D$20)-COUNTBLANK($D$2:$D$20),"",INDIRECT(ADDRESS(SMALL((IF($D$2:$D$20&gt;"",ROW($D$2:$D$20),ROW()+ROWS($D$2:$D$20))),ROW()-ROW($E$2:$E$20)+1),COLUMN($D$2:$D$20),4)))</f>
        <v>Pre-therapeutic case presentation in tumour board</v>
      </c>
      <c r="Q4" s="14" t="str">
        <f t="array" aca="1" ref="Q4" ca="1">IF(ROW()-ROW($F$2:$F$20)+1&gt;ROWS($E$2:$E$20)-COUNTBLANK($E$2:$E$20),"",INDIRECT(ADDRESS(SMALL((IF($E$2:$E$20&gt;"",ROW($E$2:$E$20),ROW()+ROWS($E$2:$E$20))),ROW()-ROW($F$2:$F$20)+1),COLUMN($E$2:$E$20),4)))</f>
        <v>-----</v>
      </c>
      <c r="R4" s="56" t="str">
        <f t="array" aca="1" ref="R4" ca="1">IF(ROW()-ROW($G$2:$G$20)+1&gt;ROWS($F$2:$F$20)-COUNTBLANK($F$2:$F$20),"",INDIRECT(ADDRESS(SMALL((IF($F$2:$F$20&gt;"",ROW($F$2:$F$20),ROW()+ROWS($F$2:$F$20))),ROW()-ROW($G$2:$G$20)+1),COLUMN($F$2:$F$20),4)))</f>
        <v>≥ 95%</v>
      </c>
      <c r="S4" s="14" t="str">
        <f t="array" aca="1" ref="S4" ca="1">IF(ROW()-ROW($H$2:$H$20)+1&gt;ROWS($G$2:$G$20)-COUNTBLANK($G$2:$G$20),"",INDIRECT(ADDRESS(SMALL((IF($G$2:$G$20&lt;&gt;"",ROW($G$2:$G$20),ROW()+ROWS($G$2:$G$20))),ROW()-ROW($H$2:$H$20)+1),COLUMN($G$2:$G$20),4)))</f>
        <v>-----</v>
      </c>
      <c r="T4" s="14" t="str">
        <f t="array" aca="1" ref="T4" ca="1">IF(ROW()-ROW($I$2:$I$20)+1&gt;ROWS($H$2:$H$20)-COUNTBLANK($H$2:$H$20),"",INDIRECT(ADDRESS(SMALL((IF($H$2:$H$20&lt;&gt;"",ROW($H$2:$H$20),ROW()+ROWS($H$2:$H$20))),ROW()-ROW($I$2:$I$20)+1),COLUMN($H$2:$H$20),4)))</f>
        <v>-----</v>
      </c>
      <c r="U4" s="14">
        <f t="array" aca="1" ref="U4" ca="1">IF(ROW()-ROW($J$2:$J$20)+1&gt;ROWS($I$2:$I$20)-COUNTBLANK($I$2:$I$20),"",INDIRECT(ADDRESS(SMALL((IF($I$2:$I$20&lt;&gt;"",ROW($I$2:$I$20),ROW()+ROWS($I$2:$I$20))),ROW()-ROW($J$2:$J$20)+1),COLUMN($I$2:$I$20),4)))</f>
        <v>0</v>
      </c>
      <c r="V4" s="71" t="str">
        <f t="array" aca="1" ref="V4" ca="1">IF(ROW()-ROW($K$2:$K$20)+1&gt;ROWS($J$2:$J$20)-COUNTBLANK($J$2:$J$20),"",INDIRECT(ADDRESS(SMALL((IF($J$2:$J$20&lt;&gt;"",ROW($J$2:$J$20),ROW()+ROWS($J$2:$J$20))),ROW()-ROW($K$2:$K$20)+1),COLUMN($J$2:$J$20),4)))</f>
        <v>n.d.</v>
      </c>
      <c r="W4" s="56" t="str">
        <f t="array" aca="1" ref="W4" ca="1">IF(ROW()-ROW($L$2:$L$20)+1&gt;ROWS($K$2:$K$20)-COUNTBLANK($K$2:$K$20),"",INDIRECT(ADDRESS(SMALL((IF($K$2:$K$20&lt;&gt;"",ROW($K$2:$K$20),ROW()+ROWS($K$2:$K$20))),ROW()-ROW($L$2:$L$20)+1),COLUMN($K$2:$K$20),4)))</f>
        <v>Incomplete</v>
      </c>
      <c r="X4" s="14" t="str">
        <f t="array" aca="1" ref="X4" ca="1">IF(ROW()-ROW($M$2:$M$20)+1&gt;ROWS($L$2:$L$20)-COUNTBLANK($L$2:$L$20),"",INDIRECT(ADDRESS(SMALL((IF($L$2:$L$20&lt;&gt;"",ROW($L$2:$L$20),ROW()+ROWS($L$2:$L$20))),ROW()-ROW($M$2:$M$20)+1),COLUMN($L$2:$L$20),4)))</f>
        <v>-----</v>
      </c>
      <c r="Y4" s="14" t="str">
        <f t="array" aca="1" ref="Y4" ca="1">IF(ROW()-ROW($N$2:$N$20)+1&gt;ROWS($M$2:$M$20)-COUNTBLANK($M$2:$M$20),"",INDIRECT(ADDRESS(SMALL((IF($M$2:$M$20&lt;&gt;"",ROW($M$2:$M$20),ROW()+ROWS($M$2:$M$20))),ROW()-ROW($N$2:$N$20)+1),COLUMN($M$2:$M$20),4)))</f>
        <v>-----</v>
      </c>
    </row>
    <row r="5" spans="1:25" ht="54.75" customHeight="1" x14ac:dyDescent="0.25">
      <c r="A5" s="57" t="str">
        <f>IF('Indicator sheet_(IS)'!Q17=0,"",'Indicator sheet_(IS)'!Q17)</f>
        <v>Incomplete</v>
      </c>
      <c r="B5" s="38"/>
      <c r="C5" s="56" t="str">
        <f>IF($A5="I.O.","",CONCATENATE('Indicator sheet_(IS)'!A17,'Indicator sheet_(IS)'!B17))</f>
        <v>3a</v>
      </c>
      <c r="D5" s="54" t="str">
        <f>IF($A5="I.O.","",'Indicator sheet_(IS)'!D17)</f>
        <v>Post-surgical presentation in tumour bord</v>
      </c>
      <c r="E5" s="54" t="str">
        <f>IF(AND('Indicator sheet_(IS)'!K17="",$A5&lt;&gt;"I.O."),"-----",IF($A5="I.O.","",'Indicator sheet_(IS)'!K17))</f>
        <v>-----</v>
      </c>
      <c r="F5" s="54" t="str">
        <f>IF($A5="I.O.","",'Indicator sheet_(IS)'!L17)</f>
        <v>≥ 95%</v>
      </c>
      <c r="G5" s="54" t="str">
        <f>IF(AND('Indicator sheet_(IS)'!N17="",$A5&lt;&gt;"I.O."),"-----",IF($A5="I.O.","",'Indicator sheet_(IS)'!N17))</f>
        <v>-----</v>
      </c>
      <c r="H5" s="56" t="str">
        <f>IF($A5="I.O.","",IF('Indicator sheet_(IS)'!P17="","-----",'Indicator sheet_(IS)'!P17))</f>
        <v>-----</v>
      </c>
      <c r="I5" s="60">
        <f>IF($A5="I.O.","",IF('Indicator sheet_(IS)'!P18="","-----",'Indicator sheet_(IS)'!P18))</f>
        <v>0</v>
      </c>
      <c r="J5" s="59" t="str">
        <f>IF($A5="I.O.","",IF('Indicator sheet_(IS)'!P19="",0,'Indicator sheet_(IS)'!P19))</f>
        <v>n.d.</v>
      </c>
      <c r="K5" s="56" t="str">
        <f>IF($A5="I.O.","",'Indicator sheet_(IS)'!Q17)</f>
        <v>Incomplete</v>
      </c>
      <c r="L5" s="54" t="str">
        <f>IF(AND('Indicator sheet_(IS)'!R17="",$A5&lt;&gt;"I.O."),"-----",IF($A5="I.O.","",'Indicator sheet_(IS)'!R17))</f>
        <v>-----</v>
      </c>
      <c r="M5" s="54" t="str">
        <f>IF(AND('Indicator sheet_(IS)'!S17="",$A5&lt;&gt;"I.O."),"-----",IF($A5="I.O.","",'Indicator sheet_(IS)'!S17))</f>
        <v>-----</v>
      </c>
      <c r="O5" s="14" t="str">
        <f t="array" aca="1" ref="O5" ca="1">IF(ROW()-ROW($D$2:$D$20)+1&gt;ROWS($C$2:$C$20)-COUNTBLANK($C$2:$C$20),"",INDIRECT(ADDRESS(SMALL((IF($C$2:$C$20&lt;&gt;"",ROW($C$2:$C$20),ROW()+ROWS($C$2:$C$20))),ROW()-ROW($D$2:$D$20)+1),COLUMN($C$2:$C$20),4)))</f>
        <v>3a</v>
      </c>
      <c r="P5" s="54" t="str">
        <f t="array" aca="1" ref="P5" ca="1">IF(ROW()-ROW($E$2:$E$20)+1&gt;ROWS($D$2:$D$20)-COUNTBLANK($D$2:$D$20),"",INDIRECT(ADDRESS(SMALL((IF($D$2:$D$20&gt;"",ROW($D$2:$D$20),ROW()+ROWS($D$2:$D$20))),ROW()-ROW($E$2:$E$20)+1),COLUMN($D$2:$D$20),4)))</f>
        <v>Post-surgical presentation in tumour bord</v>
      </c>
      <c r="Q5" s="14" t="str">
        <f t="array" aca="1" ref="Q5" ca="1">IF(ROW()-ROW($F$2:$F$20)+1&gt;ROWS($E$2:$E$20)-COUNTBLANK($E$2:$E$20),"",INDIRECT(ADDRESS(SMALL((IF($E$2:$E$20&gt;"",ROW($E$2:$E$20),ROW()+ROWS($E$2:$E$20))),ROW()-ROW($F$2:$F$20)+1),COLUMN($E$2:$E$20),4)))</f>
        <v>-----</v>
      </c>
      <c r="R5" s="56" t="str">
        <f t="array" aca="1" ref="R5" ca="1">IF(ROW()-ROW($G$2:$G$20)+1&gt;ROWS($F$2:$F$20)-COUNTBLANK($F$2:$F$20),"",INDIRECT(ADDRESS(SMALL((IF($F$2:$F$20&gt;"",ROW($F$2:$F$20),ROW()+ROWS($F$2:$F$20))),ROW()-ROW($G$2:$G$20)+1),COLUMN($F$2:$F$20),4)))</f>
        <v>≥ 95%</v>
      </c>
      <c r="S5" s="14" t="str">
        <f t="array" aca="1" ref="S5" ca="1">IF(ROW()-ROW($H$2:$H$20)+1&gt;ROWS($G$2:$G$20)-COUNTBLANK($G$2:$G$20),"",INDIRECT(ADDRESS(SMALL((IF($G$2:$G$20&lt;&gt;"",ROW($G$2:$G$20),ROW()+ROWS($G$2:$G$20))),ROW()-ROW($H$2:$H$20)+1),COLUMN($G$2:$G$20),4)))</f>
        <v>-----</v>
      </c>
      <c r="T5" s="14" t="str">
        <f t="array" aca="1" ref="T5" ca="1">IF(ROW()-ROW($I$2:$I$20)+1&gt;ROWS($H$2:$H$20)-COUNTBLANK($H$2:$H$20),"",INDIRECT(ADDRESS(SMALL((IF($H$2:$H$20&lt;&gt;"",ROW($H$2:$H$20),ROW()+ROWS($H$2:$H$20))),ROW()-ROW($I$2:$I$20)+1),COLUMN($H$2:$H$20),4)))</f>
        <v>-----</v>
      </c>
      <c r="U5" s="14">
        <f t="array" aca="1" ref="U5" ca="1">IF(ROW()-ROW($J$2:$J$20)+1&gt;ROWS($I$2:$I$20)-COUNTBLANK($I$2:$I$20),"",INDIRECT(ADDRESS(SMALL((IF($I$2:$I$20&lt;&gt;"",ROW($I$2:$I$20),ROW()+ROWS($I$2:$I$20))),ROW()-ROW($J$2:$J$20)+1),COLUMN($I$2:$I$20),4)))</f>
        <v>0</v>
      </c>
      <c r="V5" s="71" t="str">
        <f t="array" aca="1" ref="V5" ca="1">IF(ROW()-ROW($K$2:$K$20)+1&gt;ROWS($J$2:$J$20)-COUNTBLANK($J$2:$J$20),"",INDIRECT(ADDRESS(SMALL((IF($J$2:$J$20&lt;&gt;"",ROW($J$2:$J$20),ROW()+ROWS($J$2:$J$20))),ROW()-ROW($K$2:$K$20)+1),COLUMN($J$2:$J$20),4)))</f>
        <v>n.d.</v>
      </c>
      <c r="W5" s="56" t="str">
        <f t="array" aca="1" ref="W5" ca="1">IF(ROW()-ROW($L$2:$L$20)+1&gt;ROWS($K$2:$K$20)-COUNTBLANK($K$2:$K$20),"",INDIRECT(ADDRESS(SMALL((IF($K$2:$K$20&lt;&gt;"",ROW($K$2:$K$20),ROW()+ROWS($K$2:$K$20))),ROW()-ROW($L$2:$L$20)+1),COLUMN($K$2:$K$20),4)))</f>
        <v>Incomplete</v>
      </c>
      <c r="X5" s="14" t="str">
        <f t="array" aca="1" ref="X5" ca="1">IF(ROW()-ROW($M$2:$M$20)+1&gt;ROWS($L$2:$L$20)-COUNTBLANK($L$2:$L$20),"",INDIRECT(ADDRESS(SMALL((IF($L$2:$L$20&lt;&gt;"",ROW($L$2:$L$20),ROW()+ROWS($L$2:$L$20))),ROW()-ROW($M$2:$M$20)+1),COLUMN($L$2:$L$20),4)))</f>
        <v>-----</v>
      </c>
      <c r="Y5" s="14" t="str">
        <f t="array" aca="1" ref="Y5" ca="1">IF(ROW()-ROW($N$2:$N$20)+1&gt;ROWS($M$2:$M$20)-COUNTBLANK($M$2:$M$20),"",INDIRECT(ADDRESS(SMALL((IF($M$2:$M$20&lt;&gt;"",ROW($M$2:$M$20),ROW()+ROWS($M$2:$M$20))),ROW()-ROW($N$2:$N$20)+1),COLUMN($M$2:$M$20),4)))</f>
        <v>-----</v>
      </c>
    </row>
    <row r="6" spans="1:25" ht="54.75" customHeight="1" x14ac:dyDescent="0.25">
      <c r="A6" s="57" t="str">
        <f>IF('Indicator sheet_(IS)'!Q20=0,"",'Indicator sheet_(IS)'!Q20)</f>
        <v>Incomplete</v>
      </c>
      <c r="B6" s="38"/>
      <c r="C6" s="56" t="str">
        <f>IF($A6="I.O.","",CONCATENATE('Indicator sheet_(IS)'!A17,'Indicator sheet_(IS)'!B20))</f>
        <v>3b</v>
      </c>
      <c r="D6" s="54" t="str">
        <f>IF($A6="I.O.","",'Indicator sheet_(IS)'!D20)</f>
        <v>Post-intervention presentation in tumour board</v>
      </c>
      <c r="E6" s="54" t="str">
        <f>IF(AND('Indicator sheet_(IS)'!K20="",$A6&lt;&gt;"I.O."),"-----",IF($A6="I.O.","",'Indicator sheet_(IS)'!K20))</f>
        <v>-----</v>
      </c>
      <c r="F6" s="54" t="str">
        <f>IF($A6="I.O.","",'Indicator sheet_(IS)'!L20)</f>
        <v>≥ 95%</v>
      </c>
      <c r="G6" s="54" t="str">
        <f>IF(AND('Indicator sheet_(IS)'!N20="",$A6&lt;&gt;"I.O."),"-----",IF($A6="I.O.","",'Indicator sheet_(IS)'!N20))</f>
        <v>-----</v>
      </c>
      <c r="H6" s="56" t="str">
        <f>IF($A6="I.O.","",IF('Indicator sheet_(IS)'!P20="","-----",'Indicator sheet_(IS)'!P20))</f>
        <v>-----</v>
      </c>
      <c r="I6" s="60">
        <f>IF($A6="I.O.","",IF('Indicator sheet_(IS)'!P21="","-----",'Indicator sheet_(IS)'!P21))</f>
        <v>0</v>
      </c>
      <c r="J6" s="59" t="str">
        <f>IF($A6="I.O.","",IF('Indicator sheet_(IS)'!P22="",0,'Indicator sheet_(IS)'!P22))</f>
        <v>n.d.</v>
      </c>
      <c r="K6" s="56" t="str">
        <f>IF($A6="I.O.","",'Indicator sheet_(IS)'!Q20)</f>
        <v>Incomplete</v>
      </c>
      <c r="L6" s="54" t="str">
        <f>IF(AND('Indicator sheet_(IS)'!R20="",$A6&lt;&gt;"I.O."),"-----",IF($A6="I.O.","",'Indicator sheet_(IS)'!R20))</f>
        <v>-----</v>
      </c>
      <c r="M6" s="54" t="str">
        <f>IF(AND('Indicator sheet_(IS)'!S20="",$A6&lt;&gt;"I.O."),"-----",IF($A6="I.O.","",'Indicator sheet_(IS)'!S20))</f>
        <v>-----</v>
      </c>
      <c r="O6" s="14" t="str">
        <f t="array" aca="1" ref="O6" ca="1">IF(ROW()-ROW($D$2:$D$20)+1&gt;ROWS($C$2:$C$20)-COUNTBLANK($C$2:$C$20),"",INDIRECT(ADDRESS(SMALL((IF($C$2:$C$20&lt;&gt;"",ROW($C$2:$C$20),ROW()+ROWS($C$2:$C$20))),ROW()-ROW($D$2:$D$20)+1),COLUMN($C$2:$C$20),4)))</f>
        <v>3b</v>
      </c>
      <c r="P6" s="54" t="str">
        <f t="array" aca="1" ref="P6" ca="1">IF(ROW()-ROW($E$2:$E$20)+1&gt;ROWS($D$2:$D$20)-COUNTBLANK($D$2:$D$20),"",INDIRECT(ADDRESS(SMALL((IF($D$2:$D$20&gt;"",ROW($D$2:$D$20),ROW()+ROWS($D$2:$D$20))),ROW()-ROW($E$2:$E$20)+1),COLUMN($D$2:$D$20),4)))</f>
        <v>Post-intervention presentation in tumour board</v>
      </c>
      <c r="Q6" s="14" t="str">
        <f t="array" aca="1" ref="Q6" ca="1">IF(ROW()-ROW($F$2:$F$20)+1&gt;ROWS($E$2:$E$20)-COUNTBLANK($E$2:$E$20),"",INDIRECT(ADDRESS(SMALL((IF($E$2:$E$20&gt;"",ROW($E$2:$E$20),ROW()+ROWS($E$2:$E$20))),ROW()-ROW($F$2:$F$20)+1),COLUMN($E$2:$E$20),4)))</f>
        <v>-----</v>
      </c>
      <c r="R6" s="56" t="str">
        <f t="array" aca="1" ref="R6" ca="1">IF(ROW()-ROW($G$2:$G$20)+1&gt;ROWS($F$2:$F$20)-COUNTBLANK($F$2:$F$20),"",INDIRECT(ADDRESS(SMALL((IF($F$2:$F$20&gt;"",ROW($F$2:$F$20),ROW()+ROWS($F$2:$F$20))),ROW()-ROW($G$2:$G$20)+1),COLUMN($F$2:$F$20),4)))</f>
        <v>≥ 95%</v>
      </c>
      <c r="S6" s="14" t="str">
        <f t="array" aca="1" ref="S6" ca="1">IF(ROW()-ROW($H$2:$H$20)+1&gt;ROWS($G$2:$G$20)-COUNTBLANK($G$2:$G$20),"",INDIRECT(ADDRESS(SMALL((IF($G$2:$G$20&lt;&gt;"",ROW($G$2:$G$20),ROW()+ROWS($G$2:$G$20))),ROW()-ROW($H$2:$H$20)+1),COLUMN($G$2:$G$20),4)))</f>
        <v>-----</v>
      </c>
      <c r="T6" s="14" t="str">
        <f t="array" aca="1" ref="T6" ca="1">IF(ROW()-ROW($I$2:$I$20)+1&gt;ROWS($H$2:$H$20)-COUNTBLANK($H$2:$H$20),"",INDIRECT(ADDRESS(SMALL((IF($H$2:$H$20&lt;&gt;"",ROW($H$2:$H$20),ROW()+ROWS($H$2:$H$20))),ROW()-ROW($I$2:$I$20)+1),COLUMN($H$2:$H$20),4)))</f>
        <v>-----</v>
      </c>
      <c r="U6" s="14">
        <f t="array" aca="1" ref="U6" ca="1">IF(ROW()-ROW($J$2:$J$20)+1&gt;ROWS($I$2:$I$20)-COUNTBLANK($I$2:$I$20),"",INDIRECT(ADDRESS(SMALL((IF($I$2:$I$20&lt;&gt;"",ROW($I$2:$I$20),ROW()+ROWS($I$2:$I$20))),ROW()-ROW($J$2:$J$20)+1),COLUMN($I$2:$I$20),4)))</f>
        <v>0</v>
      </c>
      <c r="V6" s="71" t="str">
        <f t="array" aca="1" ref="V6" ca="1">IF(ROW()-ROW($K$2:$K$20)+1&gt;ROWS($J$2:$J$20)-COUNTBLANK($J$2:$J$20),"",INDIRECT(ADDRESS(SMALL((IF($J$2:$J$20&lt;&gt;"",ROW($J$2:$J$20),ROW()+ROWS($J$2:$J$20))),ROW()-ROW($K$2:$K$20)+1),COLUMN($J$2:$J$20),4)))</f>
        <v>n.d.</v>
      </c>
      <c r="W6" s="56" t="str">
        <f t="array" aca="1" ref="W6" ca="1">IF(ROW()-ROW($L$2:$L$20)+1&gt;ROWS($K$2:$K$20)-COUNTBLANK($K$2:$K$20),"",INDIRECT(ADDRESS(SMALL((IF($K$2:$K$20&lt;&gt;"",ROW($K$2:$K$20),ROW()+ROWS($K$2:$K$20))),ROW()-ROW($L$2:$L$20)+1),COLUMN($K$2:$K$20),4)))</f>
        <v>Incomplete</v>
      </c>
      <c r="X6" s="14" t="str">
        <f t="array" aca="1" ref="X6" ca="1">IF(ROW()-ROW($M$2:$M$20)+1&gt;ROWS($L$2:$L$20)-COUNTBLANK($L$2:$L$20),"",INDIRECT(ADDRESS(SMALL((IF($L$2:$L$20&lt;&gt;"",ROW($L$2:$L$20),ROW()+ROWS($L$2:$L$20))),ROW()-ROW($M$2:$M$20)+1),COLUMN($L$2:$L$20),4)))</f>
        <v>-----</v>
      </c>
      <c r="Y6" s="14" t="str">
        <f t="array" aca="1" ref="Y6" ca="1">IF(ROW()-ROW($N$2:$N$20)+1&gt;ROWS($M$2:$M$20)-COUNTBLANK($M$2:$M$20),"",INDIRECT(ADDRESS(SMALL((IF($M$2:$M$20&lt;&gt;"",ROW($M$2:$M$20),ROW()+ROWS($M$2:$M$20))),ROW()-ROW($N$2:$N$20)+1),COLUMN($M$2:$M$20),4)))</f>
        <v>-----</v>
      </c>
    </row>
    <row r="7" spans="1:25" ht="54.75" customHeight="1" x14ac:dyDescent="0.25">
      <c r="A7" s="57" t="str">
        <f>IF('Indicator sheet_(IS)'!Q23=0,"",'Indicator sheet_(IS)'!Q23)</f>
        <v>Incomplete</v>
      </c>
      <c r="B7" s="38"/>
      <c r="C7" s="110">
        <f>IF($A7="I.O.","",'Indicator sheet_(IS)'!A23)</f>
        <v>4</v>
      </c>
      <c r="D7" s="54" t="str">
        <f>IF($A7="I.O.","",'Indicator sheet_(IS)'!D23)</f>
        <v>Pre-therapeutic  presentation recurrence or new metastases in tumour board</v>
      </c>
      <c r="E7" s="54" t="str">
        <f>IF(AND('Indicator sheet_(IS)'!K23="",$A7&lt;&gt;"I.O."),"-----",IF($A7="I.O.","",'Indicator sheet_(IS)'!K23))</f>
        <v>-----</v>
      </c>
      <c r="F7" s="54" t="str">
        <f>IF($A7="I.O.","",'Indicator sheet_(IS)'!L23)</f>
        <v>≥ 95%</v>
      </c>
      <c r="G7" s="54" t="str">
        <f>IF(AND('Indicator sheet_(IS)'!N23="",$A7&lt;&gt;"I.O."),"-----",IF($A7="I.O.","",'Indicator sheet_(IS)'!N23))</f>
        <v>-----</v>
      </c>
      <c r="H7" s="56" t="str">
        <f>IF($A7="I.O.","",IF('Indicator sheet_(IS)'!P23="","-----",'Indicator sheet_(IS)'!P23))</f>
        <v>-----</v>
      </c>
      <c r="I7" s="60">
        <f>IF($A7="I.O.","",IF('Indicator sheet_(IS)'!P24="","-----",'Indicator sheet_(IS)'!P24))</f>
        <v>0</v>
      </c>
      <c r="J7" s="59" t="str">
        <f>IF($A7="I.O.","",IF('Indicator sheet_(IS)'!P25="","-----",'Indicator sheet_(IS)'!P25))</f>
        <v>n.d.</v>
      </c>
      <c r="K7" s="56" t="str">
        <f>IF($A7="I.O.","",'Indicator sheet_(IS)'!Q23)</f>
        <v>Incomplete</v>
      </c>
      <c r="L7" s="54" t="str">
        <f>IF(AND('Indicator sheet_(IS)'!R23="",$A7&lt;&gt;"I.O."),"-----",IF($A7="I.O.","",'Indicator sheet_(IS)'!R23))</f>
        <v>-----</v>
      </c>
      <c r="M7" s="54" t="str">
        <f>IF(AND('Indicator sheet_(IS)'!S23="",$A7&lt;&gt;"I.O."),"-----",IF($A7="I.O.","",'Indicator sheet_(IS)'!S23))</f>
        <v>-----</v>
      </c>
      <c r="O7" s="14">
        <f t="array" aca="1" ref="O7" ca="1">IF(ROW()-ROW($D$2:$D$20)+1&gt;ROWS($C$2:$C$20)-COUNTBLANK($C$2:$C$20),"",INDIRECT(ADDRESS(SMALL((IF($C$2:$C$20&lt;&gt;"",ROW($C$2:$C$20),ROW()+ROWS($C$2:$C$20))),ROW()-ROW($D$2:$D$20)+1),COLUMN($C$2:$C$20),4)))</f>
        <v>4</v>
      </c>
      <c r="P7" s="54" t="str">
        <f t="array" aca="1" ref="P7" ca="1">IF(ROW()-ROW($E$2:$E$20)+1&gt;ROWS($D$2:$D$20)-COUNTBLANK($D$2:$D$20),"",INDIRECT(ADDRESS(SMALL((IF($D$2:$D$20&gt;"",ROW($D$2:$D$20),ROW()+ROWS($D$2:$D$20))),ROW()-ROW($E$2:$E$20)+1),COLUMN($D$2:$D$20),4)))</f>
        <v>Pre-therapeutic  presentation recurrence or new metastases in tumour board</v>
      </c>
      <c r="Q7" s="14" t="str">
        <f t="array" aca="1" ref="Q7" ca="1">IF(ROW()-ROW($F$2:$F$20)+1&gt;ROWS($E$2:$E$20)-COUNTBLANK($E$2:$E$20),"",INDIRECT(ADDRESS(SMALL((IF($E$2:$E$20&gt;"",ROW($E$2:$E$20),ROW()+ROWS($E$2:$E$20))),ROW()-ROW($F$2:$F$20)+1),COLUMN($E$2:$E$20),4)))</f>
        <v>-----</v>
      </c>
      <c r="R7" s="56" t="str">
        <f t="array" aca="1" ref="R7" ca="1">IF(ROW()-ROW($G$2:$G$20)+1&gt;ROWS($F$2:$F$20)-COUNTBLANK($F$2:$F$20),"",INDIRECT(ADDRESS(SMALL((IF($F$2:$F$20&gt;"",ROW($F$2:$F$20),ROW()+ROWS($F$2:$F$20))),ROW()-ROW($G$2:$G$20)+1),COLUMN($F$2:$F$20),4)))</f>
        <v>≥ 95%</v>
      </c>
      <c r="S7" s="14" t="str">
        <f t="array" aca="1" ref="S7" ca="1">IF(ROW()-ROW($H$2:$H$20)+1&gt;ROWS($G$2:$G$20)-COUNTBLANK($G$2:$G$20),"",INDIRECT(ADDRESS(SMALL((IF($G$2:$G$20&lt;&gt;"",ROW($G$2:$G$20),ROW()+ROWS($G$2:$G$20))),ROW()-ROW($H$2:$H$20)+1),COLUMN($G$2:$G$20),4)))</f>
        <v>-----</v>
      </c>
      <c r="T7" s="14" t="str">
        <f t="array" aca="1" ref="T7" ca="1">IF(ROW()-ROW($I$2:$I$20)+1&gt;ROWS($H$2:$H$20)-COUNTBLANK($H$2:$H$20),"",INDIRECT(ADDRESS(SMALL((IF($H$2:$H$20&lt;&gt;"",ROW($H$2:$H$20),ROW()+ROWS($H$2:$H$20))),ROW()-ROW($I$2:$I$20)+1),COLUMN($H$2:$H$20),4)))</f>
        <v>-----</v>
      </c>
      <c r="U7" s="14">
        <f t="array" aca="1" ref="U7" ca="1">IF(ROW()-ROW($J$2:$J$20)+1&gt;ROWS($I$2:$I$20)-COUNTBLANK($I$2:$I$20),"",INDIRECT(ADDRESS(SMALL((IF($I$2:$I$20&lt;&gt;"",ROW($I$2:$I$20),ROW()+ROWS($I$2:$I$20))),ROW()-ROW($J$2:$J$20)+1),COLUMN($I$2:$I$20),4)))</f>
        <v>0</v>
      </c>
      <c r="V7" s="71" t="str">
        <f t="array" aca="1" ref="V7" ca="1">IF(ROW()-ROW($K$2:$K$20)+1&gt;ROWS($J$2:$J$20)-COUNTBLANK($J$2:$J$20),"",INDIRECT(ADDRESS(SMALL((IF($J$2:$J$20&lt;&gt;"",ROW($J$2:$J$20),ROW()+ROWS($J$2:$J$20))),ROW()-ROW($K$2:$K$20)+1),COLUMN($J$2:$J$20),4)))</f>
        <v>n.d.</v>
      </c>
      <c r="W7" s="56" t="str">
        <f t="array" aca="1" ref="W7" ca="1">IF(ROW()-ROW($L$2:$L$20)+1&gt;ROWS($K$2:$K$20)-COUNTBLANK($K$2:$K$20),"",INDIRECT(ADDRESS(SMALL((IF($K$2:$K$20&lt;&gt;"",ROW($K$2:$K$20),ROW()+ROWS($K$2:$K$20))),ROW()-ROW($L$2:$L$20)+1),COLUMN($K$2:$K$20),4)))</f>
        <v>Incomplete</v>
      </c>
      <c r="X7" s="14" t="str">
        <f t="array" aca="1" ref="X7" ca="1">IF(ROW()-ROW($M$2:$M$20)+1&gt;ROWS($L$2:$L$20)-COUNTBLANK($L$2:$L$20),"",INDIRECT(ADDRESS(SMALL((IF($L$2:$L$20&lt;&gt;"",ROW($L$2:$L$20),ROW()+ROWS($L$2:$L$20))),ROW()-ROW($M$2:$M$20)+1),COLUMN($L$2:$L$20),4)))</f>
        <v>-----</v>
      </c>
      <c r="Y7" s="14" t="str">
        <f t="array" aca="1" ref="Y7" ca="1">IF(ROW()-ROW($N$2:$N$20)+1&gt;ROWS($M$2:$M$20)-COUNTBLANK($M$2:$M$20),"",INDIRECT(ADDRESS(SMALL((IF($M$2:$M$20&lt;&gt;"",ROW($M$2:$M$20),ROW()+ROWS($M$2:$M$20))),ROW()-ROW($N$2:$N$20)+1),COLUMN($M$2:$M$20),4)))</f>
        <v>-----</v>
      </c>
    </row>
    <row r="8" spans="1:25" ht="54.75" customHeight="1" x14ac:dyDescent="0.25">
      <c r="A8" s="57" t="str">
        <f>IF('Indicator sheet_(IS)'!Q29=0,"",'Indicator sheet_(IS)'!Q29)</f>
        <v>Incomplete</v>
      </c>
      <c r="B8" s="38"/>
      <c r="C8" s="56">
        <f>IF($A8="I.O.","",'Indicator sheet_(IS)'!A29)</f>
        <v>6</v>
      </c>
      <c r="D8" s="54" t="str">
        <f>IF($A8="I.O.","",'Indicator sheet_(IS)'!D29)</f>
        <v xml:space="preserve">Social service counselling </v>
      </c>
      <c r="E8" s="54" t="str">
        <f>IF(AND('Indicator sheet_(IS)'!K29="",$A8&lt;&gt;"I.O."),"-----",IF($A8="I.O.","",'Indicator sheet_(IS)'!K29))</f>
        <v>&lt; 30%</v>
      </c>
      <c r="F8" s="54" t="str">
        <f>IF($A8="I.O.","",'Indicator sheet_(IS)'!L29)</f>
        <v>No target value</v>
      </c>
      <c r="G8" s="83" t="str">
        <f>IF(AND('Indicator sheet_(IS)'!N29="",$A8&lt;&gt;"I.O."),"-----",IF($A8="I.O.","",'Indicator sheet_(IS)'!N29))</f>
        <v>-----</v>
      </c>
      <c r="H8" s="56" t="str">
        <f>IF($A8="I.O.","",IF('Indicator sheet_(IS)'!P29="","-----",'Indicator sheet_(IS)'!P29))</f>
        <v>-----</v>
      </c>
      <c r="I8" s="56">
        <f>IF($A8="I.O.","",IF('Indicator sheet_(IS)'!P30="","-----",'Indicator sheet_(IS)'!P30))</f>
        <v>0</v>
      </c>
      <c r="J8" s="70" t="str">
        <f>IF($A8="I.O.","",IF('Indicator sheet_(IS)'!P31="",0,'Indicator sheet_(IS)'!P31))</f>
        <v>n.d.</v>
      </c>
      <c r="K8" s="56" t="str">
        <f>IF($A8="I.O.","",'Indicator sheet_(IS)'!Q29)</f>
        <v>Incomplete</v>
      </c>
      <c r="L8" s="54" t="str">
        <f>IF(AND('Indicator sheet_(IS)'!R29="",$A8&lt;&gt;"I.O."),"-----",IF($A8="I.O.","",'Indicator sheet_(IS)'!R29))</f>
        <v>-----</v>
      </c>
      <c r="M8" s="54" t="str">
        <f>IF(AND('Indicator sheet_(IS)'!S29="",$A8&lt;&gt;"I.O."),"-----",IF($A8="I.O.","",'Indicator sheet_(IS)'!S29))</f>
        <v>-----</v>
      </c>
      <c r="O8" s="14">
        <f t="array" aca="1" ref="O8" ca="1">IF(ROW()-ROW($D$2:$D$20)+1&gt;ROWS($C$2:$C$20)-COUNTBLANK($C$2:$C$20),"",INDIRECT(ADDRESS(SMALL((IF($C$2:$C$20&lt;&gt;"",ROW($C$2:$C$20),ROW()+ROWS($C$2:$C$20))),ROW()-ROW($D$2:$D$20)+1),COLUMN($C$2:$C$20),4)))</f>
        <v>6</v>
      </c>
      <c r="P8" s="54" t="str">
        <f t="array" aca="1" ref="P8" ca="1">IF(ROW()-ROW($E$2:$E$20)+1&gt;ROWS($D$2:$D$20)-COUNTBLANK($D$2:$D$20),"",INDIRECT(ADDRESS(SMALL((IF($D$2:$D$20&gt;"",ROW($D$2:$D$20),ROW()+ROWS($D$2:$D$20))),ROW()-ROW($E$2:$E$20)+1),COLUMN($D$2:$D$20),4)))</f>
        <v xml:space="preserve">Social service counselling </v>
      </c>
      <c r="Q8" s="14" t="str">
        <f t="array" aca="1" ref="Q8" ca="1">IF(ROW()-ROW($F$2:$F$20)+1&gt;ROWS($E$2:$E$20)-COUNTBLANK($E$2:$E$20),"",INDIRECT(ADDRESS(SMALL((IF($E$2:$E$20&gt;"",ROW($E$2:$E$20),ROW()+ROWS($E$2:$E$20))),ROW()-ROW($F$2:$F$20)+1),COLUMN($E$2:$E$20),4)))</f>
        <v>&lt; 30%</v>
      </c>
      <c r="R8" s="56" t="str">
        <f t="array" aca="1" ref="R8" ca="1">IF(ROW()-ROW($G$2:$G$20)+1&gt;ROWS($F$2:$F$20)-COUNTBLANK($F$2:$F$20),"",INDIRECT(ADDRESS(SMALL((IF($F$2:$F$20&gt;"",ROW($F$2:$F$20),ROW()+ROWS($F$2:$F$20))),ROW()-ROW($G$2:$G$20)+1),COLUMN($F$2:$F$20),4)))</f>
        <v>No target value</v>
      </c>
      <c r="S8" s="14" t="str">
        <f t="array" aca="1" ref="S8" ca="1">IF(ROW()-ROW($H$2:$H$20)+1&gt;ROWS($G$2:$G$20)-COUNTBLANK($G$2:$G$20),"",INDIRECT(ADDRESS(SMALL((IF($G$2:$G$20&lt;&gt;"",ROW($G$2:$G$20),ROW()+ROWS($G$2:$G$20))),ROW()-ROW($H$2:$H$20)+1),COLUMN($G$2:$G$20),4)))</f>
        <v>-----</v>
      </c>
      <c r="T8" s="14" t="str">
        <f t="array" aca="1" ref="T8" ca="1">IF(ROW()-ROW($I$2:$I$20)+1&gt;ROWS($H$2:$H$20)-COUNTBLANK($H$2:$H$20),"",INDIRECT(ADDRESS(SMALL((IF($H$2:$H$20&lt;&gt;"",ROW($H$2:$H$20),ROW()+ROWS($H$2:$H$20))),ROW()-ROW($I$2:$I$20)+1),COLUMN($H$2:$H$20),4)))</f>
        <v>-----</v>
      </c>
      <c r="U8" s="14">
        <f t="array" aca="1" ref="U8" ca="1">IF(ROW()-ROW($J$2:$J$20)+1&gt;ROWS($I$2:$I$20)-COUNTBLANK($I$2:$I$20),"",INDIRECT(ADDRESS(SMALL((IF($I$2:$I$20&lt;&gt;"",ROW($I$2:$I$20),ROW()+ROWS($I$2:$I$20))),ROW()-ROW($J$2:$J$20)+1),COLUMN($I$2:$I$20),4)))</f>
        <v>0</v>
      </c>
      <c r="V8" s="71" t="str">
        <f t="array" aca="1" ref="V8" ca="1">IF(ROW()-ROW($K$2:$K$20)+1&gt;ROWS($J$2:$J$20)-COUNTBLANK($J$2:$J$20),"",INDIRECT(ADDRESS(SMALL((IF($J$2:$J$20&lt;&gt;"",ROW($J$2:$J$20),ROW()+ROWS($J$2:$J$20))),ROW()-ROW($K$2:$K$20)+1),COLUMN($J$2:$J$20),4)))</f>
        <v>n.d.</v>
      </c>
      <c r="W8" s="56" t="str">
        <f t="array" aca="1" ref="W8" ca="1">IF(ROW()-ROW($L$2:$L$20)+1&gt;ROWS($K$2:$K$20)-COUNTBLANK($K$2:$K$20),"",INDIRECT(ADDRESS(SMALL((IF($K$2:$K$20&lt;&gt;"",ROW($K$2:$K$20),ROW()+ROWS($K$2:$K$20))),ROW()-ROW($L$2:$L$20)+1),COLUMN($K$2:$K$20),4)))</f>
        <v>Incomplete</v>
      </c>
      <c r="X8" s="14" t="str">
        <f t="array" aca="1" ref="X8" ca="1">IF(ROW()-ROW($M$2:$M$20)+1&gt;ROWS($L$2:$L$20)-COUNTBLANK($L$2:$L$20),"",INDIRECT(ADDRESS(SMALL((IF($L$2:$L$20&lt;&gt;"",ROW($L$2:$L$20),ROW()+ROWS($L$2:$L$20))),ROW()-ROW($M$2:$M$20)+1),COLUMN($L$2:$L$20),4)))</f>
        <v>-----</v>
      </c>
      <c r="Y8" s="14" t="str">
        <f t="array" aca="1" ref="Y8" ca="1">IF(ROW()-ROW($N$2:$N$20)+1&gt;ROWS($M$2:$M$20)-COUNTBLANK($M$2:$M$20),"",INDIRECT(ADDRESS(SMALL((IF($M$2:$M$20&lt;&gt;"",ROW($M$2:$M$20),ROW()+ROWS($M$2:$M$20))),ROW()-ROW($N$2:$N$20)+1),COLUMN($M$2:$M$20),4)))</f>
        <v>-----</v>
      </c>
    </row>
    <row r="9" spans="1:25" ht="54.75" customHeight="1" x14ac:dyDescent="0.25">
      <c r="A9" s="57" t="str">
        <f>IF('Indicator sheet_(IS)'!Q32=0,"",'Indicator sheet_(IS)'!Q32)</f>
        <v>Incomplete</v>
      </c>
      <c r="B9" s="38"/>
      <c r="C9" s="56">
        <f>IF($A9="I.O.","",'Indicator sheet_(IS)'!A32)</f>
        <v>7</v>
      </c>
      <c r="D9" s="54" t="str">
        <f>IF($A9="I.O.","",'Indicator sheet_(IS)'!D32)</f>
        <v>Patients enrolled in a study</v>
      </c>
      <c r="E9" s="54" t="str">
        <f>IF(AND('Indicator sheet_(IS)'!K32="",$A9&lt;&gt;"I.O."),"-----",IF($A9="I.O.","",'Indicator sheet_(IS)'!K32))</f>
        <v>-----</v>
      </c>
      <c r="F9" s="54" t="str">
        <f>IF($A9="I.O.","",'Indicator sheet_(IS)'!L32)</f>
        <v>≥ 5%</v>
      </c>
      <c r="G9" s="54" t="str">
        <f>IF(AND('Indicator sheet_(IS)'!N32="",$A9&lt;&gt;"I.O."),"-----",IF($A9="I.O.","",'Indicator sheet_(IS)'!N32))</f>
        <v>-----</v>
      </c>
      <c r="H9" s="56">
        <f>IF($A9="I.O.","",IF('Indicator sheet_(IS)'!P32="","-----",'Indicator sheet_(IS)'!P32))</f>
        <v>0</v>
      </c>
      <c r="I9" s="56">
        <f>IF($A9="I.O.","",IF('Indicator sheet_(IS)'!P33="","-----",'Indicator sheet_(IS)'!P33))</f>
        <v>0</v>
      </c>
      <c r="J9" s="70" t="str">
        <f>IF($A9="I.O.","",IF('Indicator sheet_(IS)'!P34="",0,'Indicator sheet_(IS)'!P34))</f>
        <v>n.d.</v>
      </c>
      <c r="K9" s="56" t="str">
        <f>IF($A9="I.O.","",'Indicator sheet_(IS)'!Q32)</f>
        <v>Incomplete</v>
      </c>
      <c r="L9" s="54" t="str">
        <f>IF(AND('Indicator sheet_(IS)'!R32="",$A9&lt;&gt;"I.O."),"-----",IF($A9="I.O.","",'Indicator sheet_(IS)'!R32))</f>
        <v>-----</v>
      </c>
      <c r="M9" s="54" t="str">
        <f>IF(AND('Indicator sheet_(IS)'!S32="",$A9&lt;&gt;"I.O."),"-----",IF($A9="I.O.","",'Indicator sheet_(IS)'!S32))</f>
        <v>-----</v>
      </c>
      <c r="O9" s="14">
        <f t="array" aca="1" ref="O9" ca="1">IF(ROW()-ROW($D$2:$D$20)+1&gt;ROWS($C$2:$C$20)-COUNTBLANK($C$2:$C$20),"",INDIRECT(ADDRESS(SMALL((IF($C$2:$C$20&lt;&gt;"",ROW($C$2:$C$20),ROW()+ROWS($C$2:$C$20))),ROW()-ROW($D$2:$D$20)+1),COLUMN($C$2:$C$20),4)))</f>
        <v>7</v>
      </c>
      <c r="P9" s="54" t="str">
        <f t="array" aca="1" ref="P9" ca="1">IF(ROW()-ROW($E$2:$E$20)+1&gt;ROWS($D$2:$D$20)-COUNTBLANK($D$2:$D$20),"",INDIRECT(ADDRESS(SMALL((IF($D$2:$D$20&gt;"",ROW($D$2:$D$20),ROW()+ROWS($D$2:$D$20))),ROW()-ROW($E$2:$E$20)+1),COLUMN($D$2:$D$20),4)))</f>
        <v>Patients enrolled in a study</v>
      </c>
      <c r="Q9" s="14" t="str">
        <f t="array" aca="1" ref="Q9" ca="1">IF(ROW()-ROW($F$2:$F$20)+1&gt;ROWS($E$2:$E$20)-COUNTBLANK($E$2:$E$20),"",INDIRECT(ADDRESS(SMALL((IF($E$2:$E$20&gt;"",ROW($E$2:$E$20),ROW()+ROWS($E$2:$E$20))),ROW()-ROW($F$2:$F$20)+1),COLUMN($E$2:$E$20),4)))</f>
        <v>-----</v>
      </c>
      <c r="R9" s="56" t="str">
        <f t="array" aca="1" ref="R9" ca="1">IF(ROW()-ROW($G$2:$G$20)+1&gt;ROWS($F$2:$F$20)-COUNTBLANK($F$2:$F$20),"",INDIRECT(ADDRESS(SMALL((IF($F$2:$F$20&gt;"",ROW($F$2:$F$20),ROW()+ROWS($F$2:$F$20))),ROW()-ROW($G$2:$G$20)+1),COLUMN($F$2:$F$20),4)))</f>
        <v>≥ 5%</v>
      </c>
      <c r="S9" s="14" t="str">
        <f t="array" aca="1" ref="S9" ca="1">IF(ROW()-ROW($H$2:$H$20)+1&gt;ROWS($G$2:$G$20)-COUNTBLANK($G$2:$G$20),"",INDIRECT(ADDRESS(SMALL((IF($G$2:$G$20&lt;&gt;"",ROW($G$2:$G$20),ROW()+ROWS($G$2:$G$20))),ROW()-ROW($H$2:$H$20)+1),COLUMN($G$2:$G$20),4)))</f>
        <v>-----</v>
      </c>
      <c r="T9" s="14">
        <f t="array" aca="1" ref="T9" ca="1">IF(ROW()-ROW($I$2:$I$20)+1&gt;ROWS($H$2:$H$20)-COUNTBLANK($H$2:$H$20),"",INDIRECT(ADDRESS(SMALL((IF($H$2:$H$20&lt;&gt;"",ROW($H$2:$H$20),ROW()+ROWS($H$2:$H$20))),ROW()-ROW($I$2:$I$20)+1),COLUMN($H$2:$H$20),4)))</f>
        <v>0</v>
      </c>
      <c r="U9" s="14">
        <f t="array" aca="1" ref="U9" ca="1">IF(ROW()-ROW($J$2:$J$20)+1&gt;ROWS($I$2:$I$20)-COUNTBLANK($I$2:$I$20),"",INDIRECT(ADDRESS(SMALL((IF($I$2:$I$20&lt;&gt;"",ROW($I$2:$I$20),ROW()+ROWS($I$2:$I$20))),ROW()-ROW($J$2:$J$20)+1),COLUMN($I$2:$I$20),4)))</f>
        <v>0</v>
      </c>
      <c r="V9" s="71" t="str">
        <f t="array" aca="1" ref="V9" ca="1">IF(ROW()-ROW($K$2:$K$20)+1&gt;ROWS($J$2:$J$20)-COUNTBLANK($J$2:$J$20),"",INDIRECT(ADDRESS(SMALL((IF($J$2:$J$20&lt;&gt;"",ROW($J$2:$J$20),ROW()+ROWS($J$2:$J$20))),ROW()-ROW($K$2:$K$20)+1),COLUMN($J$2:$J$20),4)))</f>
        <v>n.d.</v>
      </c>
      <c r="W9" s="56" t="str">
        <f t="array" aca="1" ref="W9" ca="1">IF(ROW()-ROW($L$2:$L$20)+1&gt;ROWS($K$2:$K$20)-COUNTBLANK($K$2:$K$20),"",INDIRECT(ADDRESS(SMALL((IF($K$2:$K$20&lt;&gt;"",ROW($K$2:$K$20),ROW()+ROWS($K$2:$K$20))),ROW()-ROW($L$2:$L$20)+1),COLUMN($K$2:$K$20),4)))</f>
        <v>Incomplete</v>
      </c>
      <c r="X9" s="14" t="str">
        <f t="array" aca="1" ref="X9" ca="1">IF(ROW()-ROW($M$2:$M$20)+1&gt;ROWS($L$2:$L$20)-COUNTBLANK($L$2:$L$20),"",INDIRECT(ADDRESS(SMALL((IF($L$2:$L$20&lt;&gt;"",ROW($L$2:$L$20),ROW()+ROWS($L$2:$L$20))),ROW()-ROW($M$2:$M$20)+1),COLUMN($L$2:$L$20),4)))</f>
        <v>-----</v>
      </c>
      <c r="Y9" s="14" t="str">
        <f t="array" aca="1" ref="Y9" ca="1">IF(ROW()-ROW($N$2:$N$20)+1&gt;ROWS($M$2:$M$20)-COUNTBLANK($M$2:$M$20),"",INDIRECT(ADDRESS(SMALL((IF($M$2:$M$20&lt;&gt;"",ROW($M$2:$M$20),ROW()+ROWS($M$2:$M$20))),ROW()-ROW($N$2:$N$20)+1),COLUMN($M$2:$M$20),4)))</f>
        <v>-----</v>
      </c>
    </row>
    <row r="10" spans="1:25" ht="54.75" customHeight="1" x14ac:dyDescent="0.25">
      <c r="A10" s="57" t="str">
        <f>IF('Indicator sheet_(IS)'!Q35=0,"",'Indicator sheet_(IS)'!Q35)</f>
        <v>Incomplete</v>
      </c>
      <c r="B10" s="38"/>
      <c r="C10" s="56">
        <f>IF($A10="I.O.","",'Indicator sheet_(IS)'!A35)</f>
        <v>8</v>
      </c>
      <c r="D10" s="54" t="str">
        <f>IF($A10="I.O.","",'Indicator sheet_(IS)'!D35)</f>
        <v>Typing in line with WHO classification</v>
      </c>
      <c r="E10" s="54" t="str">
        <f>IF(AND('Indicator sheet_(IS)'!K35="",$A10&lt;&gt;"I.O."),"-----",IF($A10="I.O.","",'Indicator sheet_(IS)'!K35))</f>
        <v>-----</v>
      </c>
      <c r="F10" s="54" t="str">
        <f>IF($A10="I.O.","",'Indicator sheet_(IS)'!L35)</f>
        <v>≥ 95%</v>
      </c>
      <c r="G10" s="54" t="str">
        <f>IF(AND('Indicator sheet_(IS)'!N35="",$A10&lt;&gt;"I.O."),"-----",IF($A10="I.O.","",'Indicator sheet_(IS)'!N35))</f>
        <v>-----</v>
      </c>
      <c r="H10" s="56" t="str">
        <f>IF($A10="I.O.","",IF('Indicator sheet_(IS)'!P35="","-----",'Indicator sheet_(IS)'!P35))</f>
        <v>-----</v>
      </c>
      <c r="I10" s="56" t="str">
        <f>IF($A10="I.O.","",IF('Indicator sheet_(IS)'!P36="","-----",'Indicator sheet_(IS)'!P36))</f>
        <v>-----</v>
      </c>
      <c r="J10" s="70" t="str">
        <f>IF($A10="I.O.","",IF('Indicator sheet_(IS)'!P37="",0,'Indicator sheet_(IS)'!P37))</f>
        <v>n.d.</v>
      </c>
      <c r="K10" s="56" t="str">
        <f>IF($A10="I.O.","",'Indicator sheet_(IS)'!Q35)</f>
        <v>Incomplete</v>
      </c>
      <c r="L10" s="54" t="str">
        <f>IF(AND('Indicator sheet_(IS)'!R35="",$A10&lt;&gt;"I.O."),"-----",IF($A10="I.O.","",'Indicator sheet_(IS)'!R35))</f>
        <v>-----</v>
      </c>
      <c r="M10" s="54" t="str">
        <f>IF(AND('Indicator sheet_(IS)'!S35="",$A10&lt;&gt;"I.O."),"-----",IF($A10="I.O.","",'Indicator sheet_(IS)'!S35))</f>
        <v>-----</v>
      </c>
      <c r="O10" s="14">
        <f t="array" aca="1" ref="O10" ca="1">IF(ROW()-ROW($D$2:$D$20)+1&gt;ROWS($C$2:$C$20)-COUNTBLANK($C$2:$C$20),"",INDIRECT(ADDRESS(SMALL((IF($C$2:$C$20&lt;&gt;"",ROW($C$2:$C$20),ROW()+ROWS($C$2:$C$20))),ROW()-ROW($D$2:$D$20)+1),COLUMN($C$2:$C$20),4)))</f>
        <v>8</v>
      </c>
      <c r="P10" s="54" t="str">
        <f t="array" aca="1" ref="P10" ca="1">IF(ROW()-ROW($E$2:$E$20)+1&gt;ROWS($D$2:$D$20)-COUNTBLANK($D$2:$D$20),"",INDIRECT(ADDRESS(SMALL((IF($D$2:$D$20&gt;"",ROW($D$2:$D$20),ROW()+ROWS($D$2:$D$20))),ROW()-ROW($E$2:$E$20)+1),COLUMN($D$2:$D$20),4)))</f>
        <v>Typing in line with WHO classification</v>
      </c>
      <c r="Q10" s="14" t="str">
        <f t="array" aca="1" ref="Q10" ca="1">IF(ROW()-ROW($F$2:$F$20)+1&gt;ROWS($E$2:$E$20)-COUNTBLANK($E$2:$E$20),"",INDIRECT(ADDRESS(SMALL((IF($E$2:$E$20&gt;"",ROW($E$2:$E$20),ROW()+ROWS($E$2:$E$20))),ROW()-ROW($F$2:$F$20)+1),COLUMN($E$2:$E$20),4)))</f>
        <v>-----</v>
      </c>
      <c r="R10" s="56" t="str">
        <f t="array" aca="1" ref="R10" ca="1">IF(ROW()-ROW($G$2:$G$20)+1&gt;ROWS($F$2:$F$20)-COUNTBLANK($F$2:$F$20),"",INDIRECT(ADDRESS(SMALL((IF($F$2:$F$20&gt;"",ROW($F$2:$F$20),ROW()+ROWS($F$2:$F$20))),ROW()-ROW($G$2:$G$20)+1),COLUMN($F$2:$F$20),4)))</f>
        <v>≥ 95%</v>
      </c>
      <c r="S10" s="14" t="str">
        <f t="array" aca="1" ref="S10" ca="1">IF(ROW()-ROW($H$2:$H$20)+1&gt;ROWS($G$2:$G$20)-COUNTBLANK($G$2:$G$20),"",INDIRECT(ADDRESS(SMALL((IF($G$2:$G$20&lt;&gt;"",ROW($G$2:$G$20),ROW()+ROWS($G$2:$G$20))),ROW()-ROW($H$2:$H$20)+1),COLUMN($G$2:$G$20),4)))</f>
        <v>-----</v>
      </c>
      <c r="T10" s="14" t="str">
        <f t="array" aca="1" ref="T10" ca="1">IF(ROW()-ROW($I$2:$I$20)+1&gt;ROWS($H$2:$H$20)-COUNTBLANK($H$2:$H$20),"",INDIRECT(ADDRESS(SMALL((IF($H$2:$H$20&lt;&gt;"",ROW($H$2:$H$20),ROW()+ROWS($H$2:$H$20))),ROW()-ROW($I$2:$I$20)+1),COLUMN($H$2:$H$20),4)))</f>
        <v>-----</v>
      </c>
      <c r="U10" s="14" t="str">
        <f t="array" aca="1" ref="U10" ca="1">IF(ROW()-ROW($J$2:$J$20)+1&gt;ROWS($I$2:$I$20)-COUNTBLANK($I$2:$I$20),"",INDIRECT(ADDRESS(SMALL((IF($I$2:$I$20&lt;&gt;"",ROW($I$2:$I$20),ROW()+ROWS($I$2:$I$20))),ROW()-ROW($J$2:$J$20)+1),COLUMN($I$2:$I$20),4)))</f>
        <v>-----</v>
      </c>
      <c r="V10" s="71" t="str">
        <f t="array" aca="1" ref="V10" ca="1">IF(ROW()-ROW($K$2:$K$20)+1&gt;ROWS($J$2:$J$20)-COUNTBLANK($J$2:$J$20),"",INDIRECT(ADDRESS(SMALL((IF($J$2:$J$20&lt;&gt;"",ROW($J$2:$J$20),ROW()+ROWS($J$2:$J$20))),ROW()-ROW($K$2:$K$20)+1),COLUMN($J$2:$J$20),4)))</f>
        <v>n.d.</v>
      </c>
      <c r="W10" s="56" t="str">
        <f t="array" aca="1" ref="W10" ca="1">IF(ROW()-ROW($L$2:$L$20)+1&gt;ROWS($K$2:$K$20)-COUNTBLANK($K$2:$K$20),"",INDIRECT(ADDRESS(SMALL((IF($K$2:$K$20&lt;&gt;"",ROW($K$2:$K$20),ROW()+ROWS($K$2:$K$20))),ROW()-ROW($L$2:$L$20)+1),COLUMN($K$2:$K$20),4)))</f>
        <v>Incomplete</v>
      </c>
      <c r="X10" s="14" t="str">
        <f t="array" aca="1" ref="X10" ca="1">IF(ROW()-ROW($M$2:$M$20)+1&gt;ROWS($L$2:$L$20)-COUNTBLANK($L$2:$L$20),"",INDIRECT(ADDRESS(SMALL((IF($L$2:$L$20&lt;&gt;"",ROW($L$2:$L$20),ROW()+ROWS($L$2:$L$20))),ROW()-ROW($M$2:$M$20)+1),COLUMN($L$2:$L$20),4)))</f>
        <v>-----</v>
      </c>
      <c r="Y10" s="14" t="str">
        <f t="array" aca="1" ref="Y10" ca="1">IF(ROW()-ROW($N$2:$N$20)+1&gt;ROWS($M$2:$M$20)-COUNTBLANK($M$2:$M$20),"",INDIRECT(ADDRESS(SMALL((IF($M$2:$M$20&lt;&gt;"",ROW($M$2:$M$20),ROW()+ROWS($M$2:$M$20))),ROW()-ROW($N$2:$N$20)+1),COLUMN($M$2:$M$20),4)))</f>
        <v>-----</v>
      </c>
    </row>
    <row r="11" spans="1:25" ht="54.75" customHeight="1" x14ac:dyDescent="0.25">
      <c r="A11" s="57" t="str">
        <f>IF('Indicator sheet_(IS)'!Q38=0,"",'Indicator sheet_(IS)'!Q38)</f>
        <v>Incomplete</v>
      </c>
      <c r="B11" s="38"/>
      <c r="C11" s="110" t="str">
        <f>IF($A11="I.O.","",CONCATENATE('Indicator sheet_(IS)'!A38,'Indicator sheet_(IS)'!B38))</f>
        <v>9a</v>
      </c>
      <c r="D11" s="54" t="str">
        <f>IF($A11="I.O.","",'Indicator sheet_(IS)'!D38)</f>
        <v>Contents diagnostic reports HCC</v>
      </c>
      <c r="E11" s="54" t="str">
        <f>IF(AND('Indicator sheet_(IS)'!K38="",$A11&lt;&gt;"I.O."),"-----",IF($A11="I.O.","",'Indicator sheet_(IS)'!K38))</f>
        <v>-----</v>
      </c>
      <c r="F11" s="54" t="str">
        <f>IF($A11="I.O.","",'Indicator sheet_(IS)'!L38)</f>
        <v>≥ 95%</v>
      </c>
      <c r="G11" s="54" t="str">
        <f>IF(AND('Indicator sheet_(IS)'!N38="",$A11&lt;&gt;"I.O."),"-----",IF($A11="I.O.","",'Indicator sheet_(IS)'!N38))</f>
        <v>-----</v>
      </c>
      <c r="H11" s="56" t="str">
        <f>IF($A11="I.O.","",IF('Indicator sheet_(IS)'!P38="","-----",'Indicator sheet_(IS)'!P38))</f>
        <v>-----</v>
      </c>
      <c r="I11" s="56">
        <f>IF($A11="I.O.","",IF('Indicator sheet_(IS)'!P39="","-----",'Indicator sheet_(IS)'!P39))</f>
        <v>0</v>
      </c>
      <c r="J11" s="70" t="str">
        <f>IF($A11="I.O.","",IF('Indicator sheet_(IS)'!P40="","-----",'Indicator sheet_(IS)'!P40))</f>
        <v>n.d.</v>
      </c>
      <c r="K11" s="56" t="str">
        <f>IF($A11="I.O.","",'Indicator sheet_(IS)'!Q38)</f>
        <v>Incomplete</v>
      </c>
      <c r="L11" s="54" t="str">
        <f>IF(AND('Indicator sheet_(IS)'!R38="",$A11&lt;&gt;"I.O."),"-----",IF($A11="I.O.","",'Indicator sheet_(IS)'!R38))</f>
        <v>-----</v>
      </c>
      <c r="M11" s="54" t="str">
        <f>IF(AND('Indicator sheet_(IS)'!S38="",$A11&lt;&gt;"I.O."),"-----",IF($A11="I.O.","",'Indicator sheet_(IS)'!S38))</f>
        <v>-----</v>
      </c>
      <c r="O11" s="14" t="str">
        <f t="array" aca="1" ref="O11" ca="1">IF(ROW()-ROW($D$2:$D$20)+1&gt;ROWS($C$2:$C$20)-COUNTBLANK($C$2:$C$20),"",INDIRECT(ADDRESS(SMALL((IF($C$2:$C$20&lt;&gt;"",ROW($C$2:$C$20),ROW()+ROWS($C$2:$C$20))),ROW()-ROW($D$2:$D$20)+1),COLUMN($C$2:$C$20),4)))</f>
        <v>9a</v>
      </c>
      <c r="P11" s="54" t="str">
        <f t="array" aca="1" ref="P11" ca="1">IF(ROW()-ROW($E$2:$E$20)+1&gt;ROWS($D$2:$D$20)-COUNTBLANK($D$2:$D$20),"",INDIRECT(ADDRESS(SMALL((IF($D$2:$D$20&gt;"",ROW($D$2:$D$20),ROW()+ROWS($D$2:$D$20))),ROW()-ROW($E$2:$E$20)+1),COLUMN($D$2:$D$20),4)))</f>
        <v>Contents diagnostic reports HCC</v>
      </c>
      <c r="Q11" s="14" t="str">
        <f t="array" aca="1" ref="Q11" ca="1">IF(ROW()-ROW($F$2:$F$20)+1&gt;ROWS($E$2:$E$20)-COUNTBLANK($E$2:$E$20),"",INDIRECT(ADDRESS(SMALL((IF($E$2:$E$20&gt;"",ROW($E$2:$E$20),ROW()+ROWS($E$2:$E$20))),ROW()-ROW($F$2:$F$20)+1),COLUMN($E$2:$E$20),4)))</f>
        <v>-----</v>
      </c>
      <c r="R11" s="56" t="str">
        <f t="array" aca="1" ref="R11" ca="1">IF(ROW()-ROW($G$2:$G$20)+1&gt;ROWS($F$2:$F$20)-COUNTBLANK($F$2:$F$20),"",INDIRECT(ADDRESS(SMALL((IF($F$2:$F$20&gt;"",ROW($F$2:$F$20),ROW()+ROWS($F$2:$F$20))),ROW()-ROW($G$2:$G$20)+1),COLUMN($F$2:$F$20),4)))</f>
        <v>≥ 95%</v>
      </c>
      <c r="S11" s="14" t="str">
        <f t="array" aca="1" ref="S11" ca="1">IF(ROW()-ROW($H$2:$H$20)+1&gt;ROWS($G$2:$G$20)-COUNTBLANK($G$2:$G$20),"",INDIRECT(ADDRESS(SMALL((IF($G$2:$G$20&lt;&gt;"",ROW($G$2:$G$20),ROW()+ROWS($G$2:$G$20))),ROW()-ROW($H$2:$H$20)+1),COLUMN($G$2:$G$20),4)))</f>
        <v>-----</v>
      </c>
      <c r="T11" s="14" t="str">
        <f t="array" aca="1" ref="T11" ca="1">IF(ROW()-ROW($I$2:$I$20)+1&gt;ROWS($H$2:$H$20)-COUNTBLANK($H$2:$H$20),"",INDIRECT(ADDRESS(SMALL((IF($H$2:$H$20&lt;&gt;"",ROW($H$2:$H$20),ROW()+ROWS($H$2:$H$20))),ROW()-ROW($I$2:$I$20)+1),COLUMN($H$2:$H$20),4)))</f>
        <v>-----</v>
      </c>
      <c r="U11" s="14">
        <f t="array" aca="1" ref="U11" ca="1">IF(ROW()-ROW($J$2:$J$20)+1&gt;ROWS($I$2:$I$20)-COUNTBLANK($I$2:$I$20),"",INDIRECT(ADDRESS(SMALL((IF($I$2:$I$20&lt;&gt;"",ROW($I$2:$I$20),ROW()+ROWS($I$2:$I$20))),ROW()-ROW($J$2:$J$20)+1),COLUMN($I$2:$I$20),4)))</f>
        <v>0</v>
      </c>
      <c r="V11" s="71" t="str">
        <f t="array" aca="1" ref="V11" ca="1">IF(ROW()-ROW($K$2:$K$20)+1&gt;ROWS($J$2:$J$20)-COUNTBLANK($J$2:$J$20),"",INDIRECT(ADDRESS(SMALL((IF($J$2:$J$20&lt;&gt;"",ROW($J$2:$J$20),ROW()+ROWS($J$2:$J$20))),ROW()-ROW($K$2:$K$20)+1),COLUMN($J$2:$J$20),4)))</f>
        <v>n.d.</v>
      </c>
      <c r="W11" s="56" t="str">
        <f t="array" aca="1" ref="W11" ca="1">IF(ROW()-ROW($L$2:$L$20)+1&gt;ROWS($K$2:$K$20)-COUNTBLANK($K$2:$K$20),"",INDIRECT(ADDRESS(SMALL((IF($K$2:$K$20&lt;&gt;"",ROW($K$2:$K$20),ROW()+ROWS($K$2:$K$20))),ROW()-ROW($L$2:$L$20)+1),COLUMN($K$2:$K$20),4)))</f>
        <v>Incomplete</v>
      </c>
      <c r="X11" s="14" t="str">
        <f t="array" aca="1" ref="X11" ca="1">IF(ROW()-ROW($M$2:$M$20)+1&gt;ROWS($L$2:$L$20)-COUNTBLANK($L$2:$L$20),"",INDIRECT(ADDRESS(SMALL((IF($L$2:$L$20&lt;&gt;"",ROW($L$2:$L$20),ROW()+ROWS($L$2:$L$20))),ROW()-ROW($M$2:$M$20)+1),COLUMN($L$2:$L$20),4)))</f>
        <v>-----</v>
      </c>
      <c r="Y11" s="14" t="str">
        <f t="array" aca="1" ref="Y11" ca="1">IF(ROW()-ROW($N$2:$N$20)+1&gt;ROWS($M$2:$M$20)-COUNTBLANK($M$2:$M$20),"",INDIRECT(ADDRESS(SMALL((IF($M$2:$M$20&lt;&gt;"",ROW($M$2:$M$20),ROW()+ROWS($M$2:$M$20))),ROW()-ROW($N$2:$N$20)+1),COLUMN($M$2:$M$20),4)))</f>
        <v>-----</v>
      </c>
    </row>
    <row r="12" spans="1:25" ht="54.75" customHeight="1" x14ac:dyDescent="0.25">
      <c r="A12" s="57" t="str">
        <f>IF('Indicator sheet_(IS)'!Q44=0,"",'Indicator sheet_(IS)'!Q44)</f>
        <v>Incomplete</v>
      </c>
      <c r="B12" s="38"/>
      <c r="C12" s="110">
        <f>IF($A12="I.O.","",'Indicator sheet_(IS)'!A44)</f>
        <v>10</v>
      </c>
      <c r="D12" s="54" t="str">
        <f>IF($A12="I.O.","",'Indicator sheet_(IS)'!D44)</f>
        <v>mRECIST/EASL classification according to TACE/TAE</v>
      </c>
      <c r="E12" s="54" t="str">
        <f>IF(AND('Indicator sheet_(IS)'!K44="",$A12&lt;&gt;"I.O."),"-----",IF($A12="I.O.","",'Indicator sheet_(IS)'!K44))</f>
        <v>-----</v>
      </c>
      <c r="F12" s="54" t="str">
        <f>IF($A12="I.O.","",'Indicator sheet_(IS)'!L44)</f>
        <v xml:space="preserve">≥ 75% </v>
      </c>
      <c r="G12" s="54" t="str">
        <f>IF(AND('Indicator sheet_(IS)'!N44="",$A12&lt;&gt;"I.O."),"-----",IF($A12="I.O.","",'Indicator sheet_(IS)'!N44))</f>
        <v>-----</v>
      </c>
      <c r="H12" s="56" t="str">
        <f>IF($A12="I.O.","",IF('Indicator sheet_(IS)'!P44="","-----",'Indicator sheet_(IS)'!P44))</f>
        <v>-----</v>
      </c>
      <c r="I12" s="56">
        <f>IF($A12="I.O.","",IF('Indicator sheet_(IS)'!P45="","-----",'Indicator sheet_(IS)'!P45))</f>
        <v>0</v>
      </c>
      <c r="J12" s="70" t="str">
        <f>IF($A12="I.O.","",IF('Indicator sheet_(IS)'!P46="","-----",'Indicator sheet_(IS)'!P46))</f>
        <v>n.d.</v>
      </c>
      <c r="K12" s="56" t="str">
        <f>IF($A12="I.O.","",'Indicator sheet_(IS)'!Q44)</f>
        <v>Incomplete</v>
      </c>
      <c r="L12" s="54" t="str">
        <f>IF(AND('Indicator sheet_(IS)'!R44="",$A12&lt;&gt;"I.O."),"-----",IF($A12="I.O.","",'Indicator sheet_(IS)'!R44))</f>
        <v>-----</v>
      </c>
      <c r="M12" s="54" t="str">
        <f>IF(AND('Indicator sheet_(IS)'!S44="",$A12&lt;&gt;"I.O."),"-----",IF($A12="I.O.","",'Indicator sheet_(IS)'!S44))</f>
        <v>-----</v>
      </c>
      <c r="O12" s="14">
        <f t="array" aca="1" ref="O12" ca="1">IF(ROW()-ROW($D$2:$D$20)+1&gt;ROWS($C$2:$C$20)-COUNTBLANK($C$2:$C$20),"",INDIRECT(ADDRESS(SMALL((IF($C$2:$C$20&lt;&gt;"",ROW($C$2:$C$20),ROW()+ROWS($C$2:$C$20))),ROW()-ROW($D$2:$D$20)+1),COLUMN($C$2:$C$20),4)))</f>
        <v>10</v>
      </c>
      <c r="P12" s="54" t="str">
        <f t="array" aca="1" ref="P12" ca="1">IF(ROW()-ROW($E$2:$E$20)+1&gt;ROWS($D$2:$D$20)-COUNTBLANK($D$2:$D$20),"",INDIRECT(ADDRESS(SMALL((IF($D$2:$D$20&gt;"",ROW($D$2:$D$20),ROW()+ROWS($D$2:$D$20))),ROW()-ROW($E$2:$E$20)+1),COLUMN($D$2:$D$20),4)))</f>
        <v>mRECIST/EASL classification according to TACE/TAE</v>
      </c>
      <c r="Q12" s="14" t="str">
        <f t="array" aca="1" ref="Q12" ca="1">IF(ROW()-ROW($F$2:$F$20)+1&gt;ROWS($E$2:$E$20)-COUNTBLANK($E$2:$E$20),"",INDIRECT(ADDRESS(SMALL((IF($E$2:$E$20&gt;"",ROW($E$2:$E$20),ROW()+ROWS($E$2:$E$20))),ROW()-ROW($F$2:$F$20)+1),COLUMN($E$2:$E$20),4)))</f>
        <v>-----</v>
      </c>
      <c r="R12" s="56" t="str">
        <f t="array" aca="1" ref="R12" ca="1">IF(ROW()-ROW($G$2:$G$20)+1&gt;ROWS($F$2:$F$20)-COUNTBLANK($F$2:$F$20),"",INDIRECT(ADDRESS(SMALL((IF($F$2:$F$20&gt;"",ROW($F$2:$F$20),ROW()+ROWS($F$2:$F$20))),ROW()-ROW($G$2:$G$20)+1),COLUMN($F$2:$F$20),4)))</f>
        <v xml:space="preserve">≥ 75% </v>
      </c>
      <c r="S12" s="14" t="str">
        <f t="array" aca="1" ref="S12" ca="1">IF(ROW()-ROW($H$2:$H$20)+1&gt;ROWS($G$2:$G$20)-COUNTBLANK($G$2:$G$20),"",INDIRECT(ADDRESS(SMALL((IF($G$2:$G$20&lt;&gt;"",ROW($G$2:$G$20),ROW()+ROWS($G$2:$G$20))),ROW()-ROW($H$2:$H$20)+1),COLUMN($G$2:$G$20),4)))</f>
        <v>-----</v>
      </c>
      <c r="T12" s="14" t="str">
        <f t="array" aca="1" ref="T12" ca="1">IF(ROW()-ROW($I$2:$I$20)+1&gt;ROWS($H$2:$H$20)-COUNTBLANK($H$2:$H$20),"",INDIRECT(ADDRESS(SMALL((IF($H$2:$H$20&lt;&gt;"",ROW($H$2:$H$20),ROW()+ROWS($H$2:$H$20))),ROW()-ROW($I$2:$I$20)+1),COLUMN($H$2:$H$20),4)))</f>
        <v>-----</v>
      </c>
      <c r="U12" s="14">
        <f t="array" aca="1" ref="U12" ca="1">IF(ROW()-ROW($J$2:$J$20)+1&gt;ROWS($I$2:$I$20)-COUNTBLANK($I$2:$I$20),"",INDIRECT(ADDRESS(SMALL((IF($I$2:$I$20&lt;&gt;"",ROW($I$2:$I$20),ROW()+ROWS($I$2:$I$20))),ROW()-ROW($J$2:$J$20)+1),COLUMN($I$2:$I$20),4)))</f>
        <v>0</v>
      </c>
      <c r="V12" s="71" t="str">
        <f t="array" aca="1" ref="V12" ca="1">IF(ROW()-ROW($K$2:$K$20)+1&gt;ROWS($J$2:$J$20)-COUNTBLANK($J$2:$J$20),"",INDIRECT(ADDRESS(SMALL((IF($J$2:$J$20&lt;&gt;"",ROW($J$2:$J$20),ROW()+ROWS($J$2:$J$20))),ROW()-ROW($K$2:$K$20)+1),COLUMN($J$2:$J$20),4)))</f>
        <v>n.d.</v>
      </c>
      <c r="W12" s="56" t="str">
        <f t="array" aca="1" ref="W12" ca="1">IF(ROW()-ROW($L$2:$L$20)+1&gt;ROWS($K$2:$K$20)-COUNTBLANK($K$2:$K$20),"",INDIRECT(ADDRESS(SMALL((IF($K$2:$K$20&lt;&gt;"",ROW($K$2:$K$20),ROW()+ROWS($K$2:$K$20))),ROW()-ROW($L$2:$L$20)+1),COLUMN($K$2:$K$20),4)))</f>
        <v>Incomplete</v>
      </c>
      <c r="X12" s="14" t="str">
        <f t="array" aca="1" ref="X12" ca="1">IF(ROW()-ROW($M$2:$M$20)+1&gt;ROWS($L$2:$L$20)-COUNTBLANK($L$2:$L$20),"",INDIRECT(ADDRESS(SMALL((IF($L$2:$L$20&lt;&gt;"",ROW($L$2:$L$20),ROW()+ROWS($L$2:$L$20))),ROW()-ROW($M$2:$M$20)+1),COLUMN($L$2:$L$20),4)))</f>
        <v>-----</v>
      </c>
      <c r="Y12" s="14" t="str">
        <f t="array" aca="1" ref="Y12" ca="1">IF(ROW()-ROW($N$2:$N$20)+1&gt;ROWS($M$2:$M$20)-COUNTBLANK($M$2:$M$20),"",INDIRECT(ADDRESS(SMALL((IF($M$2:$M$20&lt;&gt;"",ROW($M$2:$M$20),ROW()+ROWS($M$2:$M$20))),ROW()-ROW($N$2:$N$20)+1),COLUMN($M$2:$M$20),4)))</f>
        <v>-----</v>
      </c>
    </row>
    <row r="13" spans="1:25" ht="54.75" customHeight="1" x14ac:dyDescent="0.25">
      <c r="A13" s="57" t="str">
        <f>IF('Indicator sheet_(IS)'!Q47=0,"",'Indicator sheet_(IS)'!Q47)</f>
        <v>Incomplete</v>
      </c>
      <c r="B13" s="38"/>
      <c r="C13" s="110" t="str">
        <f>IF($A13="I.O.","",CONCATENATE('Indicator sheet_(IS)'!A47,'Indicator sheet_(IS)'!B47))</f>
        <v>11
a</v>
      </c>
      <c r="D13" s="54" t="str">
        <f>IF($A13="I.O.","",'Indicator sheet_(IS)'!D47)</f>
        <v>Complications after TACE/TAE</v>
      </c>
      <c r="E13" s="54" t="str">
        <f>IF(AND('Indicator sheet_(IS)'!K47="",$A13&lt;&gt;"I.O."),"-----",IF($A13="I.O.","",'Indicator sheet_(IS)'!K47))</f>
        <v>-----</v>
      </c>
      <c r="F13" s="54" t="str">
        <f>IF($A13="I.O.","",'Indicator sheet_(IS)'!L47)</f>
        <v>≤ 5%</v>
      </c>
      <c r="G13" s="54" t="str">
        <f>IF(AND('Indicator sheet_(IS)'!N47="",$A13&lt;&gt;"I.O."),"-----",IF($A13="I.O.","",'Indicator sheet_(IS)'!N47))</f>
        <v>-----</v>
      </c>
      <c r="H13" s="56" t="str">
        <f>IF($A13="I.O.","",IF('Indicator sheet_(IS)'!P47="","-----",'Indicator sheet_(IS)'!P47))</f>
        <v>-----</v>
      </c>
      <c r="I13" s="56">
        <f>IF($A13="I.O.","",IF('Indicator sheet_(IS)'!P48="","-----",'Indicator sheet_(IS)'!P48))</f>
        <v>0</v>
      </c>
      <c r="J13" s="70" t="str">
        <f>IF($A13="I.O.","",IF('Indicator sheet_(IS)'!P49="","-----",'Indicator sheet_(IS)'!P49))</f>
        <v>n.d.</v>
      </c>
      <c r="K13" s="56" t="str">
        <f>IF($A13="I.O.","",'Indicator sheet_(IS)'!Q47)</f>
        <v>Incomplete</v>
      </c>
      <c r="L13" s="54" t="str">
        <f>IF(AND('Indicator sheet_(IS)'!R47="",$A13&lt;&gt;"I.O."),"-----",IF($A13="I.O.","",'Indicator sheet_(IS)'!R47))</f>
        <v>-----</v>
      </c>
      <c r="M13" s="54" t="str">
        <f>IF(AND('Indicator sheet_(IS)'!S47="",$A13&lt;&gt;"I.O."),"-----",IF($A13="I.O.","",'Indicator sheet_(IS)'!S47))</f>
        <v>-----</v>
      </c>
      <c r="O13" s="14" t="str">
        <f t="array" aca="1" ref="O13" ca="1">IF(ROW()-ROW($D$2:$D$20)+1&gt;ROWS($C$2:$C$20)-COUNTBLANK($C$2:$C$20),"",INDIRECT(ADDRESS(SMALL((IF($C$2:$C$20&lt;&gt;"",ROW($C$2:$C$20),ROW()+ROWS($C$2:$C$20))),ROW()-ROW($D$2:$D$20)+1),COLUMN($C$2:$C$20),4)))</f>
        <v>11
a</v>
      </c>
      <c r="P13" s="54" t="str">
        <f t="array" aca="1" ref="P13" ca="1">IF(ROW()-ROW($E$2:$E$20)+1&gt;ROWS($D$2:$D$20)-COUNTBLANK($D$2:$D$20),"",INDIRECT(ADDRESS(SMALL((IF($D$2:$D$20&gt;"",ROW($D$2:$D$20),ROW()+ROWS($D$2:$D$20))),ROW()-ROW($E$2:$E$20)+1),COLUMN($D$2:$D$20),4)))</f>
        <v>Complications after TACE/TAE</v>
      </c>
      <c r="Q13" s="14" t="str">
        <f t="array" aca="1" ref="Q13" ca="1">IF(ROW()-ROW($F$2:$F$20)+1&gt;ROWS($E$2:$E$20)-COUNTBLANK($E$2:$E$20),"",INDIRECT(ADDRESS(SMALL((IF($E$2:$E$20&gt;"",ROW($E$2:$E$20),ROW()+ROWS($E$2:$E$20))),ROW()-ROW($F$2:$F$20)+1),COLUMN($E$2:$E$20),4)))</f>
        <v>-----</v>
      </c>
      <c r="R13" s="56" t="str">
        <f t="array" aca="1" ref="R13" ca="1">IF(ROW()-ROW($G$2:$G$20)+1&gt;ROWS($F$2:$F$20)-COUNTBLANK($F$2:$F$20),"",INDIRECT(ADDRESS(SMALL((IF($F$2:$F$20&gt;"",ROW($F$2:$F$20),ROW()+ROWS($F$2:$F$20))),ROW()-ROW($G$2:$G$20)+1),COLUMN($F$2:$F$20),4)))</f>
        <v>≤ 5%</v>
      </c>
      <c r="S13" s="14" t="str">
        <f t="array" aca="1" ref="S13" ca="1">IF(ROW()-ROW($H$2:$H$20)+1&gt;ROWS($G$2:$G$20)-COUNTBLANK($G$2:$G$20),"",INDIRECT(ADDRESS(SMALL((IF($G$2:$G$20&lt;&gt;"",ROW($G$2:$G$20),ROW()+ROWS($G$2:$G$20))),ROW()-ROW($H$2:$H$20)+1),COLUMN($G$2:$G$20),4)))</f>
        <v>-----</v>
      </c>
      <c r="T13" s="14" t="str">
        <f t="array" aca="1" ref="T13" ca="1">IF(ROW()-ROW($I$2:$I$20)+1&gt;ROWS($H$2:$H$20)-COUNTBLANK($H$2:$H$20),"",INDIRECT(ADDRESS(SMALL((IF($H$2:$H$20&lt;&gt;"",ROW($H$2:$H$20),ROW()+ROWS($H$2:$H$20))),ROW()-ROW($I$2:$I$20)+1),COLUMN($H$2:$H$20),4)))</f>
        <v>-----</v>
      </c>
      <c r="U13" s="14">
        <f t="array" aca="1" ref="U13" ca="1">IF(ROW()-ROW($J$2:$J$20)+1&gt;ROWS($I$2:$I$20)-COUNTBLANK($I$2:$I$20),"",INDIRECT(ADDRESS(SMALL((IF($I$2:$I$20&lt;&gt;"",ROW($I$2:$I$20),ROW()+ROWS($I$2:$I$20))),ROW()-ROW($J$2:$J$20)+1),COLUMN($I$2:$I$20),4)))</f>
        <v>0</v>
      </c>
      <c r="V13" s="71" t="str">
        <f t="array" aca="1" ref="V13" ca="1">IF(ROW()-ROW($K$2:$K$20)+1&gt;ROWS($J$2:$J$20)-COUNTBLANK($J$2:$J$20),"",INDIRECT(ADDRESS(SMALL((IF($J$2:$J$20&lt;&gt;"",ROW($J$2:$J$20),ROW()+ROWS($J$2:$J$20))),ROW()-ROW($K$2:$K$20)+1),COLUMN($J$2:$J$20),4)))</f>
        <v>n.d.</v>
      </c>
      <c r="W13" s="56" t="str">
        <f t="array" aca="1" ref="W13" ca="1">IF(ROW()-ROW($L$2:$L$20)+1&gt;ROWS($K$2:$K$20)-COUNTBLANK($K$2:$K$20),"",INDIRECT(ADDRESS(SMALL((IF($K$2:$K$20&lt;&gt;"",ROW($K$2:$K$20),ROW()+ROWS($K$2:$K$20))),ROW()-ROW($L$2:$L$20)+1),COLUMN($K$2:$K$20),4)))</f>
        <v>Incomplete</v>
      </c>
      <c r="X13" s="14" t="str">
        <f t="array" aca="1" ref="X13" ca="1">IF(ROW()-ROW($M$2:$M$20)+1&gt;ROWS($L$2:$L$20)-COUNTBLANK($L$2:$L$20),"",INDIRECT(ADDRESS(SMALL((IF($L$2:$L$20&lt;&gt;"",ROW($L$2:$L$20),ROW()+ROWS($L$2:$L$20))),ROW()-ROW($M$2:$M$20)+1),COLUMN($L$2:$L$20),4)))</f>
        <v>-----</v>
      </c>
      <c r="Y13" s="14" t="str">
        <f t="array" aca="1" ref="Y13" ca="1">IF(ROW()-ROW($N$2:$N$20)+1&gt;ROWS($M$2:$M$20)-COUNTBLANK($M$2:$M$20),"",INDIRECT(ADDRESS(SMALL((IF($M$2:$M$20&lt;&gt;"",ROW($M$2:$M$20),ROW()+ROWS($M$2:$M$20))),ROW()-ROW($N$2:$N$20)+1),COLUMN($M$2:$M$20),4)))</f>
        <v>-----</v>
      </c>
    </row>
    <row r="14" spans="1:25" ht="54.75" customHeight="1" x14ac:dyDescent="0.25">
      <c r="A14" s="57" t="str">
        <f>IF('Indicator sheet_(IS)'!Q50=0,"",'Indicator sheet_(IS)'!Q50)</f>
        <v>Incomplete</v>
      </c>
      <c r="B14" s="38"/>
      <c r="C14" s="110" t="str">
        <f>IF($A14="I.O.","",CONCATENATE('Indicator sheet_(IS)'!A47,'Indicator sheet_(IS)'!B50))</f>
        <v>11
b</v>
      </c>
      <c r="D14" s="54" t="str">
        <f>IF($A14="I.O.","",'Indicator sheet_(IS)'!D50)</f>
        <v xml:space="preserve">Complications after percutaneous radiofrequency ablations (RFA) + microwave ablation (MWA) </v>
      </c>
      <c r="E14" s="54" t="str">
        <f>IF(AND('Indicator sheet_(IS)'!K50="",$A14&lt;&gt;"I.O."),"-----",IF($A14="I.O.","",'Indicator sheet_(IS)'!K50))</f>
        <v>-----</v>
      </c>
      <c r="F14" s="54" t="str">
        <f>IF($A14="I.O.","",'Indicator sheet_(IS)'!L50)</f>
        <v>≤ 5%</v>
      </c>
      <c r="G14" s="54" t="str">
        <f>IF(AND('Indicator sheet_(IS)'!N50="",$A14&lt;&gt;"I.O."),"-----",IF($A14="I.O.","",'Indicator sheet_(IS)'!N50))</f>
        <v>-----</v>
      </c>
      <c r="H14" s="56" t="str">
        <f>IF($A14="I.O.","",IF('Indicator sheet_(IS)'!P50="","-----",'Indicator sheet_(IS)'!P50))</f>
        <v>-----</v>
      </c>
      <c r="I14" s="56">
        <f>IF($A14="I.O.","",IF('Indicator sheet_(IS)'!P51="","-----",'Indicator sheet_(IS)'!P51))</f>
        <v>0</v>
      </c>
      <c r="J14" s="70" t="str">
        <f>IF($A14="I.O.","",IF('Indicator sheet_(IS)'!P52="","-----",'Indicator sheet_(IS)'!P52))</f>
        <v>n.d.</v>
      </c>
      <c r="K14" s="56" t="str">
        <f>IF($A14="I.O.","",'Indicator sheet_(IS)'!Q50)</f>
        <v>Incomplete</v>
      </c>
      <c r="L14" s="54" t="str">
        <f>IF(AND('Indicator sheet_(IS)'!R50="",$A14&lt;&gt;"I.O."),"-----",IF($A14="I.O.","",'Indicator sheet_(IS)'!R50))</f>
        <v>-----</v>
      </c>
      <c r="M14" s="54" t="str">
        <f>IF(AND('Indicator sheet_(IS)'!S50="",$A14&lt;&gt;"I.O."),"-----",IF($A14="I.O.","",'Indicator sheet_(IS)'!S50))</f>
        <v>-----</v>
      </c>
      <c r="O14" s="14" t="str">
        <f t="array" aca="1" ref="O14" ca="1">IF(ROW()-ROW($D$2:$D$20)+1&gt;ROWS($C$2:$C$20)-COUNTBLANK($C$2:$C$20),"",INDIRECT(ADDRESS(SMALL((IF($C$2:$C$20&lt;&gt;"",ROW($C$2:$C$20),ROW()+ROWS($C$2:$C$20))),ROW()-ROW($D$2:$D$20)+1),COLUMN($C$2:$C$20),4)))</f>
        <v>11
b</v>
      </c>
      <c r="P14" s="54" t="str">
        <f t="array" aca="1" ref="P14" ca="1">IF(ROW()-ROW($E$2:$E$20)+1&gt;ROWS($D$2:$D$20)-COUNTBLANK($D$2:$D$20),"",INDIRECT(ADDRESS(SMALL((IF($D$2:$D$20&gt;"",ROW($D$2:$D$20),ROW()+ROWS($D$2:$D$20))),ROW()-ROW($E$2:$E$20)+1),COLUMN($D$2:$D$20),4)))</f>
        <v xml:space="preserve">Complications after percutaneous radiofrequency ablations (RFA) + microwave ablation (MWA) </v>
      </c>
      <c r="Q14" s="14" t="str">
        <f t="array" aca="1" ref="Q14" ca="1">IF(ROW()-ROW($F$2:$F$20)+1&gt;ROWS($E$2:$E$20)-COUNTBLANK($E$2:$E$20),"",INDIRECT(ADDRESS(SMALL((IF($E$2:$E$20&gt;"",ROW($E$2:$E$20),ROW()+ROWS($E$2:$E$20))),ROW()-ROW($F$2:$F$20)+1),COLUMN($E$2:$E$20),4)))</f>
        <v>-----</v>
      </c>
      <c r="R14" s="56" t="str">
        <f t="array" aca="1" ref="R14" ca="1">IF(ROW()-ROW($G$2:$G$20)+1&gt;ROWS($F$2:$F$20)-COUNTBLANK($F$2:$F$20),"",INDIRECT(ADDRESS(SMALL((IF($F$2:$F$20&gt;"",ROW($F$2:$F$20),ROW()+ROWS($F$2:$F$20))),ROW()-ROW($G$2:$G$20)+1),COLUMN($F$2:$F$20),4)))</f>
        <v>≤ 5%</v>
      </c>
      <c r="S14" s="14" t="str">
        <f t="array" aca="1" ref="S14" ca="1">IF(ROW()-ROW($H$2:$H$20)+1&gt;ROWS($G$2:$G$20)-COUNTBLANK($G$2:$G$20),"",INDIRECT(ADDRESS(SMALL((IF($G$2:$G$20&lt;&gt;"",ROW($G$2:$G$20),ROW()+ROWS($G$2:$G$20))),ROW()-ROW($H$2:$H$20)+1),COLUMN($G$2:$G$20),4)))</f>
        <v>-----</v>
      </c>
      <c r="T14" s="14" t="str">
        <f t="array" aca="1" ref="T14" ca="1">IF(ROW()-ROW($I$2:$I$20)+1&gt;ROWS($H$2:$H$20)-COUNTBLANK($H$2:$H$20),"",INDIRECT(ADDRESS(SMALL((IF($H$2:$H$20&lt;&gt;"",ROW($H$2:$H$20),ROW()+ROWS($H$2:$H$20))),ROW()-ROW($I$2:$I$20)+1),COLUMN($H$2:$H$20),4)))</f>
        <v>-----</v>
      </c>
      <c r="U14" s="14">
        <f t="array" aca="1" ref="U14" ca="1">IF(ROW()-ROW($J$2:$J$20)+1&gt;ROWS($I$2:$I$20)-COUNTBLANK($I$2:$I$20),"",INDIRECT(ADDRESS(SMALL((IF($I$2:$I$20&lt;&gt;"",ROW($I$2:$I$20),ROW()+ROWS($I$2:$I$20))),ROW()-ROW($J$2:$J$20)+1),COLUMN($I$2:$I$20),4)))</f>
        <v>0</v>
      </c>
      <c r="V14" s="71" t="str">
        <f t="array" aca="1" ref="V14" ca="1">IF(ROW()-ROW($K$2:$K$20)+1&gt;ROWS($J$2:$J$20)-COUNTBLANK($J$2:$J$20),"",INDIRECT(ADDRESS(SMALL((IF($J$2:$J$20&lt;&gt;"",ROW($J$2:$J$20),ROW()+ROWS($J$2:$J$20))),ROW()-ROW($K$2:$K$20)+1),COLUMN($J$2:$J$20),4)))</f>
        <v>n.d.</v>
      </c>
      <c r="W14" s="56" t="str">
        <f t="array" aca="1" ref="W14" ca="1">IF(ROW()-ROW($L$2:$L$20)+1&gt;ROWS($K$2:$K$20)-COUNTBLANK($K$2:$K$20),"",INDIRECT(ADDRESS(SMALL((IF($K$2:$K$20&lt;&gt;"",ROW($K$2:$K$20),ROW()+ROWS($K$2:$K$20))),ROW()-ROW($L$2:$L$20)+1),COLUMN($K$2:$K$20),4)))</f>
        <v>Incomplete</v>
      </c>
      <c r="X14" s="14" t="str">
        <f t="array" aca="1" ref="X14" ca="1">IF(ROW()-ROW($M$2:$M$20)+1&gt;ROWS($L$2:$L$20)-COUNTBLANK($L$2:$L$20),"",INDIRECT(ADDRESS(SMALL((IF($L$2:$L$20&lt;&gt;"",ROW($L$2:$L$20),ROW()+ROWS($L$2:$L$20))),ROW()-ROW($M$2:$M$20)+1),COLUMN($L$2:$L$20),4)))</f>
        <v>-----</v>
      </c>
      <c r="Y14" s="14" t="str">
        <f t="array" aca="1" ref="Y14" ca="1">IF(ROW()-ROW($N$2:$N$20)+1&gt;ROWS($M$2:$M$20)-COUNTBLANK($M$2:$M$20),"",INDIRECT(ADDRESS(SMALL((IF($M$2:$M$20&lt;&gt;"",ROW($M$2:$M$20),ROW()+ROWS($M$2:$M$20))),ROW()-ROW($N$2:$N$20)+1),COLUMN($M$2:$M$20),4)))</f>
        <v>-----</v>
      </c>
    </row>
    <row r="15" spans="1:25" ht="54.75" customHeight="1" x14ac:dyDescent="0.25">
      <c r="A15" s="57" t="str">
        <f>IF('Indicator sheet_(IS)'!Q53=0,"",'Indicator sheet_(IS)'!Q53)</f>
        <v>Incomplete</v>
      </c>
      <c r="B15" s="38"/>
      <c r="C15" s="56" t="str">
        <f>IF($A15="I.O.","",CONCATENATE('Indicator sheet_(IS)'!A53,'Indicator sheet_(IS)'!B53))</f>
        <v>12a</v>
      </c>
      <c r="D15" s="54" t="str">
        <f>IF($A15="I.O.","",'Indicator sheet_(IS)'!D53)</f>
        <v>Number of comlex surgical interventions</v>
      </c>
      <c r="E15" s="54" t="str">
        <f>IF(AND('Indicator sheet_(IS)'!K53="",$A15&lt;&gt;"I.O."),"-----",IF($A15="I.O.","",'Indicator sheet_(IS)'!K53))</f>
        <v>-----</v>
      </c>
      <c r="F15" s="54" t="str">
        <f>IF($A15="I.O.","",'Indicator sheet_(IS)'!L53)</f>
        <v>≥ 25</v>
      </c>
      <c r="G15" s="54" t="str">
        <f>IF(AND('Indicator sheet_(IS)'!N53="",$A15&lt;&gt;"I.O."),"-----",IF($A15="I.O.","",'Indicator sheet_(IS)'!N53))</f>
        <v>-----</v>
      </c>
      <c r="H15" s="56">
        <f>IF($A15="I.O.","",IF('Indicator sheet_(IS)'!P53="","-----",'Indicator sheet_(IS)'!P53))</f>
        <v>0</v>
      </c>
      <c r="I15" s="56" t="str">
        <f>IF($A15="I.O.","",IF('Indicator sheet_(IS)'!P54="","-----",'Indicator sheet_(IS)'!P54))</f>
        <v>-----</v>
      </c>
      <c r="J15" s="70" t="str">
        <f>IF($A15="I.O.","","-----")</f>
        <v>-----</v>
      </c>
      <c r="K15" s="56" t="str">
        <f>IF($A15="I.O.","",'Indicator sheet_(IS)'!Q53)</f>
        <v>Incomplete</v>
      </c>
      <c r="L15" s="54" t="str">
        <f>IF(AND('Indicator sheet_(IS)'!R53="",$A15&lt;&gt;"I.O."),"-----",IF($A15="I.O.","",'Indicator sheet_(IS)'!R53))</f>
        <v>-----</v>
      </c>
      <c r="M15" s="54" t="str">
        <f>IF(AND('Indicator sheet_(IS)'!S53="",$A15&lt;&gt;"I.O."),"-----",IF($A15="I.O.","",'Indicator sheet_(IS)'!S53))</f>
        <v>-----</v>
      </c>
      <c r="O15" s="14" t="str">
        <f t="array" aca="1" ref="O15" ca="1">IF(ROW()-ROW($D$2:$D$20)+1&gt;ROWS($C$2:$C$20)-COUNTBLANK($C$2:$C$20),"",INDIRECT(ADDRESS(SMALL((IF($C$2:$C$20&lt;&gt;"",ROW($C$2:$C$20),ROW()+ROWS($C$2:$C$20))),ROW()-ROW($D$2:$D$20)+1),COLUMN($C$2:$C$20),4)))</f>
        <v>12a</v>
      </c>
      <c r="P15" s="54" t="str">
        <f t="array" aca="1" ref="P15" ca="1">IF(ROW()-ROW($E$2:$E$20)+1&gt;ROWS($D$2:$D$20)-COUNTBLANK($D$2:$D$20),"",INDIRECT(ADDRESS(SMALL((IF($D$2:$D$20&gt;"",ROW($D$2:$D$20),ROW()+ROWS($D$2:$D$20))),ROW()-ROW($E$2:$E$20)+1),COLUMN($D$2:$D$20),4)))</f>
        <v>Number of comlex surgical interventions</v>
      </c>
      <c r="Q15" s="14" t="str">
        <f t="array" aca="1" ref="Q15" ca="1">IF(ROW()-ROW($F$2:$F$20)+1&gt;ROWS($E$2:$E$20)-COUNTBLANK($E$2:$E$20),"",INDIRECT(ADDRESS(SMALL((IF($E$2:$E$20&gt;"",ROW($E$2:$E$20),ROW()+ROWS($E$2:$E$20))),ROW()-ROW($F$2:$F$20)+1),COLUMN($E$2:$E$20),4)))</f>
        <v>-----</v>
      </c>
      <c r="R15" s="56" t="str">
        <f t="array" aca="1" ref="R15" ca="1">IF(ROW()-ROW($G$2:$G$20)+1&gt;ROWS($F$2:$F$20)-COUNTBLANK($F$2:$F$20),"",INDIRECT(ADDRESS(SMALL((IF($F$2:$F$20&gt;"",ROW($F$2:$F$20),ROW()+ROWS($F$2:$F$20))),ROW()-ROW($G$2:$G$20)+1),COLUMN($F$2:$F$20),4)))</f>
        <v>≥ 25</v>
      </c>
      <c r="S15" s="14" t="str">
        <f t="array" aca="1" ref="S15" ca="1">IF(ROW()-ROW($H$2:$H$20)+1&gt;ROWS($G$2:$G$20)-COUNTBLANK($G$2:$G$20),"",INDIRECT(ADDRESS(SMALL((IF($G$2:$G$20&lt;&gt;"",ROW($G$2:$G$20),ROW()+ROWS($G$2:$G$20))),ROW()-ROW($H$2:$H$20)+1),COLUMN($G$2:$G$20),4)))</f>
        <v>-----</v>
      </c>
      <c r="T15" s="14">
        <f t="array" aca="1" ref="T15" ca="1">IF(ROW()-ROW($I$2:$I$20)+1&gt;ROWS($H$2:$H$20)-COUNTBLANK($H$2:$H$20),"",INDIRECT(ADDRESS(SMALL((IF($H$2:$H$20&lt;&gt;"",ROW($H$2:$H$20),ROW()+ROWS($H$2:$H$20))),ROW()-ROW($I$2:$I$20)+1),COLUMN($H$2:$H$20),4)))</f>
        <v>0</v>
      </c>
      <c r="U15" s="14" t="str">
        <f t="array" aca="1" ref="U15" ca="1">IF(ROW()-ROW($J$2:$J$20)+1&gt;ROWS($I$2:$I$20)-COUNTBLANK($I$2:$I$20),"",INDIRECT(ADDRESS(SMALL((IF($I$2:$I$20&lt;&gt;"",ROW($I$2:$I$20),ROW()+ROWS($I$2:$I$20))),ROW()-ROW($J$2:$J$20)+1),COLUMN($I$2:$I$20),4)))</f>
        <v>-----</v>
      </c>
      <c r="V15" s="71" t="str">
        <f t="array" aca="1" ref="V15" ca="1">IF(ROW()-ROW($K$2:$K$20)+1&gt;ROWS($J$2:$J$20)-COUNTBLANK($J$2:$J$20),"",INDIRECT(ADDRESS(SMALL((IF($J$2:$J$20&lt;&gt;"",ROW($J$2:$J$20),ROW()+ROWS($J$2:$J$20))),ROW()-ROW($K$2:$K$20)+1),COLUMN($J$2:$J$20),4)))</f>
        <v>-----</v>
      </c>
      <c r="W15" s="56" t="str">
        <f t="array" aca="1" ref="W15" ca="1">IF(ROW()-ROW($L$2:$L$20)+1&gt;ROWS($K$2:$K$20)-COUNTBLANK($K$2:$K$20),"",INDIRECT(ADDRESS(SMALL((IF($K$2:$K$20&lt;&gt;"",ROW($K$2:$K$20),ROW()+ROWS($K$2:$K$20))),ROW()-ROW($L$2:$L$20)+1),COLUMN($K$2:$K$20),4)))</f>
        <v>Incomplete</v>
      </c>
      <c r="X15" s="14" t="str">
        <f t="array" aca="1" ref="X15" ca="1">IF(ROW()-ROW($M$2:$M$20)+1&gt;ROWS($L$2:$L$20)-COUNTBLANK($L$2:$L$20),"",INDIRECT(ADDRESS(SMALL((IF($L$2:$L$20&lt;&gt;"",ROW($L$2:$L$20),ROW()+ROWS($L$2:$L$20))),ROW()-ROW($M$2:$M$20)+1),COLUMN($L$2:$L$20),4)))</f>
        <v>-----</v>
      </c>
      <c r="Y15" s="14" t="str">
        <f t="array" aca="1" ref="Y15" ca="1">IF(ROW()-ROW($N$2:$N$20)+1&gt;ROWS($M$2:$M$20)-COUNTBLANK($M$2:$M$20),"",INDIRECT(ADDRESS(SMALL((IF($M$2:$M$20&lt;&gt;"",ROW($M$2:$M$20),ROW()+ROWS($M$2:$M$20))),ROW()-ROW($N$2:$N$20)+1),COLUMN($M$2:$M$20),4)))</f>
        <v>-----</v>
      </c>
    </row>
    <row r="16" spans="1:25" ht="54.75" customHeight="1" x14ac:dyDescent="0.25">
      <c r="A16" s="57" t="str">
        <f>IF('Indicator sheet_(IS)'!Q56=0,"",'Indicator sheet_(IS)'!Q56)</f>
        <v>Incomplete</v>
      </c>
      <c r="B16" s="38"/>
      <c r="C16" s="56" t="str">
        <f>IF($A16="I.O.","",CONCATENATE('Indicator sheet_(IS)'!A53,'Indicator sheet_(IS)'!B56))</f>
        <v>12b</v>
      </c>
      <c r="D16" s="54" t="str">
        <f>IF($A16="I.O.","",'Indicator sheet_(IS)'!D56)</f>
        <v>Number of atypical liver resections (OPS: 5-501.0; 5-501.2) for malignant tumours of the liver</v>
      </c>
      <c r="E16" s="54" t="str">
        <f>IF(AND('Indicator sheet_(IS)'!K56="",$A16&lt;&gt;"I.O."),"-----",IF($A16="I.O.","",'Indicator sheet_(IS)'!K56))</f>
        <v>-----</v>
      </c>
      <c r="F16" s="54" t="str">
        <f>IF($A16="I.O.","",'Indicator sheet_(IS)'!L56)</f>
        <v>No target value</v>
      </c>
      <c r="G16" s="54" t="str">
        <f>IF(AND('Indicator sheet_(IS)'!N56="",$A16&lt;&gt;"I.O."),"-----",IF($A16="I.O.","",'Indicator sheet_(IS)'!N56))</f>
        <v>-----</v>
      </c>
      <c r="H16" s="56">
        <f>IF($A16="I.O.","",IF('Indicator sheet_(IS)'!P56="","-----",'Indicator sheet_(IS)'!P56))</f>
        <v>0</v>
      </c>
      <c r="I16" s="56" t="str">
        <f>IF($A16="I.O.","",IF('Indicator sheet_(IS)'!P57="","-----",'Indicator sheet_(IS)'!P57))</f>
        <v>-----</v>
      </c>
      <c r="J16" s="70" t="str">
        <f>IF($A16="I.O.","","-----")</f>
        <v>-----</v>
      </c>
      <c r="K16" s="56" t="str">
        <f>IF($A16="I.O.","",'Indicator sheet_(IS)'!Q56)</f>
        <v>Incomplete</v>
      </c>
      <c r="L16" s="54" t="str">
        <f>IF(AND('Indicator sheet_(IS)'!R56="",$A16&lt;&gt;"I.O."),"-----",IF($A16="I.O.","",'Indicator sheet_(IS)'!R56))</f>
        <v>-----</v>
      </c>
      <c r="M16" s="54" t="str">
        <f>IF(AND('Indicator sheet_(IS)'!S56="",$A16&lt;&gt;"I.O."),"-----",IF($A16="I.O.","",'Indicator sheet_(IS)'!S56))</f>
        <v>-----</v>
      </c>
      <c r="O16" s="14" t="str">
        <f t="array" aca="1" ref="O16" ca="1">IF(ROW()-ROW($D$2:$D$20)+1&gt;ROWS($C$2:$C$20)-COUNTBLANK($C$2:$C$20),"",INDIRECT(ADDRESS(SMALL((IF($C$2:$C$20&lt;&gt;"",ROW($C$2:$C$20),ROW()+ROWS($C$2:$C$20))),ROW()-ROW($D$2:$D$20)+1),COLUMN($C$2:$C$20),4)))</f>
        <v>12b</v>
      </c>
      <c r="P16" s="54" t="str">
        <f t="array" aca="1" ref="P16" ca="1">IF(ROW()-ROW($E$2:$E$20)+1&gt;ROWS($D$2:$D$20)-COUNTBLANK($D$2:$D$20),"",INDIRECT(ADDRESS(SMALL((IF($D$2:$D$20&gt;"",ROW($D$2:$D$20),ROW()+ROWS($D$2:$D$20))),ROW()-ROW($E$2:$E$20)+1),COLUMN($D$2:$D$20),4)))</f>
        <v>Number of atypical liver resections (OPS: 5-501.0; 5-501.2) for malignant tumours of the liver</v>
      </c>
      <c r="Q16" s="14" t="str">
        <f t="array" aca="1" ref="Q16" ca="1">IF(ROW()-ROW($F$2:$F$20)+1&gt;ROWS($E$2:$E$20)-COUNTBLANK($E$2:$E$20),"",INDIRECT(ADDRESS(SMALL((IF($E$2:$E$20&gt;"",ROW($E$2:$E$20),ROW()+ROWS($E$2:$E$20))),ROW()-ROW($F$2:$F$20)+1),COLUMN($E$2:$E$20),4)))</f>
        <v>-----</v>
      </c>
      <c r="R16" s="56" t="str">
        <f t="array" aca="1" ref="R16" ca="1">IF(ROW()-ROW($G$2:$G$20)+1&gt;ROWS($F$2:$F$20)-COUNTBLANK($F$2:$F$20),"",INDIRECT(ADDRESS(SMALL((IF($F$2:$F$20&gt;"",ROW($F$2:$F$20),ROW()+ROWS($F$2:$F$20))),ROW()-ROW($G$2:$G$20)+1),COLUMN($F$2:$F$20),4)))</f>
        <v>No target value</v>
      </c>
      <c r="S16" s="14" t="str">
        <f t="array" aca="1" ref="S16" ca="1">IF(ROW()-ROW($H$2:$H$20)+1&gt;ROWS($G$2:$G$20)-COUNTBLANK($G$2:$G$20),"",INDIRECT(ADDRESS(SMALL((IF($G$2:$G$20&lt;&gt;"",ROW($G$2:$G$20),ROW()+ROWS($G$2:$G$20))),ROW()-ROW($H$2:$H$20)+1),COLUMN($G$2:$G$20),4)))</f>
        <v>-----</v>
      </c>
      <c r="T16" s="14">
        <f t="array" aca="1" ref="T16" ca="1">IF(ROW()-ROW($I$2:$I$20)+1&gt;ROWS($H$2:$H$20)-COUNTBLANK($H$2:$H$20),"",INDIRECT(ADDRESS(SMALL((IF($H$2:$H$20&lt;&gt;"",ROW($H$2:$H$20),ROW()+ROWS($H$2:$H$20))),ROW()-ROW($I$2:$I$20)+1),COLUMN($H$2:$H$20),4)))</f>
        <v>0</v>
      </c>
      <c r="U16" s="14" t="str">
        <f t="array" aca="1" ref="U16" ca="1">IF(ROW()-ROW($J$2:$J$20)+1&gt;ROWS($I$2:$I$20)-COUNTBLANK($I$2:$I$20),"",INDIRECT(ADDRESS(SMALL((IF($I$2:$I$20&lt;&gt;"",ROW($I$2:$I$20),ROW()+ROWS($I$2:$I$20))),ROW()-ROW($J$2:$J$20)+1),COLUMN($I$2:$I$20),4)))</f>
        <v>-----</v>
      </c>
      <c r="V16" s="71" t="str">
        <f t="array" aca="1" ref="V16" ca="1">IF(ROW()-ROW($K$2:$K$20)+1&gt;ROWS($J$2:$J$20)-COUNTBLANK($J$2:$J$20),"",INDIRECT(ADDRESS(SMALL((IF($J$2:$J$20&lt;&gt;"",ROW($J$2:$J$20),ROW()+ROWS($J$2:$J$20))),ROW()-ROW($K$2:$K$20)+1),COLUMN($J$2:$J$20),4)))</f>
        <v>-----</v>
      </c>
      <c r="W16" s="56" t="str">
        <f t="array" aca="1" ref="W16" ca="1">IF(ROW()-ROW($L$2:$L$20)+1&gt;ROWS($K$2:$K$20)-COUNTBLANK($K$2:$K$20),"",INDIRECT(ADDRESS(SMALL((IF($K$2:$K$20&lt;&gt;"",ROW($K$2:$K$20),ROW()+ROWS($K$2:$K$20))),ROW()-ROW($L$2:$L$20)+1),COLUMN($K$2:$K$20),4)))</f>
        <v>Incomplete</v>
      </c>
      <c r="X16" s="14" t="str">
        <f t="array" aca="1" ref="X16" ca="1">IF(ROW()-ROW($M$2:$M$20)+1&gt;ROWS($L$2:$L$20)-COUNTBLANK($L$2:$L$20),"",INDIRECT(ADDRESS(SMALL((IF($L$2:$L$20&lt;&gt;"",ROW($L$2:$L$20),ROW()+ROWS($L$2:$L$20))),ROW()-ROW($M$2:$M$20)+1),COLUMN($L$2:$L$20),4)))</f>
        <v>-----</v>
      </c>
      <c r="Y16" s="14" t="str">
        <f t="array" aca="1" ref="Y16" ca="1">IF(ROW()-ROW($N$2:$N$20)+1&gt;ROWS($M$2:$M$20)-COUNTBLANK($M$2:$M$20),"",INDIRECT(ADDRESS(SMALL((IF($M$2:$M$20&lt;&gt;"",ROW($M$2:$M$20),ROW()+ROWS($M$2:$M$20))),ROW()-ROW($N$2:$N$20)+1),COLUMN($M$2:$M$20),4)))</f>
        <v>-----</v>
      </c>
    </row>
    <row r="17" spans="1:25" ht="54.75" customHeight="1" x14ac:dyDescent="0.25">
      <c r="A17" s="57" t="str">
        <f>IF('Indicator sheet_(IS)'!Q59=0,"",'Indicator sheet_(IS)'!Q59)</f>
        <v>Incomplete</v>
      </c>
      <c r="B17" s="38"/>
      <c r="C17" s="56" t="str">
        <f>IF($A17="I.O.","",CONCATENATE('Indicator sheet_(IS)'!A53,'Indicator sheet_(IS)'!B59))</f>
        <v>12c</v>
      </c>
      <c r="D17" s="54" t="str">
        <f>IF($A17="I.O.","",'Indicator sheet_(IS)'!D59)</f>
        <v>Surgical expertise</v>
      </c>
      <c r="E17" s="54" t="str">
        <f>IF(AND('Indicator sheet_(IS)'!K59="",$A17&lt;&gt;"I.O."),"-----",IF($A17="I.O.","",'Indicator sheet_(IS)'!K59))</f>
        <v>-----</v>
      </c>
      <c r="F17" s="54" t="str">
        <f>IF($A17="I.O.","",'Indicator sheet_(IS)'!L59)</f>
        <v>≥ 40</v>
      </c>
      <c r="G17" s="54" t="str">
        <f>IF(AND('Indicator sheet_(IS)'!N59="",$A17&lt;&gt;"I.O."),"-----",IF($A17="I.O.","",'Indicator sheet_(IS)'!N59))</f>
        <v>-----</v>
      </c>
      <c r="H17" s="56">
        <f>IF($A17="I.O.","",IF('Indicator sheet_(IS)'!P59="","-----",'Indicator sheet_(IS)'!P59))</f>
        <v>0</v>
      </c>
      <c r="I17" s="56" t="str">
        <f>IF($A17="I.O.","",IF('Indicator sheet_(IS)'!P60="","-----",'Indicator sheet_(IS)'!P60))</f>
        <v>-----</v>
      </c>
      <c r="J17" s="70" t="str">
        <f>IF($A17="I.O.","","-----")</f>
        <v>-----</v>
      </c>
      <c r="K17" s="56" t="str">
        <f>IF($A17="I.O.","",'Indicator sheet_(IS)'!Q59)</f>
        <v>Incomplete</v>
      </c>
      <c r="L17" s="54" t="str">
        <f>IF(AND('Indicator sheet_(IS)'!R59="",$A17&lt;&gt;"I.O."),"-----",IF($A17="I.O.","",'Indicator sheet_(IS)'!R59))</f>
        <v>-----</v>
      </c>
      <c r="M17" s="54" t="str">
        <f>IF(AND('Indicator sheet_(IS)'!S59="",$A17&lt;&gt;"I.O."),"-----",IF($A17="I.O.","",'Indicator sheet_(IS)'!S59))</f>
        <v>-----</v>
      </c>
      <c r="O17" s="14" t="str">
        <f t="array" aca="1" ref="O17" ca="1">IF(ROW()-ROW($D$2:$D$20)+1&gt;ROWS($C$2:$C$20)-COUNTBLANK($C$2:$C$20),"",INDIRECT(ADDRESS(SMALL((IF($C$2:$C$20&lt;&gt;"",ROW($C$2:$C$20),ROW()+ROWS($C$2:$C$20))),ROW()-ROW($D$2:$D$20)+1),COLUMN($C$2:$C$20),4)))</f>
        <v>12c</v>
      </c>
      <c r="P17" s="54" t="str">
        <f t="array" aca="1" ref="P17" ca="1">IF(ROW()-ROW($E$2:$E$20)+1&gt;ROWS($D$2:$D$20)-COUNTBLANK($D$2:$D$20),"",INDIRECT(ADDRESS(SMALL((IF($D$2:$D$20&gt;"",ROW($D$2:$D$20),ROW()+ROWS($D$2:$D$20))),ROW()-ROW($E$2:$E$20)+1),COLUMN($D$2:$D$20),4)))</f>
        <v>Surgical expertise</v>
      </c>
      <c r="Q17" s="14" t="str">
        <f t="array" aca="1" ref="Q17" ca="1">IF(ROW()-ROW($F$2:$F$20)+1&gt;ROWS($E$2:$E$20)-COUNTBLANK($E$2:$E$20),"",INDIRECT(ADDRESS(SMALL((IF($E$2:$E$20&gt;"",ROW($E$2:$E$20),ROW()+ROWS($E$2:$E$20))),ROW()-ROW($F$2:$F$20)+1),COLUMN($E$2:$E$20),4)))</f>
        <v>-----</v>
      </c>
      <c r="R17" s="56" t="str">
        <f t="array" aca="1" ref="R17" ca="1">IF(ROW()-ROW($G$2:$G$20)+1&gt;ROWS($F$2:$F$20)-COUNTBLANK($F$2:$F$20),"",INDIRECT(ADDRESS(SMALL((IF($F$2:$F$20&gt;"",ROW($F$2:$F$20),ROW()+ROWS($F$2:$F$20))),ROW()-ROW($G$2:$G$20)+1),COLUMN($F$2:$F$20),4)))</f>
        <v>≥ 40</v>
      </c>
      <c r="S17" s="14" t="str">
        <f t="array" aca="1" ref="S17" ca="1">IF(ROW()-ROW($H$2:$H$20)+1&gt;ROWS($G$2:$G$20)-COUNTBLANK($G$2:$G$20),"",INDIRECT(ADDRESS(SMALL((IF($G$2:$G$20&lt;&gt;"",ROW($G$2:$G$20),ROW()+ROWS($G$2:$G$20))),ROW()-ROW($H$2:$H$20)+1),COLUMN($G$2:$G$20),4)))</f>
        <v>-----</v>
      </c>
      <c r="T17" s="14">
        <f t="array" aca="1" ref="T17" ca="1">IF(ROW()-ROW($I$2:$I$20)+1&gt;ROWS($H$2:$H$20)-COUNTBLANK($H$2:$H$20),"",INDIRECT(ADDRESS(SMALL((IF($H$2:$H$20&lt;&gt;"",ROW($H$2:$H$20),ROW()+ROWS($H$2:$H$20))),ROW()-ROW($I$2:$I$20)+1),COLUMN($H$2:$H$20),4)))</f>
        <v>0</v>
      </c>
      <c r="U17" s="14" t="str">
        <f t="array" aca="1" ref="U17" ca="1">IF(ROW()-ROW($J$2:$J$20)+1&gt;ROWS($I$2:$I$20)-COUNTBLANK($I$2:$I$20),"",INDIRECT(ADDRESS(SMALL((IF($I$2:$I$20&lt;&gt;"",ROW($I$2:$I$20),ROW()+ROWS($I$2:$I$20))),ROW()-ROW($J$2:$J$20)+1),COLUMN($I$2:$I$20),4)))</f>
        <v>-----</v>
      </c>
      <c r="V17" s="71" t="str">
        <f t="array" aca="1" ref="V17" ca="1">IF(ROW()-ROW($K$2:$K$20)+1&gt;ROWS($J$2:$J$20)-COUNTBLANK($J$2:$J$20),"",INDIRECT(ADDRESS(SMALL((IF($J$2:$J$20&lt;&gt;"",ROW($J$2:$J$20),ROW()+ROWS($J$2:$J$20))),ROW()-ROW($K$2:$K$20)+1),COLUMN($J$2:$J$20),4)))</f>
        <v>-----</v>
      </c>
      <c r="W17" s="56" t="str">
        <f t="array" aca="1" ref="W17" ca="1">IF(ROW()-ROW($L$2:$L$20)+1&gt;ROWS($K$2:$K$20)-COUNTBLANK($K$2:$K$20),"",INDIRECT(ADDRESS(SMALL((IF($K$2:$K$20&lt;&gt;"",ROW($K$2:$K$20),ROW()+ROWS($K$2:$K$20))),ROW()-ROW($L$2:$L$20)+1),COLUMN($K$2:$K$20),4)))</f>
        <v>Incomplete</v>
      </c>
      <c r="X17" s="14" t="str">
        <f t="array" aca="1" ref="X17" ca="1">IF(ROW()-ROW($M$2:$M$20)+1&gt;ROWS($L$2:$L$20)-COUNTBLANK($L$2:$L$20),"",INDIRECT(ADDRESS(SMALL((IF($L$2:$L$20&lt;&gt;"",ROW($L$2:$L$20),ROW()+ROWS($L$2:$L$20))),ROW()-ROW($M$2:$M$20)+1),COLUMN($L$2:$L$20),4)))</f>
        <v>-----</v>
      </c>
      <c r="Y17" s="14" t="str">
        <f t="array" aca="1" ref="Y17" ca="1">IF(ROW()-ROW($N$2:$N$20)+1&gt;ROWS($M$2:$M$20)-COUNTBLANK($M$2:$M$20),"",INDIRECT(ADDRESS(SMALL((IF($M$2:$M$20&lt;&gt;"",ROW($M$2:$M$20),ROW()+ROWS($M$2:$M$20))),ROW()-ROW($N$2:$N$20)+1),COLUMN($M$2:$M$20),4)))</f>
        <v>-----</v>
      </c>
    </row>
    <row r="18" spans="1:25" ht="54.75" customHeight="1" x14ac:dyDescent="0.25">
      <c r="A18" s="57" t="str">
        <f>IF('Indicator sheet_(IS)'!Q62=0,"",'Indicator sheet_(IS)'!Q62)</f>
        <v>Incomplete</v>
      </c>
      <c r="B18" s="38"/>
      <c r="C18" s="56">
        <f>IF($A18="I.O.","",'Indicator sheet_(IS)'!A62)</f>
        <v>13</v>
      </c>
      <c r="D18" s="54" t="str">
        <f>IF($A18="I.O.","",'Indicator sheet_(IS)'!D62)</f>
        <v>Local R0 resections</v>
      </c>
      <c r="E18" s="54" t="str">
        <f>IF(AND('Indicator sheet_(IS)'!K62="",$A18&lt;&gt;"I.O."),"-----",IF($A18="I.O.","",'Indicator sheet_(IS)'!K62))</f>
        <v>-----</v>
      </c>
      <c r="F18" s="54" t="str">
        <f>IF($A18="I.O.","",'Indicator sheet_(IS)'!L62)</f>
        <v>≥ 80%</v>
      </c>
      <c r="G18" s="54" t="str">
        <f>IF(AND('Indicator sheet_(IS)'!N62="",$A18&lt;&gt;"I.O."),"-----",IF($A18="I.O.","",'Indicator sheet_(IS)'!N62))</f>
        <v>-----</v>
      </c>
      <c r="H18" s="56" t="str">
        <f>IF($A18="I.O.","",IF('Indicator sheet_(IS)'!P62="","-----",'Indicator sheet_(IS)'!P62))</f>
        <v>-----</v>
      </c>
      <c r="I18" s="56">
        <f>IF($A18="I.O.","",IF('Indicator sheet_(IS)'!P63="","-----",'Indicator sheet_(IS)'!P63))</f>
        <v>0</v>
      </c>
      <c r="J18" s="70" t="str">
        <f>IF($A18="I.O.","",IF('Indicator sheet_(IS)'!P64="","-----",'Indicator sheet_(IS)'!P64))</f>
        <v>n.d.</v>
      </c>
      <c r="K18" s="56" t="str">
        <f>IF($A18="I.O.","",'Indicator sheet_(IS)'!Q62)</f>
        <v>Incomplete</v>
      </c>
      <c r="L18" s="54" t="str">
        <f>IF(AND('Indicator sheet_(IS)'!R62="",$A18&lt;&gt;"I.O."),"-----",IF($A18="I.O.","",'Indicator sheet_(IS)'!R62))</f>
        <v>-----</v>
      </c>
      <c r="M18" s="54" t="str">
        <f>IF(AND('Indicator sheet_(IS)'!S62="",$A18&lt;&gt;"I.O."),"-----",IF($A18="I.O.","",'Indicator sheet_(IS)'!S62))</f>
        <v>-----</v>
      </c>
      <c r="O18" s="14">
        <f t="array" aca="1" ref="O18" ca="1">IF(ROW()-ROW($D$2:$D$20)+1&gt;ROWS($C$2:$C$20)-COUNTBLANK($C$2:$C$20),"",INDIRECT(ADDRESS(SMALL((IF($C$2:$C$20&lt;&gt;"",ROW($C$2:$C$20),ROW()+ROWS($C$2:$C$20))),ROW()-ROW($D$2:$D$20)+1),COLUMN($C$2:$C$20),4)))</f>
        <v>13</v>
      </c>
      <c r="P18" s="54" t="str">
        <f t="array" aca="1" ref="P18" ca="1">IF(ROW()-ROW($E$2:$E$20)+1&gt;ROWS($D$2:$D$20)-COUNTBLANK($D$2:$D$20),"",INDIRECT(ADDRESS(SMALL((IF($D$2:$D$20&gt;"",ROW($D$2:$D$20),ROW()+ROWS($D$2:$D$20))),ROW()-ROW($E$2:$E$20)+1),COLUMN($D$2:$D$20),4)))</f>
        <v>Local R0 resections</v>
      </c>
      <c r="Q18" s="14" t="str">
        <f t="array" aca="1" ref="Q18" ca="1">IF(ROW()-ROW($F$2:$F$20)+1&gt;ROWS($E$2:$E$20)-COUNTBLANK($E$2:$E$20),"",INDIRECT(ADDRESS(SMALL((IF($E$2:$E$20&gt;"",ROW($E$2:$E$20),ROW()+ROWS($E$2:$E$20))),ROW()-ROW($F$2:$F$20)+1),COLUMN($E$2:$E$20),4)))</f>
        <v>-----</v>
      </c>
      <c r="R18" s="56" t="str">
        <f t="array" aca="1" ref="R18" ca="1">IF(ROW()-ROW($G$2:$G$20)+1&gt;ROWS($F$2:$F$20)-COUNTBLANK($F$2:$F$20),"",INDIRECT(ADDRESS(SMALL((IF($F$2:$F$20&gt;"",ROW($F$2:$F$20),ROW()+ROWS($F$2:$F$20))),ROW()-ROW($G$2:$G$20)+1),COLUMN($F$2:$F$20),4)))</f>
        <v>≥ 80%</v>
      </c>
      <c r="S18" s="14" t="str">
        <f t="array" aca="1" ref="S18" ca="1">IF(ROW()-ROW($H$2:$H$20)+1&gt;ROWS($G$2:$G$20)-COUNTBLANK($G$2:$G$20),"",INDIRECT(ADDRESS(SMALL((IF($G$2:$G$20&lt;&gt;"",ROW($G$2:$G$20),ROW()+ROWS($G$2:$G$20))),ROW()-ROW($H$2:$H$20)+1),COLUMN($G$2:$G$20),4)))</f>
        <v>-----</v>
      </c>
      <c r="T18" s="14" t="str">
        <f t="array" aca="1" ref="T18" ca="1">IF(ROW()-ROW($I$2:$I$20)+1&gt;ROWS($H$2:$H$20)-COUNTBLANK($H$2:$H$20),"",INDIRECT(ADDRESS(SMALL((IF($H$2:$H$20&lt;&gt;"",ROW($H$2:$H$20),ROW()+ROWS($H$2:$H$20))),ROW()-ROW($I$2:$I$20)+1),COLUMN($H$2:$H$20),4)))</f>
        <v>-----</v>
      </c>
      <c r="U18" s="14">
        <f t="array" aca="1" ref="U18" ca="1">IF(ROW()-ROW($J$2:$J$20)+1&gt;ROWS($I$2:$I$20)-COUNTBLANK($I$2:$I$20),"",INDIRECT(ADDRESS(SMALL((IF($I$2:$I$20&lt;&gt;"",ROW($I$2:$I$20),ROW()+ROWS($I$2:$I$20))),ROW()-ROW($J$2:$J$20)+1),COLUMN($I$2:$I$20),4)))</f>
        <v>0</v>
      </c>
      <c r="V18" s="71" t="str">
        <f t="array" aca="1" ref="V18" ca="1">IF(ROW()-ROW($K$2:$K$20)+1&gt;ROWS($J$2:$J$20)-COUNTBLANK($J$2:$J$20),"",INDIRECT(ADDRESS(SMALL((IF($J$2:$J$20&lt;&gt;"",ROW($J$2:$J$20),ROW()+ROWS($J$2:$J$20))),ROW()-ROW($K$2:$K$20)+1),COLUMN($J$2:$J$20),4)))</f>
        <v>n.d.</v>
      </c>
      <c r="W18" s="56" t="str">
        <f t="array" aca="1" ref="W18" ca="1">IF(ROW()-ROW($L$2:$L$20)+1&gt;ROWS($K$2:$K$20)-COUNTBLANK($K$2:$K$20),"",INDIRECT(ADDRESS(SMALL((IF($K$2:$K$20&lt;&gt;"",ROW($K$2:$K$20),ROW()+ROWS($K$2:$K$20))),ROW()-ROW($L$2:$L$20)+1),COLUMN($K$2:$K$20),4)))</f>
        <v>Incomplete</v>
      </c>
      <c r="X18" s="14" t="str">
        <f t="array" aca="1" ref="X18" ca="1">IF(ROW()-ROW($M$2:$M$20)+1&gt;ROWS($L$2:$L$20)-COUNTBLANK($L$2:$L$20),"",INDIRECT(ADDRESS(SMALL((IF($L$2:$L$20&lt;&gt;"",ROW($L$2:$L$20),ROW()+ROWS($L$2:$L$20))),ROW()-ROW($M$2:$M$20)+1),COLUMN($L$2:$L$20),4)))</f>
        <v>-----</v>
      </c>
      <c r="Y18" s="14" t="str">
        <f t="array" aca="1" ref="Y18" ca="1">IF(ROW()-ROW($N$2:$N$20)+1&gt;ROWS($M$2:$M$20)-COUNTBLANK($M$2:$M$20),"",INDIRECT(ADDRESS(SMALL((IF($M$2:$M$20&lt;&gt;"",ROW($M$2:$M$20),ROW()+ROWS($M$2:$M$20))),ROW()-ROW($N$2:$N$20)+1),COLUMN($M$2:$M$20),4)))</f>
        <v>-----</v>
      </c>
    </row>
    <row r="19" spans="1:25" ht="54.75" customHeight="1" x14ac:dyDescent="0.25">
      <c r="A19" s="57" t="str">
        <f>IF('Indicator sheet_(IS)'!Q65=0,"",'Indicator sheet_(IS)'!Q65)</f>
        <v>Incomplete</v>
      </c>
      <c r="B19" s="38"/>
      <c r="C19" s="56">
        <f>IF($A19="I.O.","",'Indicator sheet_(IS)'!A65)</f>
        <v>14</v>
      </c>
      <c r="D19" s="54" t="str">
        <f>IF($A19="I.O.","",'Indicator sheet_(IS)'!D65)</f>
        <v>30d mortality post-surgery</v>
      </c>
      <c r="E19" s="54" t="str">
        <f>IF(AND('Indicator sheet_(IS)'!K65="",$A19&lt;&gt;"I.O."),"-----",IF($A19="I.O.","",'Indicator sheet_(IS)'!K65))</f>
        <v>-----</v>
      </c>
      <c r="F19" s="54" t="str">
        <f>IF($A19="I.O.","",'Indicator sheet_(IS)'!L65)</f>
        <v>≤ 9%</v>
      </c>
      <c r="G19" s="54" t="str">
        <f>IF(AND('Indicator sheet_(IS)'!N65="",$A19&lt;&gt;"I.O."),"-----",IF($A19="I.O.","",'Indicator sheet_(IS)'!N65))</f>
        <v>-----</v>
      </c>
      <c r="H19" s="56" t="str">
        <f>IF($A19="I.O.","",IF('Indicator sheet_(IS)'!P65="","-----",'Indicator sheet_(IS)'!P65))</f>
        <v>-----</v>
      </c>
      <c r="I19" s="56" t="str">
        <f>IF($A19="I.O.","",IF('Indicator sheet_(IS)'!P66="","-----",'Indicator sheet_(IS)'!P66))</f>
        <v>-----</v>
      </c>
      <c r="J19" s="70" t="str">
        <f>IF($A19="I.O.","",IF('Indicator sheet_(IS)'!P67="","-----",'Indicator sheet_(IS)'!P67))</f>
        <v>n.d.</v>
      </c>
      <c r="K19" s="56" t="str">
        <f>IF($A19="I.O.","",'Indicator sheet_(IS)'!Q65)</f>
        <v>Incomplete</v>
      </c>
      <c r="L19" s="54" t="str">
        <f>IF(AND('Indicator sheet_(IS)'!R65="",$A19&lt;&gt;"I.O."),"-----",IF($A19="I.O.","",'Indicator sheet_(IS)'!R65))</f>
        <v>-----</v>
      </c>
      <c r="M19" s="54" t="str">
        <f>IF(AND('Indicator sheet_(IS)'!S65="",$A19&lt;&gt;"I.O."),"-----",IF($A19="I.O.","",'Indicator sheet_(IS)'!S65))</f>
        <v>-----</v>
      </c>
      <c r="O19" s="14">
        <f t="array" aca="1" ref="O19" ca="1">IF(ROW()-ROW($D$2:$D$20)+1&gt;ROWS($C$2:$C$20)-COUNTBLANK($C$2:$C$20),"",INDIRECT(ADDRESS(SMALL((IF($C$2:$C$20&lt;&gt;"",ROW($C$2:$C$20),ROW()+ROWS($C$2:$C$20))),ROW()-ROW($D$2:$D$20)+1),COLUMN($C$2:$C$20),4)))</f>
        <v>14</v>
      </c>
      <c r="P19" s="54" t="str">
        <f t="array" aca="1" ref="P19" ca="1">IF(ROW()-ROW($E$2:$E$20)+1&gt;ROWS($D$2:$D$20)-COUNTBLANK($D$2:$D$20),"",INDIRECT(ADDRESS(SMALL((IF($D$2:$D$20&gt;"",ROW($D$2:$D$20),ROW()+ROWS($D$2:$D$20))),ROW()-ROW($E$2:$E$20)+1),COLUMN($D$2:$D$20),4)))</f>
        <v>30d mortality post-surgery</v>
      </c>
      <c r="Q19" s="14" t="str">
        <f t="array" aca="1" ref="Q19" ca="1">IF(ROW()-ROW($F$2:$F$20)+1&gt;ROWS($E$2:$E$20)-COUNTBLANK($E$2:$E$20),"",INDIRECT(ADDRESS(SMALL((IF($E$2:$E$20&gt;"",ROW($E$2:$E$20),ROW()+ROWS($E$2:$E$20))),ROW()-ROW($F$2:$F$20)+1),COLUMN($E$2:$E$20),4)))</f>
        <v>-----</v>
      </c>
      <c r="R19" s="56" t="str">
        <f t="array" aca="1" ref="R19" ca="1">IF(ROW()-ROW($G$2:$G$20)+1&gt;ROWS($F$2:$F$20)-COUNTBLANK($F$2:$F$20),"",INDIRECT(ADDRESS(SMALL((IF($F$2:$F$20&gt;"",ROW($F$2:$F$20),ROW()+ROWS($F$2:$F$20))),ROW()-ROW($G$2:$G$20)+1),COLUMN($F$2:$F$20),4)))</f>
        <v>≤ 9%</v>
      </c>
      <c r="S19" s="14" t="str">
        <f t="array" aca="1" ref="S19" ca="1">IF(ROW()-ROW($H$2:$H$20)+1&gt;ROWS($G$2:$G$20)-COUNTBLANK($G$2:$G$20),"",INDIRECT(ADDRESS(SMALL((IF($G$2:$G$20&lt;&gt;"",ROW($G$2:$G$20),ROW()+ROWS($G$2:$G$20))),ROW()-ROW($H$2:$H$20)+1),COLUMN($G$2:$G$20),4)))</f>
        <v>-----</v>
      </c>
      <c r="T19" s="14" t="str">
        <f t="array" aca="1" ref="T19" ca="1">IF(ROW()-ROW($I$2:$I$20)+1&gt;ROWS($H$2:$H$20)-COUNTBLANK($H$2:$H$20),"",INDIRECT(ADDRESS(SMALL((IF($H$2:$H$20&lt;&gt;"",ROW($H$2:$H$20),ROW()+ROWS($H$2:$H$20))),ROW()-ROW($I$2:$I$20)+1),COLUMN($H$2:$H$20),4)))</f>
        <v>-----</v>
      </c>
      <c r="U19" s="14" t="str">
        <f t="array" aca="1" ref="U19" ca="1">IF(ROW()-ROW($J$2:$J$20)+1&gt;ROWS($I$2:$I$20)-COUNTBLANK($I$2:$I$20),"",INDIRECT(ADDRESS(SMALL((IF($I$2:$I$20&lt;&gt;"",ROW($I$2:$I$20),ROW()+ROWS($I$2:$I$20))),ROW()-ROW($J$2:$J$20)+1),COLUMN($I$2:$I$20),4)))</f>
        <v>-----</v>
      </c>
      <c r="V19" s="71" t="str">
        <f t="array" aca="1" ref="V19" ca="1">IF(ROW()-ROW($K$2:$K$20)+1&gt;ROWS($J$2:$J$20)-COUNTBLANK($J$2:$J$20),"",INDIRECT(ADDRESS(SMALL((IF($J$2:$J$20&lt;&gt;"",ROW($J$2:$J$20),ROW()+ROWS($J$2:$J$20))),ROW()-ROW($K$2:$K$20)+1),COLUMN($J$2:$J$20),4)))</f>
        <v>n.d.</v>
      </c>
      <c r="W19" s="56" t="str">
        <f t="array" aca="1" ref="W19" ca="1">IF(ROW()-ROW($L$2:$L$20)+1&gt;ROWS($K$2:$K$20)-COUNTBLANK($K$2:$K$20),"",INDIRECT(ADDRESS(SMALL((IF($K$2:$K$20&lt;&gt;"",ROW($K$2:$K$20),ROW()+ROWS($K$2:$K$20))),ROW()-ROW($L$2:$L$20)+1),COLUMN($K$2:$K$20),4)))</f>
        <v>Incomplete</v>
      </c>
      <c r="X19" s="14" t="str">
        <f t="array" aca="1" ref="X19" ca="1">IF(ROW()-ROW($M$2:$M$20)+1&gt;ROWS($L$2:$L$20)-COUNTBLANK($L$2:$L$20),"",INDIRECT(ADDRESS(SMALL((IF($L$2:$L$20&lt;&gt;"",ROW($L$2:$L$20),ROW()+ROWS($L$2:$L$20))),ROW()-ROW($M$2:$M$20)+1),COLUMN($L$2:$L$20),4)))</f>
        <v>-----</v>
      </c>
      <c r="Y19" s="14" t="str">
        <f t="array" aca="1" ref="Y19" ca="1">IF(ROW()-ROW($N$2:$N$20)+1&gt;ROWS($M$2:$M$20)-COUNTBLANK($M$2:$M$20),"",INDIRECT(ADDRESS(SMALL((IF($M$2:$M$20&lt;&gt;"",ROW($M$2:$M$20),ROW()+ROWS($M$2:$M$20))),ROW()-ROW($N$2:$N$20)+1),COLUMN($M$2:$M$20),4)))</f>
        <v>-----</v>
      </c>
    </row>
    <row r="20" spans="1:25" ht="54.75" customHeight="1" x14ac:dyDescent="0.25">
      <c r="A20" s="57" t="str">
        <f>IF('Indicator sheet_(IS)'!Q68=0,"",'Indicator sheet_(IS)'!Q68)</f>
        <v>Incomplete</v>
      </c>
      <c r="B20" s="38"/>
      <c r="C20" s="56">
        <f>IF($A20="I.O.","",'Indicator sheet_(IS)'!A68)</f>
        <v>15</v>
      </c>
      <c r="D20" s="54" t="str">
        <f>IF($A20="I.O.","",'Indicator sheet_(IS)'!D68)</f>
        <v>Bridging therapy</v>
      </c>
      <c r="E20" s="54" t="str">
        <f>IF(AND('Indicator sheet_(IS)'!K68="",$A20&lt;&gt;"I.O."),"-----",IF($A20="I.O.","",'Indicator sheet_(IS)'!K68))</f>
        <v>&lt; 50%</v>
      </c>
      <c r="F20" s="54" t="str">
        <f>IF($A20="I.O.","",'Indicator sheet_(IS)'!L68)</f>
        <v>No target value</v>
      </c>
      <c r="G20" s="54" t="str">
        <f>IF(AND('Indicator sheet_(IS)'!N68="",$A20&lt;&gt;"I.O."),"-----",IF($A20="I.O.","",'Indicator sheet_(IS)'!N68))</f>
        <v>-----</v>
      </c>
      <c r="H20" s="56" t="str">
        <f>IF($A20="I.O.","",IF('Indicator sheet_(IS)'!P68="","-----",'Indicator sheet_(IS)'!P68))</f>
        <v>-----</v>
      </c>
      <c r="I20" s="56" t="str">
        <f>IF($A20="I.O.","",IF('Indicator sheet_(IS)'!P69="","-----",'Indicator sheet_(IS)'!P69))</f>
        <v>-----</v>
      </c>
      <c r="J20" s="70" t="str">
        <f>IF($A20="I.O.","",IF('Indicator sheet_(IS)'!P70="","-----",'Indicator sheet_(IS)'!P70))</f>
        <v>n.d.</v>
      </c>
      <c r="K20" s="56" t="str">
        <f>IF($A20="I.O.","",'Indicator sheet_(IS)'!Q68)</f>
        <v>Incomplete</v>
      </c>
      <c r="L20" s="54" t="str">
        <f>IF(AND('Indicator sheet_(IS)'!R68="",$A20&lt;&gt;"I.O."),"-----",IF($A20="I.O.","",'Indicator sheet_(IS)'!R68))</f>
        <v>-----</v>
      </c>
      <c r="M20" s="54" t="str">
        <f>IF(AND('Indicator sheet_(IS)'!S68="",$A20&lt;&gt;"I.O."),"-----",IF($A20="I.O.","",'Indicator sheet_(IS)'!S68))</f>
        <v>-----</v>
      </c>
      <c r="O20" s="14">
        <f t="array" aca="1" ref="O20" ca="1">IF(ROW()-ROW($D$2:$D$20)+1&gt;ROWS($C$2:$C$20)-COUNTBLANK($C$2:$C$20),"",INDIRECT(ADDRESS(SMALL((IF($C$2:$C$20&lt;&gt;"",ROW($C$2:$C$20),ROW()+ROWS($C$2:$C$20))),ROW()-ROW($D$2:$D$20)+1),COLUMN($C$2:$C$20),4)))</f>
        <v>15</v>
      </c>
      <c r="P20" s="54" t="str">
        <f t="array" aca="1" ref="P20" ca="1">IF(ROW()-ROW($E$2:$E$20)+1&gt;ROWS($D$2:$D$20)-COUNTBLANK($D$2:$D$20),"",INDIRECT(ADDRESS(SMALL((IF($D$2:$D$20&gt;"",ROW($D$2:$D$20),ROW()+ROWS($D$2:$D$20))),ROW()-ROW($E$2:$E$20)+1),COLUMN($D$2:$D$20),4)))</f>
        <v>Bridging therapy</v>
      </c>
      <c r="Q20" s="14" t="str">
        <f t="array" aca="1" ref="Q20" ca="1">IF(ROW()-ROW($F$2:$F$20)+1&gt;ROWS($E$2:$E$20)-COUNTBLANK($E$2:$E$20),"",INDIRECT(ADDRESS(SMALL((IF($E$2:$E$20&gt;"",ROW($E$2:$E$20),ROW()+ROWS($E$2:$E$20))),ROW()-ROW($F$2:$F$20)+1),COLUMN($E$2:$E$20),4)))</f>
        <v>&lt; 50%</v>
      </c>
      <c r="R20" s="56" t="str">
        <f t="array" aca="1" ref="R20" ca="1">IF(ROW()-ROW($G$2:$G$20)+1&gt;ROWS($F$2:$F$20)-COUNTBLANK($F$2:$F$20),"",INDIRECT(ADDRESS(SMALL((IF($F$2:$F$20&gt;"",ROW($F$2:$F$20),ROW()+ROWS($F$2:$F$20))),ROW()-ROW($G$2:$G$20)+1),COLUMN($F$2:$F$20),4)))</f>
        <v>No target value</v>
      </c>
      <c r="S20" s="14" t="str">
        <f t="array" aca="1" ref="S20" ca="1">IF(ROW()-ROW($H$2:$H$20)+1&gt;ROWS($G$2:$G$20)-COUNTBLANK($G$2:$G$20),"",INDIRECT(ADDRESS(SMALL((IF($G$2:$G$20&lt;&gt;"",ROW($G$2:$G$20),ROW()+ROWS($G$2:$G$20))),ROW()-ROW($H$2:$H$20)+1),COLUMN($G$2:$G$20),4)))</f>
        <v>-----</v>
      </c>
      <c r="T20" s="14" t="str">
        <f t="array" aca="1" ref="T20" ca="1">IF(ROW()-ROW($I$2:$I$20)+1&gt;ROWS($H$2:$H$20)-COUNTBLANK($H$2:$H$20),"",INDIRECT(ADDRESS(SMALL((IF($H$2:$H$20&lt;&gt;"",ROW($H$2:$H$20),ROW()+ROWS($H$2:$H$20))),ROW()-ROW($I$2:$I$20)+1),COLUMN($H$2:$H$20),4)))</f>
        <v>-----</v>
      </c>
      <c r="U20" s="14" t="str">
        <f t="array" aca="1" ref="U20" ca="1">IF(ROW()-ROW($J$2:$J$20)+1&gt;ROWS($I$2:$I$20)-COUNTBLANK($I$2:$I$20),"",INDIRECT(ADDRESS(SMALL((IF($I$2:$I$20&lt;&gt;"",ROW($I$2:$I$20),ROW()+ROWS($I$2:$I$20))),ROW()-ROW($J$2:$J$20)+1),COLUMN($I$2:$I$20),4)))</f>
        <v>-----</v>
      </c>
      <c r="V20" s="71" t="str">
        <f t="array" aca="1" ref="V20" ca="1">IF(ROW()-ROW($K$2:$K$20)+1&gt;ROWS($J$2:$J$20)-COUNTBLANK($J$2:$J$20),"",INDIRECT(ADDRESS(SMALL((IF($J$2:$J$20&lt;&gt;"",ROW($J$2:$J$20),ROW()+ROWS($J$2:$J$20))),ROW()-ROW($K$2:$K$20)+1),COLUMN($J$2:$J$20),4)))</f>
        <v>n.d.</v>
      </c>
      <c r="W20" s="56" t="str">
        <f t="array" aca="1" ref="W20" ca="1">IF(ROW()-ROW($L$2:$L$20)+1&gt;ROWS($K$2:$K$20)-COUNTBLANK($K$2:$K$20),"",INDIRECT(ADDRESS(SMALL((IF($K$2:$K$20&lt;&gt;"",ROW($K$2:$K$20),ROW()+ROWS($K$2:$K$20))),ROW()-ROW($L$2:$L$20)+1),COLUMN($K$2:$K$20),4)))</f>
        <v>Incomplete</v>
      </c>
      <c r="X20" s="14" t="str">
        <f t="array" aca="1" ref="X20" ca="1">IF(ROW()-ROW($M$2:$M$20)+1&gt;ROWS($L$2:$L$20)-COUNTBLANK($L$2:$L$20),"",INDIRECT(ADDRESS(SMALL((IF($L$2:$L$20&lt;&gt;"",ROW($L$2:$L$20),ROW()+ROWS($L$2:$L$20))),ROW()-ROW($M$2:$M$20)+1),COLUMN($L$2:$L$20),4)))</f>
        <v>-----</v>
      </c>
      <c r="Y20" s="14" t="str">
        <f t="array" aca="1" ref="Y20" ca="1">IF(ROW()-ROW($N$2:$N$20)+1&gt;ROWS($M$2:$M$20)-COUNTBLANK($M$2:$M$20),"",INDIRECT(ADDRESS(SMALL((IF($M$2:$M$20&lt;&gt;"",ROW($M$2:$M$20),ROW()+ROWS($M$2:$M$20))),ROW()-ROW($N$2:$N$20)+1),COLUMN($M$2:$M$20),4)))</f>
        <v>-----</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Basic data</vt:lpstr>
      <vt:lpstr>HilfstabelleB</vt:lpstr>
      <vt:lpstr>HilfstabelleSD</vt:lpstr>
      <vt:lpstr>Datenquelle</vt:lpstr>
      <vt:lpstr>Studies</vt:lpstr>
      <vt:lpstr>HilfstabelleStudien</vt:lpstr>
      <vt:lpstr>Indicator sheet_(IS)</vt:lpstr>
      <vt:lpstr>Berechnung1</vt:lpstr>
      <vt:lpstr>HilfstabelleKB</vt:lpstr>
      <vt:lpstr>Datendefizite_KB</vt:lpstr>
      <vt:lpstr>Hilfstabelle DatendefKB</vt:lpstr>
      <vt:lpstr>KrebsregisterZusammenarbeit</vt:lpstr>
      <vt:lpstr>myCategory</vt:lpstr>
      <vt:lpstr>OncoBox</vt:lpstr>
      <vt:lpstr>'Basic data'!Print_Area</vt:lpstr>
      <vt:lpstr>'Indicator sheet_(IS)'!Print_Area</vt:lpstr>
      <vt:lpstr>Studies!Print_Area</vt:lpstr>
      <vt:lpstr>Datendefizite_KB!Print_Titles</vt:lpstr>
      <vt:lpstr>'Indicator sheet_(IS)'!Print_Titles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2025-06-26T13:22:02Z</dcterms:modified>
</cp:coreProperties>
</file>