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showInkAnnotation="0" updateLinks="never" codeName="DieseArbeitsmappe" defaultThemeVersion="124226"/>
  <mc:AlternateContent xmlns:mc="http://schemas.openxmlformats.org/markup-compatibility/2006">
    <mc:Choice Requires="x15">
      <x15ac:absPath xmlns:x15ac="http://schemas.microsoft.com/office/spreadsheetml/2010/11/ac" url="L:\06_daten\09_excel-kennzahlenbögen\15_excel-kb auditjahr 2026\organe\fbrek\"/>
    </mc:Choice>
  </mc:AlternateContent>
  <xr:revisionPtr revIDLastSave="0" documentId="13_ncr:1_{5C0DF065-26A5-4556-85F2-939848BDF97B}" xr6:coauthVersionLast="47" xr6:coauthVersionMax="47" xr10:uidLastSave="{00000000-0000-0000-0000-000000000000}"/>
  <workbookProtection workbookAlgorithmName="SHA-512" workbookHashValue="AIOxd/3p1qD+3JlFJnoQwebHws1TQtJzKQAK2UCdN0uvE8xleQ84V2CKHvL/VvMnifkpTgCTlRMsnwCpdFyxoQ==" workbookSaltValue="SYOyP0SRd6AQTScCxmE2+A==" workbookSpinCount="100000" lockStructure="1"/>
  <bookViews>
    <workbookView xWindow="28680" yWindow="1320" windowWidth="29040" windowHeight="15840" tabRatio="777" xr2:uid="{00000000-000D-0000-FFFF-FFFF00000000}"/>
  </bookViews>
  <sheets>
    <sheet name="Basisdaten" sheetId="1" r:id="rId1"/>
    <sheet name="HilfstabelleSD" sheetId="8" state="hidden" r:id="rId2"/>
    <sheet name="HilfstabelleB" sheetId="23" state="hidden" r:id="rId3"/>
    <sheet name="Datenquelle" sheetId="16" state="hidden" r:id="rId4"/>
    <sheet name="Glossar" sheetId="28" r:id="rId5"/>
    <sheet name="Kennzahlenbogen_(KB)" sheetId="18" r:id="rId6"/>
    <sheet name="HilfstabelleKB" sheetId="10" state="hidden" r:id="rId7"/>
    <sheet name="Berechnung1" sheetId="11" state="hidden" r:id="rId8"/>
    <sheet name="Datendefizite_KB" sheetId="3" r:id="rId9"/>
    <sheet name="Hilfstabelle Datendef_KB" sheetId="26" state="hidden" r:id="rId10"/>
  </sheets>
  <definedNames>
    <definedName name="_xlnm._FilterDatabase" localSheetId="3" hidden="1">Datenquelle!$A$5:$F$5</definedName>
    <definedName name="Keine_Zusammenarbeit">Datenquelle!#REF!</definedName>
    <definedName name="KrebsregisterZusammenarbeit">Datenquelle!#REF!</definedName>
    <definedName name="myCategory">Datenquelle!#REF!</definedName>
    <definedName name="myItem">OFFSET(myItemList,0,0,COUNTA(myItemList),1)</definedName>
    <definedName name="myItemList">INDEX(Datenquelle!#REF!,0,MATCH(Datenquelle!$E$3,Datenquelle!#REF!,0))</definedName>
    <definedName name="_xlnm.Print_Area" localSheetId="0">Basisdaten!$A$1:$M$68</definedName>
    <definedName name="_xlnm.Print_Area" localSheetId="8">OFFSET(Datendefizite_KB!$B$1,0,0,SUMPRODUCT((Datendefizite_KB!$B$14:$B$21&lt;&gt;"")+0)+13,11)</definedName>
    <definedName name="_xlnm.Print_Area" localSheetId="5">'Kennzahlenbogen_(KB)'!$A$1:$R$42</definedName>
    <definedName name="_xlnm.Print_Titles" localSheetId="0">Basisdaten!$1:$4</definedName>
    <definedName name="_xlnm.Print_Titles" localSheetId="8">Datendefizite_KB!$12:$13</definedName>
    <definedName name="_xlnm.Print_Titles" localSheetId="5">'Kennzahlenbogen_(KB)'!$6:$7</definedName>
    <definedName name="Tumordokumentation">Datenquelle!#REF!</definedName>
    <definedName name="Z_AD479C9E_06F7_4C03_8179_295428B49475_.wvu.PrintArea" localSheetId="0" hidden="1">Basisdaten!$A$1:$H$64</definedName>
    <definedName name="Z_AD479C9E_06F7_4C03_8179_295428B49475_.wvu.PrintTitles" localSheetId="8" hidden="1">Datendefizite_KB!$12:$13</definedName>
    <definedName name="Z_AD479C9E_06F7_4C03_8179_295428B49475_.wvu.PrintTitles" localSheetId="5" hidden="1">'Kennzahlenbogen_(KB)'!$6:$7</definedName>
    <definedName name="Z_DAA0C1F4_4D8F_4BD8_91F9_40281B589772_.wvu.PrintArea" localSheetId="0" hidden="1">Basisdaten!$A$1:$H$64</definedName>
    <definedName name="Z_DAA0C1F4_4D8F_4BD8_91F9_40281B589772_.wvu.PrintTitles" localSheetId="8" hidden="1">Datendefizite_KB!$12:$13</definedName>
    <definedName name="Z_DAA0C1F4_4D8F_4BD8_91F9_40281B589772_.wvu.PrintTitles" localSheetId="5" hidden="1">'Kennzahlenbogen_(KB)'!$6:$7</definedName>
    <definedName name="Z_DAA0C1F4_4D8F_4BD8_91F9_40281B589772_.wvu.Rows" localSheetId="7" hidden="1">Berechnung1!$44:$44</definedName>
    <definedName name="ZentrumRegNr">Datenquelle!$A$6:$A$30</definedName>
  </definedNames>
  <calcPr calcId="191029"/>
  <customWorkbookViews>
    <customWorkbookView name="OnkoZert - Persönliche Ansicht" guid="{DAA0C1F4-4D8F-4BD8-91F9-40281B589772}" mergeInterval="0" personalView="1" maximized="1" windowWidth="1280" windowHeight="778" activeSheetId="1"/>
    <customWorkbookView name="New Name - Persönliche Ansicht" guid="{AD479C9E-06F7-4C03-8179-295428B49475}" mergeInterval="0" personalView="1" maximized="1" windowWidth="1280" windowHeight="798" activeSheetId="8"/>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3" i="1" l="1"/>
  <c r="B7" i="8"/>
  <c r="C7" i="8"/>
  <c r="B1" i="8"/>
  <c r="H12" i="10"/>
  <c r="G12" i="10"/>
  <c r="F12" i="10"/>
  <c r="Q8" i="18" l="1"/>
  <c r="B12" i="10" l="1"/>
  <c r="R8" i="18"/>
  <c r="A2" i="26" s="1"/>
  <c r="O20" i="11"/>
  <c r="L20" i="11"/>
  <c r="M2" i="26" l="1"/>
  <c r="I2" i="26"/>
  <c r="E2" i="26"/>
  <c r="G2" i="26"/>
  <c r="J2" i="26"/>
  <c r="L2" i="26"/>
  <c r="H2" i="26"/>
  <c r="D2" i="26"/>
  <c r="K2" i="26"/>
  <c r="C2" i="26"/>
  <c r="F2" i="26"/>
  <c r="M20" i="11"/>
  <c r="N20" i="11" s="1"/>
  <c r="E12" i="10" s="1"/>
  <c r="G56" i="1" l="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E4" i="18" l="1"/>
  <c r="A23" i="23" l="1"/>
  <c r="B23" i="23"/>
  <c r="D23" i="23"/>
  <c r="A24" i="23"/>
  <c r="B24" i="23"/>
  <c r="D24" i="23"/>
  <c r="A25" i="23"/>
  <c r="B25" i="23"/>
  <c r="D25" i="23"/>
  <c r="A26" i="23"/>
  <c r="B26" i="23"/>
  <c r="D26" i="23"/>
  <c r="A27" i="23"/>
  <c r="B27" i="23"/>
  <c r="D27" i="23"/>
  <c r="A28" i="23"/>
  <c r="B28" i="23"/>
  <c r="D28" i="23"/>
  <c r="A29" i="23"/>
  <c r="B29" i="23"/>
  <c r="D29" i="23"/>
  <c r="A30" i="23"/>
  <c r="B30" i="23"/>
  <c r="D30" i="23"/>
  <c r="A31" i="23"/>
  <c r="B31" i="23"/>
  <c r="D31" i="23"/>
  <c r="A32" i="23"/>
  <c r="B32" i="23"/>
  <c r="D32" i="23"/>
  <c r="C23" i="23"/>
  <c r="C24" i="23"/>
  <c r="C25" i="23"/>
  <c r="C26" i="23"/>
  <c r="C27" i="23"/>
  <c r="C28" i="23"/>
  <c r="C29" i="23"/>
  <c r="C30" i="23"/>
  <c r="C31" i="23"/>
  <c r="C32" i="23"/>
  <c r="B2" i="28" l="1"/>
  <c r="F40" i="23" l="1"/>
  <c r="A2" i="23" l="1"/>
  <c r="E1" i="23" l="1"/>
  <c r="D1" i="23"/>
  <c r="C1" i="23"/>
  <c r="B1" i="23"/>
  <c r="K64" i="1" l="1"/>
  <c r="R26" i="18"/>
  <c r="B18" i="10" l="1"/>
  <c r="Q30" i="18" l="1"/>
  <c r="Q31" i="18" s="1"/>
  <c r="C14" i="10" l="1"/>
  <c r="B13" i="10"/>
  <c r="Q25" i="18"/>
  <c r="Q16" i="18"/>
  <c r="R29" i="18" l="1"/>
  <c r="M41" i="11" s="1"/>
  <c r="D19" i="10"/>
  <c r="M38" i="11"/>
  <c r="R23" i="18"/>
  <c r="M35" i="11" s="1"/>
  <c r="D17" i="10"/>
  <c r="D14" i="10"/>
  <c r="R14" i="18"/>
  <c r="M26" i="11" s="1"/>
  <c r="C33" i="23"/>
  <c r="C34" i="23"/>
  <c r="C35" i="23"/>
  <c r="C36" i="23"/>
  <c r="C37" i="23"/>
  <c r="C4" i="23"/>
  <c r="C5" i="23"/>
  <c r="C6" i="23"/>
  <c r="C7" i="23"/>
  <c r="C8" i="23"/>
  <c r="C9" i="23"/>
  <c r="C10" i="23"/>
  <c r="C11" i="23"/>
  <c r="C12" i="23"/>
  <c r="C13" i="23"/>
  <c r="C14" i="23"/>
  <c r="C15" i="23"/>
  <c r="C16" i="23"/>
  <c r="C17" i="23"/>
  <c r="C18" i="23"/>
  <c r="C19" i="23"/>
  <c r="C20" i="23"/>
  <c r="C21" i="23"/>
  <c r="C22" i="23"/>
  <c r="C3" i="23"/>
  <c r="B4" i="23"/>
  <c r="D4" i="23"/>
  <c r="B5" i="23"/>
  <c r="D5" i="23"/>
  <c r="B6" i="23"/>
  <c r="D6" i="23"/>
  <c r="B7" i="23"/>
  <c r="D7" i="23"/>
  <c r="B8" i="23"/>
  <c r="D8" i="23"/>
  <c r="B9" i="23"/>
  <c r="D9" i="23"/>
  <c r="B10" i="23"/>
  <c r="D10" i="23"/>
  <c r="B11" i="23"/>
  <c r="D11" i="23"/>
  <c r="B12" i="23"/>
  <c r="D12" i="23"/>
  <c r="B13" i="23"/>
  <c r="D13" i="23"/>
  <c r="B14" i="23"/>
  <c r="D14" i="23"/>
  <c r="B15" i="23"/>
  <c r="D15" i="23"/>
  <c r="B16" i="23"/>
  <c r="D16" i="23"/>
  <c r="B17" i="23"/>
  <c r="D17" i="23"/>
  <c r="B18" i="23"/>
  <c r="D18" i="23"/>
  <c r="B19" i="23"/>
  <c r="D19" i="23"/>
  <c r="B20" i="23"/>
  <c r="D20" i="23"/>
  <c r="B21" i="23"/>
  <c r="D21" i="23"/>
  <c r="B22" i="23"/>
  <c r="D22" i="23"/>
  <c r="B33" i="23"/>
  <c r="D33" i="23"/>
  <c r="B34" i="23"/>
  <c r="D34" i="23"/>
  <c r="B35" i="23"/>
  <c r="D35" i="23"/>
  <c r="B36" i="23"/>
  <c r="D36" i="23"/>
  <c r="B37" i="23"/>
  <c r="D37" i="23"/>
  <c r="D3" i="23"/>
  <c r="B3" i="23"/>
  <c r="E2" i="23"/>
  <c r="D2" i="23"/>
  <c r="A3" i="23" l="1"/>
  <c r="A4" i="23"/>
  <c r="A5" i="23"/>
  <c r="A6" i="23"/>
  <c r="A7" i="23"/>
  <c r="A8" i="23"/>
  <c r="A9" i="23"/>
  <c r="A10" i="23"/>
  <c r="A11" i="23"/>
  <c r="A12" i="23"/>
  <c r="A13" i="23"/>
  <c r="A14" i="23"/>
  <c r="A15" i="23"/>
  <c r="A16" i="23"/>
  <c r="A17" i="23"/>
  <c r="A18" i="23"/>
  <c r="A19" i="23"/>
  <c r="A20" i="23"/>
  <c r="A21" i="23"/>
  <c r="A22" i="23"/>
  <c r="A33" i="23"/>
  <c r="A34" i="23"/>
  <c r="A35" i="23"/>
  <c r="A36" i="23"/>
  <c r="A37" i="23"/>
  <c r="A38" i="23"/>
  <c r="D38" i="23" l="1"/>
  <c r="F39" i="23" l="1"/>
  <c r="Q13" i="18" l="1"/>
  <c r="R11" i="18" s="1"/>
  <c r="C13" i="10"/>
  <c r="M23" i="11" l="1"/>
  <c r="D13" i="10"/>
  <c r="L23" i="11"/>
  <c r="G18" i="10"/>
  <c r="F18" i="10"/>
  <c r="A8" i="26" l="1"/>
  <c r="L38" i="11"/>
  <c r="O38" i="11"/>
  <c r="H18" i="10" s="1"/>
  <c r="J8" i="26" l="1"/>
  <c r="I8" i="26"/>
  <c r="H8" i="26"/>
  <c r="N38" i="11"/>
  <c r="E18" i="10" s="1"/>
  <c r="K8" i="26"/>
  <c r="G8" i="26"/>
  <c r="C8" i="26"/>
  <c r="F8" i="26"/>
  <c r="M8" i="26"/>
  <c r="E8" i="26"/>
  <c r="D8" i="26"/>
  <c r="L8" i="26"/>
  <c r="B2" i="18" l="1"/>
  <c r="B2" i="8" l="1"/>
  <c r="Q22" i="18"/>
  <c r="G13" i="10"/>
  <c r="G14" i="10"/>
  <c r="G15" i="10"/>
  <c r="G16" i="10"/>
  <c r="G17" i="10"/>
  <c r="G19" i="10"/>
  <c r="F19" i="10"/>
  <c r="F17" i="10"/>
  <c r="F16" i="10"/>
  <c r="F15" i="10"/>
  <c r="F14" i="10"/>
  <c r="F13" i="10"/>
  <c r="B19" i="10"/>
  <c r="B17" i="10"/>
  <c r="B16" i="10"/>
  <c r="B15" i="10"/>
  <c r="B14" i="10"/>
  <c r="B3" i="10"/>
  <c r="B2" i="10"/>
  <c r="O29" i="11"/>
  <c r="H15" i="10" s="1"/>
  <c r="O32" i="11"/>
  <c r="H16" i="10" s="1"/>
  <c r="O35" i="11"/>
  <c r="H17" i="10" s="1"/>
  <c r="O41" i="11"/>
  <c r="H19" i="10" s="1"/>
  <c r="O26" i="11"/>
  <c r="H14" i="10" s="1"/>
  <c r="O23" i="11"/>
  <c r="H13" i="10" s="1"/>
  <c r="K8" i="3"/>
  <c r="A3" i="16"/>
  <c r="D8" i="3"/>
  <c r="C15" i="10"/>
  <c r="Q19" i="18"/>
  <c r="F3" i="16" l="1"/>
  <c r="K14" i="1" s="1"/>
  <c r="B3" i="8" s="1"/>
  <c r="B3" i="16"/>
  <c r="C8" i="1" s="1"/>
  <c r="E3" i="16"/>
  <c r="D3" i="16"/>
  <c r="C3" i="16"/>
  <c r="C10" i="1" s="1"/>
  <c r="R20" i="18"/>
  <c r="M32" i="11" s="1"/>
  <c r="D16" i="10"/>
  <c r="R17" i="18"/>
  <c r="D15" i="10"/>
  <c r="L32" i="11"/>
  <c r="L29" i="11"/>
  <c r="C16" i="10"/>
  <c r="H5" i="11" l="1"/>
  <c r="G5" i="11"/>
  <c r="C5" i="11"/>
  <c r="E5" i="11"/>
  <c r="D5" i="11"/>
  <c r="F5" i="11"/>
  <c r="C12" i="1"/>
  <c r="D6" i="3"/>
  <c r="H4" i="18"/>
  <c r="M29" i="11"/>
  <c r="N29" i="11" s="1"/>
  <c r="E15" i="10" s="1"/>
  <c r="A5" i="26"/>
  <c r="J5" i="26" s="1"/>
  <c r="N32" i="11"/>
  <c r="E16" i="10" s="1"/>
  <c r="L41" i="11"/>
  <c r="A6" i="26"/>
  <c r="J6" i="26" s="1"/>
  <c r="C19" i="10"/>
  <c r="A7" i="8" l="1"/>
  <c r="G5" i="26"/>
  <c r="F5" i="26"/>
  <c r="M5" i="26"/>
  <c r="C5" i="26"/>
  <c r="H5" i="26"/>
  <c r="K5" i="26"/>
  <c r="E5" i="26"/>
  <c r="D5" i="26"/>
  <c r="L5" i="26"/>
  <c r="I5" i="26"/>
  <c r="N23" i="11"/>
  <c r="E13" i="10" s="1"/>
  <c r="N41" i="11"/>
  <c r="E19" i="10" s="1"/>
  <c r="G6" i="26"/>
  <c r="I6" i="26"/>
  <c r="H6" i="26"/>
  <c r="A9" i="26"/>
  <c r="J9" i="26" s="1"/>
  <c r="C6" i="26"/>
  <c r="F6" i="26"/>
  <c r="E6" i="26"/>
  <c r="K6" i="26"/>
  <c r="M6" i="26"/>
  <c r="L6" i="26"/>
  <c r="D6" i="26"/>
  <c r="C17" i="10"/>
  <c r="A3" i="26"/>
  <c r="H3" i="26" l="1"/>
  <c r="I3" i="26"/>
  <c r="J3" i="26"/>
  <c r="M9" i="26"/>
  <c r="H9" i="26"/>
  <c r="I9" i="26"/>
  <c r="F9" i="26"/>
  <c r="K9" i="26"/>
  <c r="E9" i="26"/>
  <c r="C9" i="26"/>
  <c r="L26" i="11"/>
  <c r="G9" i="26"/>
  <c r="L9" i="26"/>
  <c r="D9" i="26"/>
  <c r="L35" i="11"/>
  <c r="E3" i="26"/>
  <c r="C3" i="26"/>
  <c r="L3" i="26"/>
  <c r="M3" i="26"/>
  <c r="F3" i="26"/>
  <c r="G3" i="26"/>
  <c r="D3" i="26"/>
  <c r="K3" i="26"/>
  <c r="H8" i="11" l="1"/>
  <c r="A4" i="26"/>
  <c r="N26" i="11"/>
  <c r="E14" i="10" s="1"/>
  <c r="N35" i="11"/>
  <c r="E17" i="10" s="1"/>
  <c r="A7" i="26"/>
  <c r="J7" i="26" s="1"/>
  <c r="F4" i="26" l="1"/>
  <c r="J4" i="26"/>
  <c r="K5" i="11"/>
  <c r="D9" i="11"/>
  <c r="E10" i="11"/>
  <c r="D6" i="11"/>
  <c r="G9" i="11"/>
  <c r="G6" i="11"/>
  <c r="G7" i="11" s="1"/>
  <c r="H9" i="11"/>
  <c r="E9" i="11"/>
  <c r="E6" i="11"/>
  <c r="I5" i="11"/>
  <c r="F8" i="11"/>
  <c r="G4" i="26"/>
  <c r="C4" i="26"/>
  <c r="L4" i="26"/>
  <c r="E4" i="26"/>
  <c r="M4" i="26"/>
  <c r="K4" i="26"/>
  <c r="D4" i="26"/>
  <c r="I4" i="26"/>
  <c r="H4" i="26"/>
  <c r="G8" i="11"/>
  <c r="E8" i="11"/>
  <c r="C8" i="11"/>
  <c r="D8" i="11"/>
  <c r="K8" i="11" s="1"/>
  <c r="H7" i="26"/>
  <c r="I7" i="26"/>
  <c r="L7" i="26"/>
  <c r="G7" i="26"/>
  <c r="K7" i="26"/>
  <c r="E7" i="26"/>
  <c r="M7" i="26"/>
  <c r="F7" i="26"/>
  <c r="C7" i="26"/>
  <c r="D7" i="26"/>
  <c r="O4" i="26" a="1"/>
  <c r="Q7" i="26" a="1"/>
  <c r="T5" i="26" a="1"/>
  <c r="T8" i="26" a="1"/>
  <c r="U5" i="26" a="1"/>
  <c r="U8" i="26" a="1"/>
  <c r="Q2" i="26" a="1"/>
  <c r="O9" i="26" a="1"/>
  <c r="Y5" i="26" a="1"/>
  <c r="U7" i="26" a="1"/>
  <c r="R2" i="26" a="1"/>
  <c r="T2" i="26" a="1"/>
  <c r="Y3" i="26" a="1"/>
  <c r="S2" i="26" a="1"/>
  <c r="T3" i="26" a="1"/>
  <c r="W3" i="26" a="1"/>
  <c r="W8" i="26" a="1"/>
  <c r="V9" i="26" a="1"/>
  <c r="R4" i="26" a="1"/>
  <c r="Y8" i="26" a="1"/>
  <c r="S5" i="26" a="1"/>
  <c r="V5" i="26" a="1"/>
  <c r="Q8" i="26" a="1"/>
  <c r="R5" i="26" a="1"/>
  <c r="T7" i="26" a="1"/>
  <c r="O8" i="26" a="1"/>
  <c r="P4" i="26" a="1"/>
  <c r="U4" i="26" a="1"/>
  <c r="O3" i="26" a="1"/>
  <c r="S9" i="26" a="1"/>
  <c r="W7" i="26" a="1"/>
  <c r="O6" i="26" a="1"/>
  <c r="P5" i="26" a="1"/>
  <c r="V6" i="26" a="1"/>
  <c r="Y6" i="26" a="1"/>
  <c r="O2" i="26" a="1"/>
  <c r="O5" i="26" a="1"/>
  <c r="R8" i="26" a="1"/>
  <c r="W6" i="26" a="1"/>
  <c r="Y4" i="26" a="1"/>
  <c r="P2" i="26" a="1"/>
  <c r="S8" i="26" a="1"/>
  <c r="S7" i="26" a="1"/>
  <c r="U3" i="26" a="1"/>
  <c r="V3" i="26" a="1"/>
  <c r="X7" i="26" a="1"/>
  <c r="W5" i="26" a="1"/>
  <c r="R9" i="26" a="1"/>
  <c r="S4" i="26" a="1"/>
  <c r="P7" i="26" a="1"/>
  <c r="Y7" i="26" a="1"/>
  <c r="O7" i="26" a="1"/>
  <c r="X6" i="26" a="1"/>
  <c r="Y9" i="26" a="1"/>
  <c r="T4" i="26" a="1"/>
  <c r="U6" i="26" a="1"/>
  <c r="T9" i="26" a="1"/>
  <c r="R7" i="26" a="1"/>
  <c r="V7" i="26" a="1"/>
  <c r="X3" i="26" a="1"/>
  <c r="X8" i="26" a="1"/>
  <c r="W4" i="26" a="1"/>
  <c r="X9" i="26" a="1"/>
  <c r="X2" i="26" a="1"/>
  <c r="S6" i="26" a="1"/>
  <c r="Q4" i="26" a="1"/>
  <c r="V4" i="26" a="1"/>
  <c r="W2" i="26" a="1"/>
  <c r="W9" i="26" a="1"/>
  <c r="X4" i="26" a="1"/>
  <c r="P3" i="26" a="1"/>
  <c r="Q6" i="26" a="1"/>
  <c r="P6" i="26" a="1"/>
  <c r="V8" i="26" a="1"/>
  <c r="Y2" i="26" a="1"/>
  <c r="P8" i="26" a="1"/>
  <c r="P9" i="26" a="1"/>
  <c r="Q5" i="26" a="1"/>
  <c r="X5" i="26" a="1"/>
  <c r="R6" i="26" a="1"/>
  <c r="T6" i="26" a="1"/>
  <c r="U9" i="26" a="1"/>
  <c r="V2" i="26" a="1"/>
  <c r="R3" i="26" a="1"/>
  <c r="Q9" i="26" a="1"/>
  <c r="U2" i="26" a="1"/>
  <c r="S3" i="26" a="1"/>
  <c r="Q3" i="26" a="1"/>
  <c r="U3" i="26" l="1"/>
  <c r="U5" i="26"/>
  <c r="U7" i="26"/>
  <c r="U9" i="26"/>
  <c r="U4" i="26"/>
  <c r="U6" i="26"/>
  <c r="U8" i="26"/>
  <c r="Q3" i="26"/>
  <c r="Q5" i="26"/>
  <c r="Q4" i="26"/>
  <c r="Q6" i="26"/>
  <c r="Q8" i="26"/>
  <c r="Q9" i="26"/>
  <c r="Q7" i="26"/>
  <c r="R4" i="26"/>
  <c r="R6" i="26"/>
  <c r="R3" i="26"/>
  <c r="R7" i="26"/>
  <c r="R9" i="26"/>
  <c r="R5" i="26"/>
  <c r="R8" i="26"/>
  <c r="P4" i="26"/>
  <c r="P6" i="26"/>
  <c r="P8" i="26"/>
  <c r="P5" i="26"/>
  <c r="P3" i="26"/>
  <c r="P7" i="26"/>
  <c r="P9" i="26"/>
  <c r="X4" i="26"/>
  <c r="X3" i="26"/>
  <c r="X5" i="26"/>
  <c r="X6" i="26"/>
  <c r="X7" i="26"/>
  <c r="X9" i="26"/>
  <c r="X8" i="26"/>
  <c r="W3" i="26"/>
  <c r="W5" i="26"/>
  <c r="W9" i="26"/>
  <c r="W4" i="26"/>
  <c r="W6" i="26"/>
  <c r="W8" i="26"/>
  <c r="W7" i="26"/>
  <c r="O3" i="26"/>
  <c r="O5" i="26"/>
  <c r="O7" i="26"/>
  <c r="O9" i="26"/>
  <c r="O8" i="26"/>
  <c r="O4" i="26"/>
  <c r="O6" i="26"/>
  <c r="T4" i="26"/>
  <c r="T6" i="26"/>
  <c r="T8" i="26"/>
  <c r="T3" i="26"/>
  <c r="T5" i="26"/>
  <c r="T7" i="26"/>
  <c r="T9" i="26"/>
  <c r="Y3" i="26"/>
  <c r="Y5" i="26"/>
  <c r="Y6" i="26"/>
  <c r="Y8" i="26"/>
  <c r="Y7" i="26"/>
  <c r="Y4" i="26"/>
  <c r="Y9" i="26"/>
  <c r="S3" i="26"/>
  <c r="S5" i="26"/>
  <c r="S7" i="26"/>
  <c r="S4" i="26"/>
  <c r="S6" i="26"/>
  <c r="S8" i="26"/>
  <c r="S9" i="26"/>
  <c r="V4" i="26"/>
  <c r="V7" i="26"/>
  <c r="V9" i="26"/>
  <c r="V8" i="26"/>
  <c r="V3" i="26"/>
  <c r="V5" i="26"/>
  <c r="V6" i="26"/>
  <c r="X2" i="26"/>
  <c r="K14" i="3" s="1"/>
  <c r="W2" i="26"/>
  <c r="J14" i="3" s="1"/>
  <c r="T2" i="26"/>
  <c r="G14" i="3" s="1"/>
  <c r="Y2" i="26"/>
  <c r="L14" i="3" s="1"/>
  <c r="S2" i="26"/>
  <c r="F14" i="3" s="1"/>
  <c r="V2" i="26"/>
  <c r="I14" i="3" s="1"/>
  <c r="P2" i="26"/>
  <c r="C14" i="3" s="1"/>
  <c r="O2" i="26"/>
  <c r="B14" i="3" s="1"/>
  <c r="N11" i="3" s="1" a="1"/>
  <c r="N11" i="3" s="1"/>
  <c r="U2" i="26"/>
  <c r="H14" i="3" s="1"/>
  <c r="Q2" i="26"/>
  <c r="D14" i="3" s="1"/>
  <c r="R2" i="26"/>
  <c r="E14" i="3" s="1"/>
  <c r="G34" i="18"/>
  <c r="G35" i="18"/>
  <c r="H34" i="18"/>
  <c r="H36" i="18"/>
  <c r="G38" i="18"/>
  <c r="G37" i="18"/>
  <c r="G10" i="11"/>
  <c r="I10" i="11" s="1"/>
  <c r="H37" i="18"/>
  <c r="I9" i="11"/>
  <c r="E7" i="11"/>
  <c r="I7" i="11" s="1"/>
  <c r="I8" i="11"/>
  <c r="I36" i="18" l="1"/>
  <c r="J20" i="3" l="1"/>
  <c r="C19" i="3"/>
  <c r="D20" i="3"/>
  <c r="H18" i="3"/>
  <c r="F20" i="3"/>
  <c r="E20" i="3"/>
  <c r="C16" i="3"/>
  <c r="B20" i="3"/>
  <c r="C18" i="3"/>
  <c r="G20" i="3"/>
  <c r="K18" i="3"/>
  <c r="K20" i="3"/>
  <c r="F15" i="3"/>
  <c r="I20" i="3"/>
  <c r="H20" i="3"/>
  <c r="C20" i="3"/>
  <c r="G15" i="3"/>
  <c r="L20" i="3"/>
  <c r="J15" i="3"/>
  <c r="B19" i="3" l="1"/>
  <c r="K15" i="3"/>
  <c r="I16" i="3"/>
  <c r="G16" i="3"/>
  <c r="D19" i="3"/>
  <c r="G18" i="3"/>
  <c r="J21" i="3"/>
  <c r="D17" i="3"/>
  <c r="E18" i="3"/>
  <c r="K21" i="3"/>
  <c r="E16" i="3"/>
  <c r="F21" i="3"/>
  <c r="I15" i="3"/>
  <c r="G19" i="3"/>
  <c r="I21" i="3"/>
  <c r="I18" i="3"/>
  <c r="L15" i="3"/>
  <c r="E21" i="3"/>
  <c r="B17" i="3"/>
  <c r="J19" i="3"/>
  <c r="J17" i="3"/>
  <c r="K16" i="3"/>
  <c r="C21" i="3"/>
  <c r="L21" i="3"/>
  <c r="J16" i="3"/>
  <c r="K17" i="3"/>
  <c r="F16" i="3"/>
  <c r="I19" i="3"/>
  <c r="K19" i="3"/>
  <c r="F17" i="3"/>
  <c r="H15" i="3"/>
  <c r="L17" i="3"/>
  <c r="L19" i="3"/>
  <c r="B16" i="3"/>
  <c r="H19" i="3"/>
  <c r="L16" i="3"/>
  <c r="L18" i="3"/>
  <c r="I17" i="3"/>
  <c r="E15" i="3"/>
  <c r="B15" i="3"/>
  <c r="F19" i="3"/>
  <c r="H16" i="3"/>
  <c r="J18" i="3"/>
  <c r="G17" i="3"/>
  <c r="G21" i="3"/>
  <c r="D15" i="3"/>
  <c r="C17" i="3"/>
  <c r="H21" i="3"/>
  <c r="D18" i="3"/>
  <c r="B21" i="3"/>
  <c r="D16" i="3"/>
  <c r="H17" i="3"/>
  <c r="F18" i="3"/>
  <c r="D21" i="3"/>
  <c r="B18" i="3"/>
  <c r="E17" i="3"/>
  <c r="C15" i="3"/>
  <c r="E19" i="3"/>
  <c r="J12" i="3" l="1"/>
  <c r="H13" i="3"/>
  <c r="K12" i="3"/>
  <c r="I13" i="3"/>
  <c r="C12" i="3"/>
  <c r="B12" i="3"/>
  <c r="C1" i="3" s="1"/>
  <c r="L13" i="3"/>
  <c r="G12" i="3"/>
  <c r="K13" i="3"/>
  <c r="F13" i="3"/>
  <c r="C11" i="3"/>
  <c r="D12" i="3"/>
  <c r="C10" i="3"/>
  <c r="E13" i="3"/>
  <c r="G13" i="3"/>
  <c r="D1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Flo</author>
    <author>OnkoZert - Florina Dudu</author>
    <author>OnkoZert - Roxana Rentea</author>
    <author>OnkoZert - Orsolya Penzes</author>
  </authors>
  <commentList>
    <comment ref="C6" authorId="0" shapeId="0" xr:uid="{00000000-0006-0000-0000-000001000000}">
      <text>
        <r>
          <rPr>
            <sz val="9"/>
            <color indexed="81"/>
            <rFont val="Arial"/>
            <family val="2"/>
          </rPr>
          <t>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t>
        </r>
      </text>
    </comment>
    <comment ref="K12" authorId="0" shapeId="0" xr:uid="{00000000-0006-0000-0000-000003000000}">
      <text>
        <r>
          <rPr>
            <sz val="9"/>
            <color indexed="81"/>
            <rFont val="Arial"/>
            <family val="2"/>
          </rPr>
          <t>tt.mm.jjjj
Übertrag in weitere Tabellenblätter erfolgt automatisch.</t>
        </r>
      </text>
    </comment>
    <comment ref="C14" authorId="1" shapeId="0" xr:uid="{32F858E4-C72A-44E3-8AEF-CC7A8581FDE9}">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K14" authorId="0" shapeId="0" xr:uid="{00000000-0006-0000-0000-000005000000}">
      <text>
        <r>
          <rPr>
            <sz val="9"/>
            <color indexed="81"/>
            <rFont val="Arial"/>
            <family val="2"/>
          </rPr>
          <t>Auswahl erfolgt über Reg.-Nr.</t>
        </r>
      </text>
    </comment>
    <comment ref="C16" authorId="2" shapeId="0" xr:uid="{787D10CE-BD58-479B-8696-0A0017969AA6}">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C18" authorId="0" shapeId="0" xr:uid="{BF3BA629-F672-441B-8B38-3584A3D3B5DB}">
      <text>
        <r>
          <rPr>
            <sz val="9"/>
            <color indexed="81"/>
            <rFont val="Arial"/>
            <family val="2"/>
          </rPr>
          <t>Name, Vorname</t>
        </r>
      </text>
    </comment>
    <comment ref="K22" authorId="3" shapeId="0" xr:uid="{A0EC6792-26D5-409A-B350-277382ADE56D}">
      <text>
        <r>
          <rPr>
            <sz val="9"/>
            <color indexed="81"/>
            <rFont val="Arial"/>
            <family val="2"/>
          </rPr>
          <t>Anzahl KN: 1</t>
        </r>
      </text>
    </comment>
    <comment ref="K64" authorId="4" shapeId="0" xr:uid="{00000000-0006-0000-0000-000007000000}">
      <text>
        <r>
          <rPr>
            <sz val="9"/>
            <color indexed="81"/>
            <rFont val="Arial"/>
            <family val="2"/>
          </rPr>
          <t>Nenner KN: 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author>
    <author>OnkoZert - Christine Keller</author>
    <author>OnkoZert - Roxana Rentea</author>
    <author>OnkoZert - Florina Dudu</author>
  </authors>
  <commentList>
    <comment ref="E4" authorId="0" shapeId="0" xr:uid="{00000000-0006-0000-0500-000001000000}">
      <text>
        <r>
          <rPr>
            <sz val="9"/>
            <color indexed="81"/>
            <rFont val="Arial"/>
            <family val="2"/>
          </rPr>
          <t>Übertrag erfolgt aus Tabellenblatt Basisdaten</t>
        </r>
      </text>
    </comment>
    <comment ref="H4" authorId="0" shapeId="0" xr:uid="{00000000-0006-0000-0500-000002000000}">
      <text>
        <r>
          <rPr>
            <sz val="9"/>
            <color indexed="81"/>
            <rFont val="Arial"/>
            <family val="2"/>
          </rPr>
          <t>Übertrag erfolgt aus Tabellenblatt Basisdaten</t>
        </r>
      </text>
    </comment>
    <comment ref="B6" authorId="0" shapeId="0" xr:uid="{00000000-0006-0000-0500-000003000000}">
      <text>
        <r>
          <rPr>
            <sz val="9"/>
            <color indexed="81"/>
            <rFont val="Arial"/>
            <family val="2"/>
          </rPr>
          <t>KN = Kennzahl</t>
        </r>
      </text>
    </comment>
    <comment ref="D6" authorId="0" shapeId="0" xr:uid="{00000000-0006-0000-0500-000004000000}">
      <text>
        <r>
          <rPr>
            <sz val="9"/>
            <color indexed="81"/>
            <rFont val="Arial"/>
            <family val="2"/>
          </rPr>
          <t>EB = Erhebungsbogen
LL = Leitlinie (www.leitlinienprogramm-onkologie.de)</t>
        </r>
      </text>
    </comment>
    <comment ref="P6" authorId="0" shapeId="0" xr:uid="{00000000-0006-0000-0500-000006000000}">
      <text>
        <r>
          <rPr>
            <sz val="9"/>
            <color indexed="81"/>
            <rFont val="Arial"/>
            <family val="2"/>
          </rPr>
          <t>Bitte zuerst Tabellenblatt Basisdaten komplett bearbeiten, dann graue Felder Ist-Werte ausfüllen.</t>
        </r>
      </text>
    </comment>
    <comment ref="S7" authorId="1" shapeId="0" xr:uid="{00000000-0006-0000-0500-000007000000}">
      <text>
        <r>
          <rPr>
            <sz val="9"/>
            <color indexed="81"/>
            <rFont val="Arial"/>
            <family val="2"/>
          </rPr>
          <t>Wenn Zelle grau, bitte Begründung angeben.</t>
        </r>
      </text>
    </comment>
    <comment ref="Q8" authorId="2" shapeId="0" xr:uid="{54D71D9B-3723-4502-95BE-DB574332E2C7}">
      <text>
        <r>
          <rPr>
            <sz val="9"/>
            <color indexed="81"/>
            <rFont val="Arial"/>
            <family val="2"/>
          </rPr>
          <t>Übertrag erfolgt aus Tabellenblatt Basisdaten Zelle K22</t>
        </r>
      </text>
    </comment>
    <comment ref="E26" authorId="2" shapeId="0" xr:uid="{5F2F57B4-B03D-45AC-BB43-17A4D150F40F}">
      <text>
        <r>
          <rPr>
            <sz val="9"/>
            <color indexed="81"/>
            <rFont val="Arial"/>
            <family val="2"/>
          </rPr>
          <t>Weitere Erläuterungen siehe FAQ.</t>
        </r>
      </text>
    </comment>
    <comment ref="Q30" authorId="3" shapeId="0" xr:uid="{00000000-0006-0000-0500-000008000000}">
      <text>
        <r>
          <rPr>
            <sz val="9"/>
            <color indexed="81"/>
            <rFont val="Arial"/>
            <family val="2"/>
          </rPr>
          <t>Übertrag erfolgt aus Tabellenblatt Basisdaten Zelle K64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 - Christine Keller</author>
  </authors>
  <commentList>
    <comment ref="H18" authorId="0" shapeId="0" xr:uid="{00000000-0006-0000-0700-000001000000}">
      <text>
        <r>
          <rPr>
            <b/>
            <sz val="9"/>
            <color indexed="81"/>
            <rFont val="Tahoma"/>
            <family val="2"/>
          </rPr>
          <t>OnkoZert - Christine Keller:</t>
        </r>
        <r>
          <rPr>
            <sz val="9"/>
            <color indexed="81"/>
            <rFont val="Tahoma"/>
            <family val="2"/>
          </rPr>
          <t xml:space="preserve">
Angabe aus KB übernommen.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D6" authorId="0" shapeId="0" xr:uid="{00000000-0006-0000-0800-000001000000}">
      <text>
        <r>
          <rPr>
            <sz val="9"/>
            <color indexed="81"/>
            <rFont val="Arial"/>
            <family val="2"/>
          </rPr>
          <t>Übertrag erfolgt aus Tabellenblatt Basisdaten</t>
        </r>
      </text>
    </comment>
    <comment ref="D8" authorId="0" shapeId="0" xr:uid="{00000000-0006-0000-0800-000002000000}">
      <text>
        <r>
          <rPr>
            <sz val="9"/>
            <color indexed="81"/>
            <rFont val="Arial"/>
            <family val="2"/>
          </rPr>
          <t>Übertrag erfolgt aus Tabellenblatt Basisdaten</t>
        </r>
      </text>
    </comment>
    <comment ref="K8" authorId="0" shapeId="0" xr:uid="{00000000-0006-0000-0800-000003000000}">
      <text>
        <r>
          <rPr>
            <sz val="9"/>
            <color indexed="81"/>
            <rFont val="Arial"/>
            <family val="2"/>
          </rPr>
          <t>Übertrag erfolgt aus Tabellenblatt Basisdaten</t>
        </r>
      </text>
    </comment>
  </commentList>
</comments>
</file>

<file path=xl/sharedStrings.xml><?xml version="1.0" encoding="utf-8"?>
<sst xmlns="http://schemas.openxmlformats.org/spreadsheetml/2006/main" count="3040" uniqueCount="1689">
  <si>
    <t>Nr.</t>
  </si>
  <si>
    <t>Kennzahlenziel</t>
  </si>
  <si>
    <t>Zähler</t>
  </si>
  <si>
    <t>Sollvorgabe</t>
  </si>
  <si>
    <t>Nenner</t>
  </si>
  <si>
    <t>%</t>
  </si>
  <si>
    <t>Sollvorgabe nicht erfüllt</t>
  </si>
  <si>
    <t>Summe</t>
  </si>
  <si>
    <t>Gesamt</t>
  </si>
  <si>
    <t>Quote</t>
  </si>
  <si>
    <t>Reg.-Nr.</t>
  </si>
  <si>
    <t>Bundesland</t>
  </si>
  <si>
    <t>Thüringen</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</si>
  <si>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</si>
  <si>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</si>
  <si>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</si>
  <si>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</si>
  <si>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</si>
  <si>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</si>
  <si>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</si>
  <si>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</si>
  <si>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</si>
  <si>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</si>
  <si>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</si>
  <si>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</si>
  <si>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</si>
  <si>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</si>
  <si>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</si>
  <si>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Schweiz</t>
  </si>
  <si>
    <t>Datenqualität</t>
  </si>
  <si>
    <t>Aktion</t>
  </si>
  <si>
    <t>ID</t>
  </si>
  <si>
    <t>HID</t>
  </si>
  <si>
    <t>EingeleiteteAktionen</t>
  </si>
  <si>
    <t>Aktionen</t>
  </si>
  <si>
    <t>vID</t>
  </si>
  <si>
    <t>Zaehler</t>
  </si>
  <si>
    <t>Nr</t>
  </si>
  <si>
    <t>FormularID</t>
  </si>
  <si>
    <t>ErlaeuterungDatendefizit</t>
  </si>
  <si>
    <t>Italien</t>
  </si>
  <si>
    <t>Kennzahlenbogen</t>
  </si>
  <si>
    <t>Erstelldatum</t>
  </si>
  <si>
    <t>Plausibilität unklar</t>
  </si>
  <si>
    <t>Verifizierung Zentrum</t>
  </si>
  <si>
    <t xml:space="preserve">Reg.-Nr. </t>
  </si>
  <si>
    <t>Erstzertifizierung</t>
  </si>
  <si>
    <t>Datenqualität Kennzahlen</t>
  </si>
  <si>
    <t>Grundgesamtheit 
(= Nenner)</t>
  </si>
  <si>
    <t>I.O.</t>
  </si>
  <si>
    <t>I.O. (Plausibilität unklar)</t>
  </si>
  <si>
    <t>Pflicht Berechnung</t>
  </si>
  <si>
    <t>Optional Berechnung</t>
  </si>
  <si>
    <t>optional - I.O.</t>
  </si>
  <si>
    <t>optional - I.O. (Plausibilität unklar)</t>
  </si>
  <si>
    <t>optional - Sollvorgabe nicht erfüllt</t>
  </si>
  <si>
    <t>optional - unvollständig</t>
  </si>
  <si>
    <t>optional - inkorrekt</t>
  </si>
  <si>
    <t>Plausibel</t>
  </si>
  <si>
    <t>Inkorrekt</t>
  </si>
  <si>
    <t>Fehlerhaft</t>
  </si>
  <si>
    <t>Unvollständig</t>
  </si>
  <si>
    <t>kein Eintrag</t>
  </si>
  <si>
    <t>n.d.</t>
  </si>
  <si>
    <t>Bearbeitungs-qualität</t>
  </si>
  <si>
    <t>Kennzahlenjahr</t>
  </si>
  <si>
    <t>Anzahl/Quote</t>
  </si>
  <si>
    <t xml:space="preserve"> &lt;= Sollv. nicht erfüllt</t>
  </si>
  <si>
    <t xml:space="preserve"> &gt;= Sollv. nicht erfüllt</t>
  </si>
  <si>
    <t>&gt;</t>
  </si>
  <si>
    <t>&lt;</t>
  </si>
  <si>
    <t xml:space="preserve"> &lt; Plausi ?</t>
  </si>
  <si>
    <t xml:space="preserve"> &gt; Plausi ?</t>
  </si>
  <si>
    <t>Datum Erstzertifizierung</t>
  </si>
  <si>
    <t>Ist-Wert
Ausfüllen</t>
  </si>
  <si>
    <t>Zentrum</t>
  </si>
  <si>
    <t>Standort</t>
  </si>
  <si>
    <t>Einrichtung 1</t>
  </si>
  <si>
    <t>Land</t>
  </si>
  <si>
    <t>Kennzahl-
definition</t>
  </si>
  <si>
    <t>Derzeit keine Vorgaben</t>
  </si>
  <si>
    <t>Nicht gelistet</t>
  </si>
  <si>
    <t>-----</t>
  </si>
  <si>
    <t>Ansprechpartner</t>
  </si>
  <si>
    <t>Plausi unklar</t>
  </si>
  <si>
    <t>Daten-qualität</t>
  </si>
  <si>
    <t>Allgemeine Feststellungen</t>
  </si>
  <si>
    <t>Allgemeine Hinweise</t>
  </si>
  <si>
    <t>Allgemeine Abweichungen</t>
  </si>
  <si>
    <t>Bewertung Ausschuss</t>
  </si>
  <si>
    <t>Anmerkung OnkoZert</t>
  </si>
  <si>
    <t>Feststellung</t>
  </si>
  <si>
    <t>Hinweis</t>
  </si>
  <si>
    <t>Abweichung</t>
  </si>
  <si>
    <t>Österreich</t>
  </si>
  <si>
    <r>
      <t xml:space="preserve">Eingeleitete / geplante Aktionen
</t>
    </r>
    <r>
      <rPr>
        <sz val="8"/>
        <color indexed="8"/>
        <rFont val="Arial"/>
        <family val="2"/>
      </rPr>
      <t>(bei plausibler Begründung keine Aktion erforderlich)</t>
    </r>
  </si>
  <si>
    <t>Alle KN leer:</t>
  </si>
  <si>
    <t xml:space="preserve">        Erstelldatum</t>
  </si>
  <si>
    <t>Kennzahldefinition</t>
  </si>
  <si>
    <t>Zähler/ Anzahl</t>
  </si>
  <si>
    <t>Begründung / Ursache</t>
  </si>
  <si>
    <t>Eingeleitete / geplante Aktionen</t>
  </si>
  <si>
    <t>Für Übertragung in Datendefizite_KB:</t>
  </si>
  <si>
    <t>KN</t>
  </si>
  <si>
    <t>Bearbeitungshinweise:</t>
  </si>
  <si>
    <r>
      <t xml:space="preserve">Begründung / Ursache
</t>
    </r>
    <r>
      <rPr>
        <sz val="8"/>
        <color indexed="8"/>
        <rFont val="Arial"/>
        <family val="2"/>
      </rPr>
      <t>(min. 30 Zeichen / max. 500 Zeichen)</t>
    </r>
  </si>
  <si>
    <t>Summe Plausibilität unklar</t>
  </si>
  <si>
    <t>Ausnahme (Plausibilität unklar)</t>
  </si>
  <si>
    <t>optional - Ausnahme (Plausibilität unklar)</t>
  </si>
  <si>
    <t>Basisdaten FBREK</t>
  </si>
  <si>
    <t>Kooperationspartner 1</t>
  </si>
  <si>
    <t>Kooperationspartner 2</t>
  </si>
  <si>
    <t>Kooperationspartner 3</t>
  </si>
  <si>
    <t>Kooperationspartner 4</t>
  </si>
  <si>
    <t>Kooperationspartner 5</t>
  </si>
  <si>
    <t>Name Zentrum</t>
  </si>
  <si>
    <t>Kooperationspartner 6</t>
  </si>
  <si>
    <t>Kooperationspartner 7</t>
  </si>
  <si>
    <t>Kooperationspartner 8</t>
  </si>
  <si>
    <t>Kooperationspartner 9</t>
  </si>
  <si>
    <t>Kooperationspartner 10</t>
  </si>
  <si>
    <t>Kooperationspartner 11</t>
  </si>
  <si>
    <t>Kooperationspartner 12</t>
  </si>
  <si>
    <t>Kooperationspartner 13</t>
  </si>
  <si>
    <t>Kooperationspartner 14</t>
  </si>
  <si>
    <t>Kooperationspartner 15</t>
  </si>
  <si>
    <t>Kooperationspartner 16</t>
  </si>
  <si>
    <t>Kooperationspartner 17</t>
  </si>
  <si>
    <t>Kooperationspartner 18</t>
  </si>
  <si>
    <t>Kooperationspartner 19</t>
  </si>
  <si>
    <t>Kooperationspartner 20</t>
  </si>
  <si>
    <t>Kooperationspartner 21</t>
  </si>
  <si>
    <t>Kooperationspartner 22</t>
  </si>
  <si>
    <t>Kooperationspartner 23</t>
  </si>
  <si>
    <t>Kooperationspartner 24</t>
  </si>
  <si>
    <t>Kooperationspartner 25</t>
  </si>
  <si>
    <t>(Freitext)</t>
  </si>
  <si>
    <t>Brustzentrum Stuttgart am Marienhospital</t>
  </si>
  <si>
    <t>Marienhospital Stuttgart</t>
  </si>
  <si>
    <t>Deutschland</t>
  </si>
  <si>
    <t>Brustzentrum Regio im Comprehensive Cancer Center (CCC) Marburg</t>
  </si>
  <si>
    <t>Universitätsklinikum Freiburg</t>
  </si>
  <si>
    <t>Brustkrebszentrum Bremen-Mitte</t>
  </si>
  <si>
    <t>Gesundheit Nord gGmbH, Standort Klinikum Bremen-Mitte</t>
  </si>
  <si>
    <t>Oldenburger Brustzentrum</t>
  </si>
  <si>
    <t>Pius Hospital Oldenburg</t>
  </si>
  <si>
    <t>Universitäts-Brustzentrum Tübingen</t>
  </si>
  <si>
    <t>Universitätsklinikum Heidelberg</t>
  </si>
  <si>
    <t>Interdisziplinäres Brustzentrum der Universitätsfrauenklinik Ulm (IBZ)</t>
  </si>
  <si>
    <t>Universitätsklinikum Ulm</t>
  </si>
  <si>
    <t>Interdisziplinäres Brustkrebszentrum der Charité (IBZ) im Charité Comprehensive Cancer Center</t>
  </si>
  <si>
    <t>Charité - Campus Mitte</t>
  </si>
  <si>
    <t>Kooperatives Brustzentrum Klinikum Region Hannover</t>
  </si>
  <si>
    <t>KRH Klinikum Siloah</t>
  </si>
  <si>
    <t>Klinikum Robert Koch Gehrden</t>
  </si>
  <si>
    <t>Euregio-Brust-Zentrum St.-Antonius-Hospital</t>
  </si>
  <si>
    <t>St.-Antonius-Hospital Eschweiler</t>
  </si>
  <si>
    <t>Interdisziplinäres Brustzentrum Mannheim</t>
  </si>
  <si>
    <t>Universitätsmedizin Mannheim (UMM)</t>
  </si>
  <si>
    <t>Kooperatives Brustzentrum Südostbayern</t>
  </si>
  <si>
    <t>RoMed Klinikum Rosenheim</t>
  </si>
  <si>
    <t>Universitäts-Klinikum Halle (Saale)</t>
  </si>
  <si>
    <t>Universitäres Brustkrebszentrum Mainz</t>
  </si>
  <si>
    <t>Klinik für Geburtshilfe und Frauengesundheit der Universitätsmedizin Mainz</t>
  </si>
  <si>
    <t>Brustzentrum im Sana Klinikum Lichtenberg</t>
  </si>
  <si>
    <t>Sana Klinikum Lichtenberg</t>
  </si>
  <si>
    <t>Kooperatives Brustzentrum Landshut</t>
  </si>
  <si>
    <t>Klinikum Landshut</t>
  </si>
  <si>
    <t>Brustzentrum Saar Mitte</t>
  </si>
  <si>
    <t>CaritasKlinikum Saarbrücken St. Theresia</t>
  </si>
  <si>
    <t>Brustzentrum am Universitätsklinikum Hamburg-Eppendorf</t>
  </si>
  <si>
    <t>Universitätsklinikum Hamburg-Eppendorf</t>
  </si>
  <si>
    <t>SRH Zentralklinikum Suhl</t>
  </si>
  <si>
    <t>Helios Klinikum Meiningen</t>
  </si>
  <si>
    <t>Brustzentrum Klinikum Oldenburg</t>
  </si>
  <si>
    <t>Klinikum Oldenburg</t>
  </si>
  <si>
    <t>Klinikum Sindelfingen-Böblingen; Kliniken Böblingen</t>
  </si>
  <si>
    <t>Brustzentrum Südbaden</t>
  </si>
  <si>
    <t>Evangelisches Diakoniekrankenhaus</t>
  </si>
  <si>
    <t>Kreiskrankenhaus Emmendingen</t>
  </si>
  <si>
    <t>Brustzentrum Städtisches Klinikum Karlsruhe</t>
  </si>
  <si>
    <t>Städtisches Klinikum Karlsruhe</t>
  </si>
  <si>
    <t>Brustzentrum Chemnitz</t>
  </si>
  <si>
    <t>Landkreis Mittweida Krankenhaus</t>
  </si>
  <si>
    <t>Brustzentrum an den DRK Kliniken Berlin Köpenick</t>
  </si>
  <si>
    <t>DRK Kliniken Berlin Köpenick</t>
  </si>
  <si>
    <t>Brustzentrum Eggenfelden</t>
  </si>
  <si>
    <t>Rottal-Inn Kliniken Standort Eggenfelden</t>
  </si>
  <si>
    <t>Brustzentrum Sana Klinikum Hameln-Pyrmont</t>
  </si>
  <si>
    <t>Sana Klinikum Hameln-Pyrmont</t>
  </si>
  <si>
    <t>Mammazentrum Ostsachsen</t>
  </si>
  <si>
    <t>Städtisches Klinikum Görlitz</t>
  </si>
  <si>
    <t>Brustzentrum im St. Josefs-Hospital Wiesbaden</t>
  </si>
  <si>
    <t>St. Josefs-Hospital Wiesbaden</t>
  </si>
  <si>
    <t>Brustkrebszentrum im DIAKO Bremen</t>
  </si>
  <si>
    <t>DIAKO Ev. Diakonie-Krankenhaus</t>
  </si>
  <si>
    <t>Brustzentrum Offenburg</t>
  </si>
  <si>
    <t>Ortenau Klinikum Offenburg-Kehl</t>
  </si>
  <si>
    <t>Brustzentrum Nürtingen Ruit</t>
  </si>
  <si>
    <t>medius KLINIK NÜRTINGEN</t>
  </si>
  <si>
    <t>medius KLINIK OSTFILDERN-RUIT</t>
  </si>
  <si>
    <t>Brustzentrum im Helios Klinikum Bad Saarow</t>
  </si>
  <si>
    <t>Helios Klinikum Bad Saarow</t>
  </si>
  <si>
    <t>Brustzentrum Heilbronn - Franken</t>
  </si>
  <si>
    <t>Brustzentrum Klinikum Fürth</t>
  </si>
  <si>
    <t>Klinikum Fürth</t>
  </si>
  <si>
    <t>Asklepios Brustzentrum Hamburg</t>
  </si>
  <si>
    <t>Asklepios Klinik Barmbek</t>
  </si>
  <si>
    <t>Kooperatives Brustzentrum Wiesbaden</t>
  </si>
  <si>
    <t>Helios Dr. Horst Schmidt Kliniken Wiesbaden</t>
  </si>
  <si>
    <t>Helios Brustzentrum Gifhorn</t>
  </si>
  <si>
    <t>Helios Klinikum Gifhorn</t>
  </si>
  <si>
    <t>Universitäts-Brustzentrum Franken</t>
  </si>
  <si>
    <t>Brustkompetenzzentrum Ketteler Krankenhaus</t>
  </si>
  <si>
    <t>Ketteler Krankenhaus Offenbach</t>
  </si>
  <si>
    <t>Klinikum Esslingen</t>
  </si>
  <si>
    <t>Brustzentrum Weißenfels</t>
  </si>
  <si>
    <t>IBZ - Interdisziplinäres Brustzentrum am Klinikum Kassel</t>
  </si>
  <si>
    <t>Klinikum Kassel</t>
  </si>
  <si>
    <t>Brustzentrum Schwäbisch Gmünd</t>
  </si>
  <si>
    <t>Stauferklinikum Schwäbisch Gmünd Frauenklinik</t>
  </si>
  <si>
    <t>abc AalenBrustCentrum</t>
  </si>
  <si>
    <t>Ostalb-Klinikum Aalen</t>
  </si>
  <si>
    <t>DONAUISAR Klinikum Deggendorf</t>
  </si>
  <si>
    <t>Klinikum St. Marien Amberg</t>
  </si>
  <si>
    <t>Brustzentrum St. Joseph-Stift Bremen</t>
  </si>
  <si>
    <t>Krankenhaus St. Joseph-Stift Bremen</t>
  </si>
  <si>
    <t>Interdisziplinäres Brustzentrum der Universitätsmedizin Greifswald</t>
  </si>
  <si>
    <t>Universitätsmedizin Greifswald</t>
  </si>
  <si>
    <t>Brustzentrum Villingen-Schwenningen / Tuttlingen</t>
  </si>
  <si>
    <t>Schwarzwald-Baar Klinikum Villingen-Schwenningen</t>
  </si>
  <si>
    <t>Klinikum Landkreis Tuttlingen</t>
  </si>
  <si>
    <t>Brustzentrum Bremerhaven</t>
  </si>
  <si>
    <t>Klinikum Bremerhaven - Reinkenheide</t>
  </si>
  <si>
    <t>Brustzentrum Halle</t>
  </si>
  <si>
    <t>Universitätsklinikum Carl Gustav Carus</t>
  </si>
  <si>
    <t>Diakonissenkrankenhaus Dresden</t>
  </si>
  <si>
    <t>KRANKENHAUS ST. JOSEPH-STIFT DRESDEN</t>
  </si>
  <si>
    <t>ELBLANDKLINIKUM Radebeul</t>
  </si>
  <si>
    <t>Brustzentrum Franziskus Hospital Bielefeld</t>
  </si>
  <si>
    <t>Franziskus Hospital Bielefeld</t>
  </si>
  <si>
    <t>Universitäts-Brustzentrum am Universitätsklinikum des Saarlandes</t>
  </si>
  <si>
    <t>Universitätsklinikum des Saarlandes</t>
  </si>
  <si>
    <t xml:space="preserve">Interdisziplinäres Brustzentrum Kempten/Allgäu </t>
  </si>
  <si>
    <t>Brustzentrum Oberschwaben</t>
  </si>
  <si>
    <t>Bruchsaler Brustzentrum</t>
  </si>
  <si>
    <t>Frauenklinik Fürst-Stirum-Klinik Bruchsal</t>
  </si>
  <si>
    <t>Brustzentrum Trier</t>
  </si>
  <si>
    <t>Klinikum Mutterhaus der Borromäerinnen</t>
  </si>
  <si>
    <t>Brustzentrum Weiden - Marktredwitz</t>
  </si>
  <si>
    <t>Kliniken Nordoberpfalz, Standort Klinikum Weiden</t>
  </si>
  <si>
    <t>Klinikum Fichtelgebirge Marktredwitz</t>
  </si>
  <si>
    <t>Brustkrebszentrum am St. Bernward Krankenhaus Hildesheim</t>
  </si>
  <si>
    <t>St. Bernward-Krankenhaus</t>
  </si>
  <si>
    <t>Universitäres Brustkrebszentrum Regensburg</t>
  </si>
  <si>
    <t>Klinik für Frauenheilkunde und Geburtshilfe Lehrstuhl der Universität Regensburg am Caritas-Krankenhaus St. Josef</t>
  </si>
  <si>
    <t>Brustzentrum Reutlingen</t>
  </si>
  <si>
    <t xml:space="preserve">Klinikum am Steinenberg, Kreiskliniken Reutlingen </t>
  </si>
  <si>
    <t>Brustzentrum Hohenlohe</t>
  </si>
  <si>
    <t>Westküstenklinikum Heide</t>
  </si>
  <si>
    <t>Klinikum Itzehoe</t>
  </si>
  <si>
    <t>Friedrich-Ebert-Krankenhaus Neumünster</t>
  </si>
  <si>
    <t>Brustzentrum im Evangelischen Waldkrankenhaus Spandau</t>
  </si>
  <si>
    <t>Evangelisches Waldkrankenhaus Spandau</t>
  </si>
  <si>
    <t>Brustzentrum Ammerland-Klinik</t>
  </si>
  <si>
    <t>Brustzentrum Mittelbaden</t>
  </si>
  <si>
    <t>Klinikum Mittelbaden Baden-Baden Balg</t>
  </si>
  <si>
    <t>Interdisziplinäres Brustzentrum Braunschweig</t>
  </si>
  <si>
    <t>Städtisches Klinikum Braunschweig</t>
  </si>
  <si>
    <t>Brustzentrum Augsburg</t>
  </si>
  <si>
    <t>Universitätsklinikum Augsburg - Medizincampus</t>
  </si>
  <si>
    <t>Brustzentrum am Dietrich-Bonhoeffer-Klinikum</t>
  </si>
  <si>
    <t>Dietrich-Bonhoeffer-Klinikum Neubrandenburg</t>
  </si>
  <si>
    <t>Brustkrebszentrum Memmingen - Allgäu</t>
  </si>
  <si>
    <t>Klinikum Memmingen</t>
  </si>
  <si>
    <t>Regio Klinikum Pinneberg</t>
  </si>
  <si>
    <t>Brustzentrum Dachau</t>
  </si>
  <si>
    <t>Frauenklinik im Helios Amper-Klinikum Dachau</t>
  </si>
  <si>
    <t>Klinikum Ludwigsburg</t>
  </si>
  <si>
    <t>Interdisziplinäres Brustzentrum Klinikum Nürnberg</t>
  </si>
  <si>
    <t>Klinikum Nürnberg</t>
  </si>
  <si>
    <t>Brustzentrum Klinikum Hildesheim</t>
  </si>
  <si>
    <t>Helios Klinikum Hildesheim</t>
  </si>
  <si>
    <t>Interdisziplinäres Brustzentrum Jena</t>
  </si>
  <si>
    <t>Universitätsklinikum Jena</t>
  </si>
  <si>
    <t>Brustzentrum Sana Klinikum Offenbach</t>
  </si>
  <si>
    <t>Sana Klinikum Offenbach</t>
  </si>
  <si>
    <t>Brustzentrum Klinikum Bayreuth</t>
  </si>
  <si>
    <t>Klinikum Bayreuth</t>
  </si>
  <si>
    <t>Brustzentrum St. Elisabeth-Krankenhaus Leipzig</t>
  </si>
  <si>
    <t>St. Elisabeth-Krankenhaus Leipzig</t>
  </si>
  <si>
    <t>Brustzentrum Ostthüringen</t>
  </si>
  <si>
    <t>SRH Wald-Klinikum Gera</t>
  </si>
  <si>
    <t>Brustzentrum Vogtland</t>
  </si>
  <si>
    <t>Klinikum Obergöltzsch Rodewisch</t>
  </si>
  <si>
    <t>Brustzentrum Ingolstadt</t>
  </si>
  <si>
    <t>Klinikum Ingolstadt</t>
  </si>
  <si>
    <t>SRH Krankenhaus Sigmaringen</t>
  </si>
  <si>
    <t>Brustkrebszentrum am Universitätsklinikum Leipzig</t>
  </si>
  <si>
    <t>Universitätsklinikum Leipzig</t>
  </si>
  <si>
    <t>Brustkrebszentrum Saarlouis am DRK Krankenhaus</t>
  </si>
  <si>
    <t>Krankenhaus vom Deutschen Roten Kreuz Saarlouis</t>
  </si>
  <si>
    <t>Brustzentrum HELIOS Klinikum Pforzheim</t>
  </si>
  <si>
    <t>HELIOS Klinikum Pforzheim</t>
  </si>
  <si>
    <t>Brustzentrum Schweinfurt-Mainfranken</t>
  </si>
  <si>
    <t>Leopoldina-Krankenhaus der Stadt Schweinfurt</t>
  </si>
  <si>
    <t>Nordwestsächsisches Brustzentrum Leipzig</t>
  </si>
  <si>
    <t>Klinikum St. Georg</t>
  </si>
  <si>
    <t>Brustzentrum Dresden</t>
  </si>
  <si>
    <t>Städtisches Klinikum Dresden, Standort Friedrichstadt</t>
  </si>
  <si>
    <t>Brustzentrum Neumarkt</t>
  </si>
  <si>
    <t>Klinikum Neumarkt</t>
  </si>
  <si>
    <t>Ordensklinikum Linz Barmherzige Schwestern</t>
  </si>
  <si>
    <t>Brustzentrum Westend</t>
  </si>
  <si>
    <t>Brustzentrum Vinzenzkrankenhaus Hannover</t>
  </si>
  <si>
    <t>Vinzenzkrankenhaus Hannover</t>
  </si>
  <si>
    <t>Brustzentrum Luzern</t>
  </si>
  <si>
    <t>Universitäres Brustzentrum Würzburg</t>
  </si>
  <si>
    <t>Universitätsfrauenklinik Würzburg</t>
  </si>
  <si>
    <t>Brustzentrum Ludwigshafen</t>
  </si>
  <si>
    <t>Klinikum der Stadt Ludwigshafen am Rhein gGmbH</t>
  </si>
  <si>
    <t>Brustkrebszentrum Rems-Murr-Klinikum Winnenden</t>
  </si>
  <si>
    <t>Rems-Murr-Klinikum Winnenden</t>
  </si>
  <si>
    <t>Brustzentrum Donau-Riß</t>
  </si>
  <si>
    <t>Interdisziplinäres Brustkrebszentrum am Diakonie-Klinikum Stuttgart</t>
  </si>
  <si>
    <t>Diakonie-Klinikum Stuttgart</t>
  </si>
  <si>
    <t>Brustzentrum Klinikum Stuttgart/Frauenklinik</t>
  </si>
  <si>
    <t>Klinikum Stuttgart, Olgahospital, Frauenklinik</t>
  </si>
  <si>
    <t>Brustkrebszentrum im CIO Bonn</t>
  </si>
  <si>
    <t>Centrum für Integrierte Onkologie Aachen Bonn Köln Düsseldorf im Universitätsklinikum Bonn</t>
  </si>
  <si>
    <t>Interdisziplinäres Brustzentrum Berlin Buch</t>
  </si>
  <si>
    <t>Helios Klinikum Berlin-Buch</t>
  </si>
  <si>
    <t>Sana Klinikum Borna</t>
  </si>
  <si>
    <t>Brustzentrum Kassel</t>
  </si>
  <si>
    <t>Klinikum Konstanz</t>
  </si>
  <si>
    <t>Klinikum Friedrichshafen</t>
  </si>
  <si>
    <t>Brustkrebszentrum Missio Würzburg</t>
  </si>
  <si>
    <t>Klinikum Würzburg Mitte, Standort Missioklinik</t>
  </si>
  <si>
    <t>Brustzentrum Worms</t>
  </si>
  <si>
    <t>Klinikum Worms</t>
  </si>
  <si>
    <t>Brustgesundheitszentrum Brixen - Meran Partner der Universitätsklinik Innsbruck</t>
  </si>
  <si>
    <t>Schwerpunktkrankenhaus Meran</t>
  </si>
  <si>
    <t>Schwerpunktkrankenhaus Brixen</t>
  </si>
  <si>
    <t>Brustzentrum Krankenhaus St. Marienstift Magdeburg</t>
  </si>
  <si>
    <t>Krankenhaus St. Marienstift Magdeburg</t>
  </si>
  <si>
    <t>Klinikum Traunstein/Kliniken Südostbayern AG</t>
  </si>
  <si>
    <t>Klinikum Aschaffenburg - Alzenau gemeinnützige GmbH Standort AB</t>
  </si>
  <si>
    <t>Brustzentrum der Medizinischen Hochschule Hannover</t>
  </si>
  <si>
    <t>Klinik für Frauenheilkunde und Geburtshilfe</t>
  </si>
  <si>
    <t>Brustzentrum am Klinikum Magdeburg</t>
  </si>
  <si>
    <t>Klinikum Magdeburg</t>
  </si>
  <si>
    <t>Brustzentrum Starnberg</t>
  </si>
  <si>
    <t>Klinikum Starnberg (Klinik für Frauenheilkunde und Geburtshilfe)</t>
  </si>
  <si>
    <t>Brustzentrum Schaumburg</t>
  </si>
  <si>
    <t>AGAPLESION EV. KLINIKUM SCHAUMBURG</t>
  </si>
  <si>
    <t>Brustzentrum Helios Kliniken Schwerin</t>
  </si>
  <si>
    <t>Helios Kliniken Schwerin</t>
  </si>
  <si>
    <t>Brustzentrum Klinikum Hanau</t>
  </si>
  <si>
    <t>Klinikum Hanau</t>
  </si>
  <si>
    <t>Brustzentrum Wolfsburg</t>
  </si>
  <si>
    <t>Klinikum Wolfsburg</t>
  </si>
  <si>
    <t>Brustzentrum Bamberg</t>
  </si>
  <si>
    <t>Sozialstiftung Bamberg Klinikum am Bruderwald</t>
  </si>
  <si>
    <t>Marienhaus Klinikum St. Elisabeth Neuwied</t>
  </si>
  <si>
    <t>Brustzentrum AGAPLESION DIAKONIEKLINIKUM HAMBURG</t>
  </si>
  <si>
    <t>AGAPLESION DIAKONIEKLINIKUM HAMBURG</t>
  </si>
  <si>
    <t>Brustzentrum Helios Mariahilf - Hamburg</t>
  </si>
  <si>
    <t>Helios Mariahilf Klinik</t>
  </si>
  <si>
    <t>Klinikum Fulda gAG</t>
  </si>
  <si>
    <t>Brustzentrum Stade-Buxtehude</t>
  </si>
  <si>
    <t>Elbe Klinikum Stade</t>
  </si>
  <si>
    <t>Elbe Klinikum Buxtehude</t>
  </si>
  <si>
    <t>Brustzentrum Osnabrück</t>
  </si>
  <si>
    <t>Niels-Stensen-Kliniken, Franziskus-Hospital Harderberg</t>
  </si>
  <si>
    <t>Brustzentrum St. Vincenz-Krankenhaus Limburg</t>
  </si>
  <si>
    <t>Brustzentrum Westmittelfranken</t>
  </si>
  <si>
    <t>ANregiomed Klinikum Ansbach</t>
  </si>
  <si>
    <t>Universitätsklinikum Schleswig-Holstein, Campus Lübeck</t>
  </si>
  <si>
    <t>Brustzentrum Universitäts-Frauenklinik Frankfurt</t>
  </si>
  <si>
    <t>Brust-Zentrum Kiel</t>
  </si>
  <si>
    <t>Universitätsklinikum Schleswig-Holstein Campus Kiel</t>
  </si>
  <si>
    <t>Interdisziplinäres Brustzentrum Düsseldorf</t>
  </si>
  <si>
    <t>Centrum für Integrierte Onkologie Aachen Bonn Köln Düsseldorf im Universitätsklinikum Düsseldorf</t>
  </si>
  <si>
    <t>Brustzentrum Nordhausen</t>
  </si>
  <si>
    <t>Südharz Klinikum Nordhausen</t>
  </si>
  <si>
    <t>Brustzentrum Heidenheim</t>
  </si>
  <si>
    <t>Klinikum Heidenheim</t>
  </si>
  <si>
    <t>Brustzentrum Marienhospital Bottrop</t>
  </si>
  <si>
    <t>Marienhospital Bottrop</t>
  </si>
  <si>
    <t>Hegau-Bodensee-Klinikum Singen</t>
  </si>
  <si>
    <t>Brustzentrum Lüneburg</t>
  </si>
  <si>
    <t>Städtisches Klinikum Lüneburg</t>
  </si>
  <si>
    <t>Brustkrebszentrum DRK Krankenhaus Chemnitz-Rabenstein</t>
  </si>
  <si>
    <t>DRK Krankenhaus Chemnitz-Rabenstein</t>
  </si>
  <si>
    <t>Brustkrebszentrum der Universitätsmedizin Göttingen</t>
  </si>
  <si>
    <t>Universitätsklinikum Göttingen</t>
  </si>
  <si>
    <t>Brustzentrum am Marienkrankenhaus Hamburg</t>
  </si>
  <si>
    <t>Kath. Marienkrankenhaus Hamburg</t>
  </si>
  <si>
    <t>Brustzentrum Harz</t>
  </si>
  <si>
    <t>Harzklinikum Dorothea Christiane Erxleben</t>
  </si>
  <si>
    <t>Brustzentrum im Marienhof Katholisches Klinikum Koblenz - Montabaur</t>
  </si>
  <si>
    <t>Interdisziplinäres Brustzentrum Kantonsspital Baden</t>
  </si>
  <si>
    <t>Brustzentrum am St. Marienhospital Vechta</t>
  </si>
  <si>
    <t>St. Marienhospital Vechta</t>
  </si>
  <si>
    <t>Brustzentrum Weinheim</t>
  </si>
  <si>
    <t>GRN-Klinik Weinheim</t>
  </si>
  <si>
    <t>Vivantes Brustzentrum</t>
  </si>
  <si>
    <t>Vivantes Klinikum Am Urban</t>
  </si>
  <si>
    <t>Kooperatives Brustzentrum Lingen-Nordhorn</t>
  </si>
  <si>
    <t>Bonifatius Hospital</t>
  </si>
  <si>
    <t>Euregio-Klinik Albert-Schweitzer-Straße</t>
  </si>
  <si>
    <t>Krankenhaus Waldfriede</t>
  </si>
  <si>
    <t>Brustzentrum Speyer</t>
  </si>
  <si>
    <t>Diakonissen-Stiftungs-Krankenhaus Speyer</t>
  </si>
  <si>
    <t>Brustzentrum Kemperhof Koblenz &amp; St. Elisabeth Mayen</t>
  </si>
  <si>
    <t xml:space="preserve">Gemeinschaftsklinikum Mittelrhein, Kemperhof </t>
  </si>
  <si>
    <t>Gemeinschaftsklinikum Mittelrhein, St. Elisabeth Mayen</t>
  </si>
  <si>
    <t>Brustzentrum Josefinum Augsburg - QBA</t>
  </si>
  <si>
    <t>JOSEFINUM Augsburg</t>
  </si>
  <si>
    <t>Brustzentrum Donauwörth</t>
  </si>
  <si>
    <t>Donau-Ries-Klinik Donauwörth</t>
  </si>
  <si>
    <t>Brustkrebszentrum Potsdam</t>
  </si>
  <si>
    <t xml:space="preserve">Klinikum Ernst von Bergmann </t>
  </si>
  <si>
    <t>Brustzentrum Bad Nauheim</t>
  </si>
  <si>
    <t>Hochwaldkrankenhaus Bad Nauheim</t>
  </si>
  <si>
    <t>Brustzentrum Tauber-Franken</t>
  </si>
  <si>
    <t>Caritas-Krankenhaus Bad Mergentheim</t>
  </si>
  <si>
    <t>Brustzentrum Buchholz-Winsen</t>
  </si>
  <si>
    <t>Krankenhaus Buchholz</t>
  </si>
  <si>
    <t>Krankenhaus Winsen</t>
  </si>
  <si>
    <t>Brustzentrum am AGAPLESION DIAKONIEKLINIKUM ROTENBURG</t>
  </si>
  <si>
    <t>AGAPLESION DIAKONIEKLINIKUM ROTENBURG</t>
  </si>
  <si>
    <t>Brustzentrum Kiel-Mitte an der Park-Klinik</t>
  </si>
  <si>
    <t>Park-Klinik</t>
  </si>
  <si>
    <t>Brustzentrum Ostholstein - Standort Eutin</t>
  </si>
  <si>
    <t>Brustzentrum DIAKO Flensburg</t>
  </si>
  <si>
    <t>Brustkrebszentrum im CIO Köln</t>
  </si>
  <si>
    <t>Centrum für Integrierte Onkologie Aachen Bonn Köln Düsseldorf im Universitätsklinikum Köln</t>
  </si>
  <si>
    <t>Brustkrebszentrum Lahn-Dill, Wetzlar</t>
  </si>
  <si>
    <t>Klinikum Wetzlar</t>
  </si>
  <si>
    <t>Brustzentrum Kaiserslautern</t>
  </si>
  <si>
    <t>Westpfalz-Klinikum</t>
  </si>
  <si>
    <t>Kepler Universitätsklinikum</t>
  </si>
  <si>
    <t>Brustkrebszentrum Landshut-Achdorf</t>
  </si>
  <si>
    <t>Brustkrebszentrum Kulmbach</t>
  </si>
  <si>
    <t>Klinikum Kulmbach</t>
  </si>
  <si>
    <t>Brustkrebszentrum Herdecke</t>
  </si>
  <si>
    <t>Gemeinschaftskrankenhaus Herdecke</t>
  </si>
  <si>
    <t>Marien Hospital Witten</t>
  </si>
  <si>
    <t>Brustkrebszentrum Neuruppin | Nordbrandenburg</t>
  </si>
  <si>
    <t>Brustzentrum Werdau - Südwestsachsen</t>
  </si>
  <si>
    <t>Pleißental-Klinik Werdau</t>
  </si>
  <si>
    <t>Brustkrebszentrum Havelhöhe Berlin</t>
  </si>
  <si>
    <t>Gemeinschaftskrankenhaus Havelhöhe</t>
  </si>
  <si>
    <t>Universitäres Brustkrebszentrum Inselspital Bern</t>
  </si>
  <si>
    <t>Inselspital Bern</t>
  </si>
  <si>
    <t>Südhessisches Brustzentrum Darmstadt</t>
  </si>
  <si>
    <t>Klinikum Darmstadt</t>
  </si>
  <si>
    <t>Brustzentrum am Cancer Center UniversitätsSpital Zürich</t>
  </si>
  <si>
    <t>UniversitätsSpital Zürich</t>
  </si>
  <si>
    <t>Brustkrebszentrum am Westdeutschen Tumorzentrum - Universitätsmedizin Essen</t>
  </si>
  <si>
    <t>Universitätsklinikum Essen</t>
  </si>
  <si>
    <t>Brustzentrum Celle</t>
  </si>
  <si>
    <t>Allgemeines Krankenhaus Celle</t>
  </si>
  <si>
    <t>Brustkrebszentrum Bad Homburg Hochtaunus-Kliniken</t>
  </si>
  <si>
    <t>Hochtaunus-Kliniken Bad Homburg</t>
  </si>
  <si>
    <t>Brustkrebszentrum Frankfurt - Höchst</t>
  </si>
  <si>
    <t>Klinikum Frankfurt Höchst</t>
  </si>
  <si>
    <t>Brustkrebszentrum Martin-Luther-Krankenhaus Berlin</t>
  </si>
  <si>
    <t>Martin-Luther-Krankenhaus Berlin</t>
  </si>
  <si>
    <t>Brustkrebszentrum Oberhavel</t>
  </si>
  <si>
    <t>Oberhavel Kliniken, Klinik Oranienburg</t>
  </si>
  <si>
    <t>Brustzentrum Siloah St.Trudpert Klinikum Pforzheim</t>
  </si>
  <si>
    <t>Siloah St. Trudpert-Klinikum</t>
  </si>
  <si>
    <t>Universitäts-Brustzentrum Rostock</t>
  </si>
  <si>
    <t>Klinikum Südstadt Rostock</t>
  </si>
  <si>
    <t>Brustkrebszentrum St. Elisabeth Lörrach</t>
  </si>
  <si>
    <t>St. Elisabethen-Krankenhaus</t>
  </si>
  <si>
    <t>Interdisziplinäres Brustkrebszentrum am Rotkreuzklinikum München</t>
  </si>
  <si>
    <t>Rotkreuzklinikum München, Frauenklinik</t>
  </si>
  <si>
    <t>Brustkrebszentrum Wittlich</t>
  </si>
  <si>
    <t>Verbundkrankenhaus Bernkastel / Wittlich</t>
  </si>
  <si>
    <t>Brustkrebszentrum Straubing</t>
  </si>
  <si>
    <t>Klinikum St. Elisabeth Straubing</t>
  </si>
  <si>
    <t>Interdisziplinäres Brustkrebszentrum Kliniken Essen-Mitte</t>
  </si>
  <si>
    <t>Brustzentrum Gelnhausen</t>
  </si>
  <si>
    <t>Main-Kinzig-Kliniken Gelnhausen</t>
  </si>
  <si>
    <t>Brustkrebszentrum Albertinen-Krankenhaus Hamburg</t>
  </si>
  <si>
    <t>Albertinen-Krankenhaus Hamburg-Schnelsen</t>
  </si>
  <si>
    <t>Brustkrebszentrum am Marien Hospital Düsseldorf</t>
  </si>
  <si>
    <t>Marien Hospital Düsseldorf</t>
  </si>
  <si>
    <t>Brustkrebszentrum am Kantonsspital Aarau</t>
  </si>
  <si>
    <t>Kantonsspital Aarau</t>
  </si>
  <si>
    <t>Universitätsspital Basel</t>
  </si>
  <si>
    <t>Brustkrebszentrum Stadtspital Triemli</t>
  </si>
  <si>
    <t>Klinikum Osnabrück</t>
  </si>
  <si>
    <t>Brust Tumorzentrum Winterthur</t>
  </si>
  <si>
    <t>Kantonsspital Winterthur</t>
  </si>
  <si>
    <t>Brustkrebszentrum am Robert-Koch-Krankenhaus Apolda</t>
  </si>
  <si>
    <t>Robert-Koch-Krankenhaus Apolda</t>
  </si>
  <si>
    <t>Brustkrebszentrum Klinik Hirslanden Zürich</t>
  </si>
  <si>
    <t>Klinik Hirslanden Zürich</t>
  </si>
  <si>
    <t>Kantonsspital Graubünden</t>
  </si>
  <si>
    <t>Helios Klinikum München West</t>
  </si>
  <si>
    <t>Interdisziplinäres Brustkrebszentrum Rheinfelden</t>
  </si>
  <si>
    <t>Spital Rheinfelden</t>
  </si>
  <si>
    <t>Brustkrebszentrum Rüsselsheim</t>
  </si>
  <si>
    <t>GPR Klinikum Rüsselsheim</t>
  </si>
  <si>
    <t>Brustkrebszentrum Klinikum Passau</t>
  </si>
  <si>
    <t>Klinikum Passau</t>
  </si>
  <si>
    <t>Spital STS AG Thun</t>
  </si>
  <si>
    <t>Brustkrebszentrum am Klinikum Klagenfurt</t>
  </si>
  <si>
    <t>Klinikum Klagenfurt am Wörthersee</t>
  </si>
  <si>
    <t>Brustkrebszentrum Köln Holweide</t>
  </si>
  <si>
    <t>Brustkrebszentrum am Evangelischen Krankenhaus Wesel</t>
  </si>
  <si>
    <t>Evangelisches Krankenhaus Wesel</t>
  </si>
  <si>
    <t>Klinikum Gütersloh</t>
  </si>
  <si>
    <t>Universitätsklinikum Münster</t>
  </si>
  <si>
    <t>Evangelisches Krankenhaus Bergisch Gladbach</t>
  </si>
  <si>
    <t>Centrum für Integrierte Onkologie Aachen Bonn Köln Düsseldorf in der Uniklinik RWTH Aachen</t>
  </si>
  <si>
    <t>Gynäkologisches Universitäts-Krebszentrum Franken (GKF)</t>
  </si>
  <si>
    <t>Universitäres Gynäkologisches Krebszentrum Regensburg</t>
  </si>
  <si>
    <t>Gynäkologisches Krebszentrum Ulm</t>
  </si>
  <si>
    <t>Zentrum für Gynäkologische Onkologie Tübingen</t>
  </si>
  <si>
    <t>Gynäkologisches Krebszentrum am Westdeutschen Tumorzentrum - Universitätsmedizin Essen</t>
  </si>
  <si>
    <t>Gynäkologisches Krebszentrum Kaiserswerther Diakonie Düsseldorf</t>
  </si>
  <si>
    <t>Kaiserswerther Diakonie; Florence-Nightingale-Krankenhaus</t>
  </si>
  <si>
    <t>Gynäkologisches Krebszentrum Kiel</t>
  </si>
  <si>
    <t>Gynäkologisches Krebszentrum der Universitätsmedizin Göttingen</t>
  </si>
  <si>
    <t>Gynäkologisches Krebszentrum im CIO Köln</t>
  </si>
  <si>
    <t>Gynäkologisches Krebszentrum Dr. Horst-Schmidt Klinik Wiesbaden</t>
  </si>
  <si>
    <t>Gynäkologisches Krebszentrum Bremen-Mitte</t>
  </si>
  <si>
    <t>Gynäkologisches Krebszentrum Oldenburg</t>
  </si>
  <si>
    <t>Gynäkologisches Krebszentrum Universitäts-Frauenklinik Frankfurt</t>
  </si>
  <si>
    <t>Gynäkologisches Tumorzentrum Klinikum Kassel</t>
  </si>
  <si>
    <t>Gynäkologisches Krebszentrum des Tumorzentrums Freiburg - CCCF</t>
  </si>
  <si>
    <t>Gynäkologisches Krebszentrum im Evangelischen Waldkrankenhaus Spandau</t>
  </si>
  <si>
    <t>Evangelisches Waldkrankenhaus Spandau (EWK) Krankenhausbetriebs gGmbH</t>
  </si>
  <si>
    <t>Gynäkologisches Krebszentrum Schwäbisch Gmünd</t>
  </si>
  <si>
    <t>Stauferklinikum Schwäbisch Gmünd</t>
  </si>
  <si>
    <t>Gynäkologisches Krebszentrum Schwarzwald-Baar-Heuberg</t>
  </si>
  <si>
    <t>Frauenklinik Villingen; Schwarzwald-Baar Klinikum Villingen-Schwenningen</t>
  </si>
  <si>
    <t>Zentrum für Gynäkologische Krebserkrankungen am Klinikum Stuttgart</t>
  </si>
  <si>
    <t>Gynäkologisches Krebszentrum im CIO Bonn</t>
  </si>
  <si>
    <t>Gynäkologisches Krebszentrum Universitätsklinikum Hamburg - Eppendorf</t>
  </si>
  <si>
    <t>Universitätsklinikum Hamburg - Eppendorf</t>
  </si>
  <si>
    <t>Frauenklinik Esslingen</t>
  </si>
  <si>
    <t>Gynäkologisches Krebszentrum Städtisches Klinikum Lüneburg</t>
  </si>
  <si>
    <t>Gynäkologisches Krebszentrum der Medizinischen Hochschule Hannover</t>
  </si>
  <si>
    <t>Gynäkologisches Krebszentrum Marienkrankenhaus Hamburg</t>
  </si>
  <si>
    <t>Universitäts-Klinikum Halle-Saale</t>
  </si>
  <si>
    <t>Gynäkologisches Krebszentrum Wolfsburg</t>
  </si>
  <si>
    <t>Gynäkologisches Krebszentrum Schweinfurt-Mainfranken</t>
  </si>
  <si>
    <t>Gynäkologisches Krebszentrum St. Josefs-Hospital Wiesbaden</t>
  </si>
  <si>
    <t>Gynäkologisches Krebszentrum Starnberg</t>
  </si>
  <si>
    <t>Gynäkologisches Krebszentrum Braunschweig</t>
  </si>
  <si>
    <t>Gynäkologisches Krebszentrum Sana Klinikum Lichtenberg</t>
  </si>
  <si>
    <t>Gynäkologisches Krebszentrum Neumarkt</t>
  </si>
  <si>
    <t>Gynäkologisches Krebszentrum Klinikum Ansbach</t>
  </si>
  <si>
    <t>Gynäkologisches Krebszentrum Marienhospital Bottrop</t>
  </si>
  <si>
    <t>Gynäkologisches Krebszentrum Marien Hospital Witten</t>
  </si>
  <si>
    <t>Gynäkologisches Krebszentrum Jena</t>
  </si>
  <si>
    <t>Gynäkologisches Krebszentrum Marburg im Comprehensive Cancer Center (CCC) Marburg</t>
  </si>
  <si>
    <t>Gynäkologisches Tumorzentrum AGAPLESION DIAKONIEKLINIKUM HAMBURG</t>
  </si>
  <si>
    <t>Gynäkologisches Krebszentrum Gütersloh</t>
  </si>
  <si>
    <t>Interdisziplinäres Gynäkologisches Krebszentrum Kempten-Allgäu</t>
  </si>
  <si>
    <t>Gynäkologisches Krebszentrum Martin-Luther-Krankenhaus Berlin</t>
  </si>
  <si>
    <t>Gynäkologisches Tumorzentrum am Kepler Universitätsklinikum Linz</t>
  </si>
  <si>
    <t>Gynäkologisches Krebszentrum Unna</t>
  </si>
  <si>
    <t>Gynäkologisches Tumorzentrum Reutlingen</t>
  </si>
  <si>
    <t>Universitätsklinikum Carl Gustav Carus Dresden</t>
  </si>
  <si>
    <t>Gynäkologisches Krebszentrum Saalfeld</t>
  </si>
  <si>
    <t>Thüringen-Kliniken "Georgius Agricola", Standort Saalfeld</t>
  </si>
  <si>
    <t>Interdisziplinäres Gynäkologisches Krebszentrum Universitäts-Frauenklinik Düsseldorf</t>
  </si>
  <si>
    <t>Gynäkologisches Krebszentrum Rhein-Neckar</t>
  </si>
  <si>
    <t>Gynäkologisches Krebszentrum Offenburg</t>
  </si>
  <si>
    <t>Universitäres Gynäkologisches Krebszentrum Inselspital Bern</t>
  </si>
  <si>
    <t>Gynäkologisches Krebszentrum Traunstein</t>
  </si>
  <si>
    <t>Gynäkologisches Krebszentrum Frankfurt Höchst</t>
  </si>
  <si>
    <t>Gynäkologisches Krebszentrum Darmstadt</t>
  </si>
  <si>
    <t>Gynäkologisches Krebszentrum im Charité Comprehensive Cancer Center</t>
  </si>
  <si>
    <t>Charité - Campus Virchow-Klinikum</t>
  </si>
  <si>
    <t>Evangelisches Krankenhaus BETHESDA zu Duisburg</t>
  </si>
  <si>
    <t>Gynäkologisches Krebszentrum Klinikum Dortmund</t>
  </si>
  <si>
    <t>Klinikum Dortmund</t>
  </si>
  <si>
    <t>Gynäkologisches Tumorzentrum am Cancer Center UniversitätsSpital Zürich</t>
  </si>
  <si>
    <t>Gynäkologisches Krebszentrum Sana Klinikum Offenbach</t>
  </si>
  <si>
    <t>Gynäkologisches Krebszentrum Klinikum Nürnberg</t>
  </si>
  <si>
    <t>Gynäkologisches Krebszentrum Bad Homburg Hochtaunus-Kliniken</t>
  </si>
  <si>
    <t>Universitäts-Gynkrebszentrum Rostock</t>
  </si>
  <si>
    <t>UKM - Gynäkologisches Krebszentrum</t>
  </si>
  <si>
    <t>Gynäkologisches Krebszentrum Oberschwabenklinik</t>
  </si>
  <si>
    <t>Gynäkologisches Krebszentrum Städtisches Klinikum Karlsruhe</t>
  </si>
  <si>
    <t>Gynäkologisches Krebszentrum Speyer</t>
  </si>
  <si>
    <t>Gynäkologisches Krebszentrum der ViDia Christliche Kliniken Karlsruhe</t>
  </si>
  <si>
    <t>Gynäkologisches Tumorzentrum Lahn-Dill, Wetzlar</t>
  </si>
  <si>
    <t>Gynäkologisches Krebszentrum Worms</t>
  </si>
  <si>
    <t>Gynäkologisches Krebszentrum Mönchengladbach</t>
  </si>
  <si>
    <t>Gynäkologisches Krebszentrum Hochwaldkrankenhaus Bad Nauheim</t>
  </si>
  <si>
    <t>Gynäkologisches Tumorzentrum Bamberg</t>
  </si>
  <si>
    <t>Gynäkologisches Krebszentrum des Universitätsklinikums Würzburg (UKW)</t>
  </si>
  <si>
    <t>Gynäkologisches Krebszentrum am Rotkreuzklinikum München</t>
  </si>
  <si>
    <t>St. Elisabeth-Krankenhaus Köln</t>
  </si>
  <si>
    <t>Marien Gynäkologisches Krebszentrum Siegen</t>
  </si>
  <si>
    <t>Gynäkologisches Krebszentrum Helios Kliniken Schwerin</t>
  </si>
  <si>
    <t>Gynäkologisches Krebszentrum am Städtischen Krankenhaus Kiel</t>
  </si>
  <si>
    <t>Städtisches Krankenhaus Kiel</t>
  </si>
  <si>
    <t>Gynäkologisches Krebszentrum Klinikum Hanau</t>
  </si>
  <si>
    <t>Gynäkologisches Krebszentrum Evangelisches Krankenhaus Bergisch Gladbach</t>
  </si>
  <si>
    <t>Gynäkologisches Krebszentrum Kliniken Essen-Mitte</t>
  </si>
  <si>
    <t>Gynäkologisches Krebszentrum - Medizinische Universität Wien</t>
  </si>
  <si>
    <t>Medizinische Universität Wien, Allgemeines Krankenhaus Wien</t>
  </si>
  <si>
    <t>Gynäkologisches Krebszentrum am Kantonsspital Aarau</t>
  </si>
  <si>
    <t>Universitäres Gynäkologisches Krebszentrum Mainz</t>
  </si>
  <si>
    <t>Gynäkologisches Tumorzentrum am Universitätsklinikum Leipzig</t>
  </si>
  <si>
    <t>Gynäkologisches Tumorzentrum Universitätsspital Basel</t>
  </si>
  <si>
    <t>Gynäkologisches Krebszentrum Klinikum Passau</t>
  </si>
  <si>
    <t>Gynäkologisches Krebszentrum Stadtspital Triemli</t>
  </si>
  <si>
    <t>Gynäkologisches Krebszentrum Neuruppin</t>
  </si>
  <si>
    <t>Gynäkologisches Krebszentrum am Universitätsklinikum des Saarlandes</t>
  </si>
  <si>
    <t>Gynäkologisches Krebszentrum Universitäts-Frauenklinik Heidelberg</t>
  </si>
  <si>
    <t>Gynäkologisches Krebszentrum im CIO Aachen</t>
  </si>
  <si>
    <t>Gynäkologisches Krebszentrum Coburg</t>
  </si>
  <si>
    <t>Gynäkologisches Krebszentrum Brandenburg an der Havel</t>
  </si>
  <si>
    <t>Gynäkologisches Krebszentrum Rosenheim</t>
  </si>
  <si>
    <t>Gynäkologisches Krebszentrum der Ruhr-Universität Bochum am Marien Hospital Herne</t>
  </si>
  <si>
    <t>Gynäkologisches Tumorzentrum Winterthur</t>
  </si>
  <si>
    <t>Gynäkologisches Krebszentrum Vivantes Humboldt-Klinikum Berlin</t>
  </si>
  <si>
    <t>Vivantes Humboldt-Klinikum Berlin</t>
  </si>
  <si>
    <t>Gynäkologisches Krebszentrum Berlin-Buch</t>
  </si>
  <si>
    <t xml:space="preserve">Klinikum Bielefeld </t>
  </si>
  <si>
    <t>Gynäkologisches Krebszentrum des Klinikums Itzehoe</t>
  </si>
  <si>
    <t>Gynäkologisches Krebszentrum am Klinikum Fulda</t>
  </si>
  <si>
    <t>Klinikum Fulda</t>
  </si>
  <si>
    <t>Gynäkologisches Krebszentrum St. Franziskus-Hospital Münster</t>
  </si>
  <si>
    <t>St. Franziskus-Hospital Münster</t>
  </si>
  <si>
    <t>Gynäkologisches Krebszentrum Marienhaus Klinikum Neuwied</t>
  </si>
  <si>
    <t>Marienhaus Klinikum Neuwied</t>
  </si>
  <si>
    <t>Gynäkologisches Krebszentrum am Elisabeth-Krankenhaus Essen</t>
  </si>
  <si>
    <t>Elisabeth-Krankenhaus Essen</t>
  </si>
  <si>
    <t>Gynäkologisches Krebszentrum Hegau-Bodensee</t>
  </si>
  <si>
    <t>Gynäkologisches Krebszentrum Ev. Diakoniekrankenhaus Freiburg</t>
  </si>
  <si>
    <t>Evangelisches Diakoniekrankenhaus Freiburg</t>
  </si>
  <si>
    <t>Gynäkologisches Krebszentrum am Helios Universitätsklinikum Wuppertal</t>
  </si>
  <si>
    <t>Helios Universitätsklinikum Wuppertal</t>
  </si>
  <si>
    <t>Gynäkologisches Krebszentrum an der Frauenklinik Böblingen</t>
  </si>
  <si>
    <t>Klinikum Sindelfingen-Böblingen, Klinikum Böblingen</t>
  </si>
  <si>
    <t>Gynäkologisches Krebszentrum Rems-Murr-Klinikum Winnenden</t>
  </si>
  <si>
    <t>Gynäkologisches Krebszentrum Heilig Geist-Krankenhaus Köln</t>
  </si>
  <si>
    <t>Gynäkologisches Krebszentrum Ludwigsburg</t>
  </si>
  <si>
    <t>Gynäkologisches Krebszentrum am Klinikum Klagenfurt</t>
  </si>
  <si>
    <t>Gynäkologisches Krebszentrum St. Elisabeth und St. Barbara Halle (Saale)</t>
  </si>
  <si>
    <t xml:space="preserve">Krankenhaus St. Elisabeth und St. Barbara Halle (Saale) </t>
  </si>
  <si>
    <t>Gynäkologisches Krebszentrum am CaritasKlinikum Saarbrücken St. Theresia</t>
  </si>
  <si>
    <t>Gynäkologisches Krebszentrum am Klinikum Magdeburg</t>
  </si>
  <si>
    <t>Gynäkologisches Krebszentrum Vivantes Auguste-Viktoria-Klinikum Berlin</t>
  </si>
  <si>
    <t>Vivantes Auguste-Viktoria-Klinikum Berlin</t>
  </si>
  <si>
    <t>Gynäkologisches Krebszentrum Asklepios Klinik Barmbek</t>
  </si>
  <si>
    <t xml:space="preserve">Vivantes Klinikum Neukölln </t>
  </si>
  <si>
    <t>Gynäkologisches Krebszentrum am Diakonissenkrankenhaus Dresden</t>
  </si>
  <si>
    <t>BZ+GZ</t>
  </si>
  <si>
    <t>Detektionsrate im IFNP</t>
  </si>
  <si>
    <t>Kennzahlenbogen FBREK</t>
  </si>
  <si>
    <t>Kennzahlenbogen - Analyseprotokoll Datendefizite FBREK</t>
  </si>
  <si>
    <t>Ausnahme</t>
  </si>
  <si>
    <t>EB/ LL</t>
  </si>
  <si>
    <t>Klinikum Chemnitz, Standort Flemmingstraße</t>
  </si>
  <si>
    <t>Asklepios Klinik Weißenfels</t>
  </si>
  <si>
    <t>Oberschwabenklinik, Westallgäu-Klinikum, Wangen</t>
  </si>
  <si>
    <t>Helios Brustzentrum Stralsund</t>
  </si>
  <si>
    <t>Helios Hanseklinikum Stralsund</t>
  </si>
  <si>
    <t>Helios Brustzentrum Erfurt</t>
  </si>
  <si>
    <t>Helios Klinikum Erfurt</t>
  </si>
  <si>
    <t>Ammerland-Klinik Westerstede</t>
  </si>
  <si>
    <t>Brustkrebszentrum Pinneberg</t>
  </si>
  <si>
    <t>Brust-Gesundheitszentrum Ordensklinikum Linz</t>
  </si>
  <si>
    <t>DRK Kliniken Berlin Westend</t>
  </si>
  <si>
    <t>Luzerner Kantonsspital, Frauenklinik</t>
  </si>
  <si>
    <t xml:space="preserve">Brandenburgisches Brustkrebszentrum </t>
  </si>
  <si>
    <t>Brustzentrum am Klinikum Fulda</t>
  </si>
  <si>
    <t>Brustzentrum am Englischen Garten</t>
  </si>
  <si>
    <t xml:space="preserve">Frauenklinik Dr. Geisenhofer </t>
  </si>
  <si>
    <t>Brustkrebszentrum an der München Klinik Harlaching</t>
  </si>
  <si>
    <t>München Klinik Harlaching</t>
  </si>
  <si>
    <t>Katholisches Klinikum Koblenz-Montabaur, Standort Marienhof</t>
  </si>
  <si>
    <t>St. Johannes Hospital Dortmund</t>
  </si>
  <si>
    <t>Gynäkologisches Krebszentrum an der München Klinik Harlaching</t>
  </si>
  <si>
    <t>Gynäkologisches Krebszentrum Universitätsklinikum Augsburg</t>
  </si>
  <si>
    <t>Gynäkologisches Krebszentrum Pinneberg</t>
  </si>
  <si>
    <t>Gynäkologisches Tumorzentrum Ordensklinikum Linz</t>
  </si>
  <si>
    <t>Gynäkologisches Krebszentrum Köln-Hohenlind</t>
  </si>
  <si>
    <t>Helios Gynäkologisches Tumorzentrum Erfurt</t>
  </si>
  <si>
    <t xml:space="preserve"> In Ordnung</t>
  </si>
  <si>
    <t>Zentrum für familiären Brust- und Eierstockkrebs am Universitätsklinikum Hamburg-Eppendorf</t>
  </si>
  <si>
    <t>Zentrum für familiären Brust- und Eierstockkrebs Universitätsklinikum Frankfurt</t>
  </si>
  <si>
    <t>Zentrum für familiären Brust- und Eierstockkrebs Regensburg</t>
  </si>
  <si>
    <t>Zentrum Familiärer Brust- und Eierstockkrebs im CIO Köln</t>
  </si>
  <si>
    <t>Zentrum für Familiärer Brust- und Eierstockkrebs am Universitätsklinikum Dresden</t>
  </si>
  <si>
    <t>Universitätsklinikum Regensburg</t>
  </si>
  <si>
    <t>Universitätsklinikum „Carl Gustav Carus“ Dresden</t>
  </si>
  <si>
    <t xml:space="preserve">                 Sollvorgabe nicht erfüllt</t>
  </si>
  <si>
    <t>Brustkrebszentrum am Marienhaus Klinikum Mainz</t>
  </si>
  <si>
    <t>Marienhaus Klinikum Mainz</t>
  </si>
  <si>
    <t>Brustkrebszentrum Esslingen (BZE)</t>
  </si>
  <si>
    <t>Brustkrebszentrum des DONAUISAR Klinikums Deggendorf</t>
  </si>
  <si>
    <t>Regionales Brustzentrum Dresden am Nationalen Centrum für Tumorerkrankungen Dresden (NCT/UCC)</t>
  </si>
  <si>
    <t>Oberschwabenklinik St. Elisabethen-Klinikum Ravensburg</t>
  </si>
  <si>
    <t>Krankenhausgesellschaft St. Vincenz</t>
  </si>
  <si>
    <t>Brustzentrum am UKSH, Campus Lübeck</t>
  </si>
  <si>
    <t>Brustkrebszentrum Hegau-Bodensee</t>
  </si>
  <si>
    <t>Brustzentrum Bergstraße</t>
  </si>
  <si>
    <t>Kreiskrankenhaus Bergstraße - eine Einrichtung des Universitätsklinikums Heidelberg</t>
  </si>
  <si>
    <t>Brustkrebszentrum Waldfriede Berlin</t>
  </si>
  <si>
    <t>Brustkrebszentrum Pirmasens</t>
  </si>
  <si>
    <t xml:space="preserve">Städtisches Krankenhaus Pirmasens </t>
  </si>
  <si>
    <t>Brustkrebszentrum St. Claraspital Basel</t>
  </si>
  <si>
    <t>St. Claraspital Basel</t>
  </si>
  <si>
    <t>Brustkrebszentrum Lindenhof Bern</t>
  </si>
  <si>
    <t xml:space="preserve">Lindenhofspital Bern </t>
  </si>
  <si>
    <t>Engeriedspital Bern</t>
  </si>
  <si>
    <t>Brustkrebszentrum St. Anna Luzern</t>
  </si>
  <si>
    <t>Hirslanden Klinik St. Anna Luzern</t>
  </si>
  <si>
    <t>Interdisziplinäres Brustkrebszentrum am Helios Universitätsklinikum Wuppertal</t>
  </si>
  <si>
    <t>Breast Cancer Centre Groupe Sein Centre Hospitalier de Luxembourg</t>
  </si>
  <si>
    <t>Centre Hospitalier de Luxembourg</t>
  </si>
  <si>
    <t>Luxemburg</t>
  </si>
  <si>
    <t>Brustkrebszentrum am Evangelischen Krankenhaus Düsseldorf</t>
  </si>
  <si>
    <t>Evangelisches Krankenhaus Düsseldorf</t>
  </si>
  <si>
    <t>Brustkrebszentrum Klinikum Garmisch-Partenkirchen</t>
  </si>
  <si>
    <t>Klinikum Garmisch-Partenkirchen</t>
  </si>
  <si>
    <t>Augusta-Kranken-Anstalt Bochum</t>
  </si>
  <si>
    <t>Gynäkologisches Tumorzentrum am UKSH, Campus Lübeck</t>
  </si>
  <si>
    <t>Gynäkologisches Tumorzentrum Esslingen (GTZE)</t>
  </si>
  <si>
    <t>Christliches Klinikum Unna</t>
  </si>
  <si>
    <t>Gynäkologisches Krebszentrum Dresden am Nationalen Centrum für Tumorerkrankungen Dresden (NCT/UCC)</t>
  </si>
  <si>
    <t>Gynäkologisches Krebszentrum am Klinikum Osnabrück</t>
  </si>
  <si>
    <t>Gynäkologisches Krebszentrum INN-SALZACH - InnKlinikum Altötting</t>
  </si>
  <si>
    <t>InnKlinikum Altötting und Mühldorf am Standort InnKlinikum Altötting</t>
  </si>
  <si>
    <t>Gynäkologisches Krebszentrum des DONAUISAR Klinikums Deggendorf</t>
  </si>
  <si>
    <t>Gynäkologisches Tumorzentrum Kantonsspital Baden</t>
  </si>
  <si>
    <t>Gynäkologisches Krebszentrum am Marienhaus Klinikum Mainz</t>
  </si>
  <si>
    <t>Gynäkologisches Krebszentrum am St. Johannes Hospital Dortmund</t>
  </si>
  <si>
    <t>Gynäkologisches Krebszentrum Lindenhof Bern</t>
  </si>
  <si>
    <t>Lindenhofspital Bern</t>
  </si>
  <si>
    <t>Gynäkologisches Krebszentrum Albertinen-Krankenhaus Hamburg</t>
  </si>
  <si>
    <t>Gynäkologisches Tumorzentrum Leipziger Land Borna</t>
  </si>
  <si>
    <t>Gynäkologisches Krebszentrum Potsdam</t>
  </si>
  <si>
    <t>Klinikum Ernst von Bergmann</t>
  </si>
  <si>
    <t>Gynäkologisches Krebszentrum Westmünsterland am St. Agnes-Hospital Bocholt</t>
  </si>
  <si>
    <t>St. Agnes-Hospital Bocholt Klinikum Westmünsterland</t>
  </si>
  <si>
    <t>Gynäkologisches Krebszentrum Augusta Bochum</t>
  </si>
  <si>
    <t>Gynäkologisches Krebszentrum am Universitätsklinikum Gießen</t>
  </si>
  <si>
    <t>Frauenklinik Universitätsklinikum Gießen</t>
  </si>
  <si>
    <t>Gynäkologisches Krebszentrum Vivantes Klinikum Am Urban Berlin</t>
  </si>
  <si>
    <t>Vivantes Klinikum Am Urban Berlin</t>
  </si>
  <si>
    <t>Gynäkologisches Krebszentrum Kantonsspital St. Gallen</t>
  </si>
  <si>
    <t>Kantonsspital St. Gallen</t>
  </si>
  <si>
    <t>Gynäkologisches Krebszentrum Nordoberpfalz</t>
  </si>
  <si>
    <t>Klinikum Weiden</t>
  </si>
  <si>
    <t>Gynäkologisches Krebszentrum Mathias-Spital Rheine</t>
  </si>
  <si>
    <t>Klinikum Rheine (Standort Mathias-Spital)</t>
  </si>
  <si>
    <t>Gynäkologisches Krebszentrum Saarlouis am DRK Krankenhaus</t>
  </si>
  <si>
    <t>Gynäkologisches Krebszentrum am Krankenhaus Reinbek St. Adolf-Stift</t>
  </si>
  <si>
    <t>Krankenhaus Reinbek St. Adolf-Stift</t>
  </si>
  <si>
    <t>Registriernummer Kooperationspartner</t>
  </si>
  <si>
    <r>
      <t xml:space="preserve">Erkrankte 
Personen </t>
    </r>
    <r>
      <rPr>
        <b/>
        <vertAlign val="superscript"/>
        <sz val="9"/>
        <color rgb="FF000000"/>
        <rFont val="Arial"/>
        <family val="2"/>
      </rPr>
      <t>2) 4)</t>
    </r>
  </si>
  <si>
    <r>
      <t xml:space="preserve">des eigenen FBREK -  Zentrums </t>
    </r>
    <r>
      <rPr>
        <b/>
        <vertAlign val="superscript"/>
        <sz val="9"/>
        <color rgb="FF000000"/>
        <rFont val="Arial"/>
        <family val="2"/>
      </rPr>
      <t>5)</t>
    </r>
  </si>
  <si>
    <t>Summe Kooperationspartner 1 - n</t>
  </si>
  <si>
    <t>Erläuterungen zu den Basisdaten</t>
  </si>
  <si>
    <t>Begriff</t>
  </si>
  <si>
    <t>Erläuterungen</t>
  </si>
  <si>
    <t>Erkrankte Personen</t>
  </si>
  <si>
    <t>Frauen und Männer, mit Diagnose inv. MaCa u./o. DCIS u./o. OvCa u./o. BOT, die die Einschlusskriterien der Checkliste erfüllen; keine Sollvorgabe</t>
  </si>
  <si>
    <t>Nicht-Erkrankte Personen</t>
  </si>
  <si>
    <t>Frauen und Männer, ohne Diagnose inv. MaCa u./o. DCIS u./o. OvCa u./o. BOT, die die Einschlusskriterien der Checkliste erfüllen; keine Sollvorgabe</t>
  </si>
  <si>
    <t>Vollständige genetische Untersuchung</t>
  </si>
  <si>
    <t xml:space="preserve">mind. Sequenz- und Kopienzahlvariantenanalyse (CNV) analog definierter Kerngene; eine vollständige genetische Untersuchung ist keine gezielte Untersuchung </t>
  </si>
  <si>
    <t>Gezielte genetische Untersuchung</t>
  </si>
  <si>
    <t>Testung auf das Vorhandensein oder Nichtvorhandensein einer bekannten Genvariante bei einer Verwandten der Indexperson; eine gezielte genetische Untersuchung ist keine vollständige genetische Untersuchung</t>
  </si>
  <si>
    <t>Indexperson</t>
  </si>
  <si>
    <t xml:space="preserve">Personen im Intensivierten Früherkennungs- und Nachsorgeprogramm (IFNP) mit Bildgebung im Vor-Kennzahlenjahr </t>
  </si>
  <si>
    <t>Histologisch gesichertes MaCa u./o. DCIS nach BIRADS 4/5 im IFNP</t>
  </si>
  <si>
    <t>Adäquater Anteil histologisch gesichertes MaCa u./o. DCIS nach BIRADS 4/5 im IFNP</t>
  </si>
  <si>
    <t xml:space="preserve">Anzahl durchgeführte Studien </t>
  </si>
  <si>
    <t>Durchführung von möglichst vielen Studien</t>
  </si>
  <si>
    <t>Anzahl der im FBREK-Zentrum durchgeführten Studien
(Angabe durch FBREK-Zentrum)</t>
  </si>
  <si>
    <t>Adäquater Anteil an detektierten inv. MaCa u./o. DCIS im IFNP</t>
  </si>
  <si>
    <t>Stadienverteilung der diagnostizierten MaCa/DCIS im IFNP</t>
  </si>
  <si>
    <t>Möglichst häufig Stad. 0/1 der diagnostizierten MaCa u./o. DCIS im IFNP</t>
  </si>
  <si>
    <t>Anteil positive Befunde nach Stanzbiopsie im IFNP</t>
  </si>
  <si>
    <t>Adäquater Anteil positiver Befunde nach Stanzbiopsie im IFNP</t>
  </si>
  <si>
    <t>Personen im IFNP mit Stanzbiopsie im Kennzahlenjahr</t>
  </si>
  <si>
    <r>
      <t>Anteil Mutationsnachweis</t>
    </r>
    <r>
      <rPr>
        <strike/>
        <sz val="8"/>
        <rFont val="Arial"/>
        <family val="2"/>
      </rPr>
      <t xml:space="preserve"> </t>
    </r>
    <r>
      <rPr>
        <sz val="8"/>
        <rFont val="Arial"/>
        <family val="2"/>
      </rPr>
      <t>Klasse 4/5</t>
    </r>
  </si>
  <si>
    <t>Adäquater Anteil einer Mutationsnachweisrate Klasse 4/5</t>
  </si>
  <si>
    <t>Personen des Nenners mit pos. Genbefunden Klasse 4/5</t>
  </si>
  <si>
    <t>2 Studien</t>
  </si>
  <si>
    <t>Anzahl</t>
  </si>
  <si>
    <t>Anzahl Studieneinschlüsse HerediCaRe</t>
  </si>
  <si>
    <r>
      <t>Anzahl vollständige genetische Untersuchungen eigenes FBREK-Zentrum</t>
    </r>
    <r>
      <rPr>
        <vertAlign val="superscript"/>
        <sz val="9"/>
        <rFont val="Arial"/>
        <family val="2"/>
      </rPr>
      <t>1)</t>
    </r>
    <r>
      <rPr>
        <sz val="9"/>
        <rFont val="Arial"/>
        <family val="2"/>
      </rPr>
      <t xml:space="preserve">
(Vorgabe: 150/J)</t>
    </r>
  </si>
  <si>
    <t>Basisdaten sind eigenständig durch das FBREK-Zentrum auszufüllen (und nicht durch die Kollegen von HerediCaRe).</t>
  </si>
  <si>
    <t>Personen des Nenners mit histologisch gesichertem inv. MaCa u./o. DCIS ≤ 6 Mo nach BIRADS 4/5-Befund</t>
  </si>
  <si>
    <t>Anzahl vollständige genetische Untersuchungen eigenes FBREK-Zentrum</t>
  </si>
  <si>
    <t>Möglichst häufiger Studieneinschluss</t>
  </si>
  <si>
    <r>
      <t xml:space="preserve">Nicht-Erkrankte Personen </t>
    </r>
    <r>
      <rPr>
        <b/>
        <vertAlign val="superscript"/>
        <sz val="9"/>
        <color rgb="FF000000"/>
        <rFont val="Arial"/>
        <family val="2"/>
      </rPr>
      <t>3) 4)</t>
    </r>
  </si>
  <si>
    <t>&lt; 80%</t>
  </si>
  <si>
    <t>Personen des Nenners mit auffälliger Bildgebung (BIRADS 4/5) im IFNP und histologisch gesichertem inv. MaCa u./o. DCIS 
≤ 6 Mo nach Bildgebung IFNP</t>
  </si>
  <si>
    <t>Gesamt total</t>
  </si>
  <si>
    <t>Kooperationspartner 26</t>
  </si>
  <si>
    <t>Kooperationspartner 27</t>
  </si>
  <si>
    <t>Kooperationspartner 28</t>
  </si>
  <si>
    <t>Kooperationspartner 29</t>
  </si>
  <si>
    <t>Kooperationspartner 30</t>
  </si>
  <si>
    <t>Personen des Nenners mit Stad. 0 (Tis, N0, M0) o. Stad. IA (T1mi, N0, M0 oder T1, N0, M0) oder Stad. IB (T0, N1mi, M0 oder T1mi, N1mi, M0 oder T1, N1mi, M0)</t>
  </si>
  <si>
    <t>Zentrum Familiärer Brust- und Eierstockkrebs Charité</t>
  </si>
  <si>
    <t>Zentrum Familiärer Brust- und Eierstockkrebs der Universitätsmedizin Greifswald</t>
  </si>
  <si>
    <t>Zentrum für Familiären Brust- und Eierstockkrebs am LMU Klinikum</t>
  </si>
  <si>
    <t>LMU Klinikum</t>
  </si>
  <si>
    <t>Zentrum für familiären Brust- und Eierstockkrebs Universitätsklinikum Würzburg</t>
  </si>
  <si>
    <t>Universitätsklinikum Würzburg</t>
  </si>
  <si>
    <t>UKM - Zentrum für familiären Brust- und Eierstockkrebs</t>
  </si>
  <si>
    <t>Universitätsklinikum Münster (UKM)</t>
  </si>
  <si>
    <t>Zentrum für Brust- und Eierstockkrebs Universitätsklinikum Leipzig</t>
  </si>
  <si>
    <t>Zentrum für familiären Brust- und Eierstockkrebs Medizinische Hochschule Hannover</t>
  </si>
  <si>
    <t>Medizinische Hochschule Hannover</t>
  </si>
  <si>
    <t>Zentrum für familiären Brust- und Eierstockkrebs der Universitätsmedizin Göttingen</t>
  </si>
  <si>
    <t>Universitätsmedizin Göttingen (UMG)</t>
  </si>
  <si>
    <t>Zentrum für familiären Brust- und Eierstockkrebs Universitätsklinikum Düsseldorf</t>
  </si>
  <si>
    <t>Zentrum für familiären Brust- und Eierstockkrebs UKSH Campus Kiel</t>
  </si>
  <si>
    <t>Zentrum für familiären Brust- und Eierstockkrebs Erlangen</t>
  </si>
  <si>
    <t>Brustkrebszentrum Lahr</t>
  </si>
  <si>
    <t>Ortenau Klinikum Lahr-Ettenheim</t>
  </si>
  <si>
    <t>Brustzentrum des Tumorzentrums Freiburg - CCCF Freiburg</t>
  </si>
  <si>
    <t>CCC Tübingen-Stuttgart am Universitätsklinikum Tübingen</t>
  </si>
  <si>
    <t>Klinikum am Gesundbrunnen / SLK-Kliniken Heilbronn</t>
  </si>
  <si>
    <t xml:space="preserve">Alb-Donau Klinikum Ehingen Frauenklinik Ehingen </t>
  </si>
  <si>
    <t>Brustzentrum Aschaffenburg</t>
  </si>
  <si>
    <t>Universitätsklinikum Brandenburg an der Havel</t>
  </si>
  <si>
    <t>Brustzentrum am LMU Klinikum</t>
  </si>
  <si>
    <t>DIAKO Krankenhaus</t>
  </si>
  <si>
    <t>Universitätsklinikum Ruppin-Brandenburg</t>
  </si>
  <si>
    <t>Stadtspital Zürich Triemli</t>
  </si>
  <si>
    <t>Brustkrebszentrum am Klinikum Osnabrück</t>
  </si>
  <si>
    <t>Bethesda Spital Basel</t>
  </si>
  <si>
    <t>Brustkrebszentrum Thurgau am Kantonsspital Münsterlingen</t>
  </si>
  <si>
    <t xml:space="preserve">Kantonsspital Münsterlingen </t>
  </si>
  <si>
    <t>Kooperatives Brustkrebszentrum Paderborn</t>
  </si>
  <si>
    <t>Gynäkologisches Krebszentrum Aschaffenburg</t>
  </si>
  <si>
    <t>Gynäkologisches Krebszentrum der DRK Kliniken Berlin Köpenick</t>
  </si>
  <si>
    <t>Gynäkologisches Krebszentrum am LMU Klinikum</t>
  </si>
  <si>
    <t>Gynäkologisches Krebszentrum Stuttgart am Marienhospital</t>
  </si>
  <si>
    <t>Johanniter Ev. Krankenhaus Bethesda Mönchengladbach</t>
  </si>
  <si>
    <t>Gynäkologisches Krebszentrum am Klinikum St. Elisabeth Straubing</t>
  </si>
  <si>
    <t>Gynäkologisches Tumorzentrum St. Anna Luzern</t>
  </si>
  <si>
    <t>Gynäkologisches Krebszentrum Siloah St. Trudpert Klinikum Pforzheim</t>
  </si>
  <si>
    <t>Siloah St. Trudpert Klinikum Pforzheim</t>
  </si>
  <si>
    <t>Gynäkologisches Krebszentrum Thurgau am Kantonsspital Münsterlingen</t>
  </si>
  <si>
    <t>Kantonsspital Münsterlingen</t>
  </si>
  <si>
    <t>Die Indexperson ist eine in der Regel noch lebende erkrankte Person, die erreichbar und nach entsprechender Aufklärung und Beratung mit der Untersuchung einverstanden ist sowie stellvertretend für die Familie untersucht werden soll. Trifft dies für mehrere Personen zu, dann sollte möglichst die Person mit der höchsten Wahrscheinlichkeit für das Vorliegen einer pathogenen Genvariante für die genetische Untersuchung gewonnen werden.</t>
  </si>
  <si>
    <t>Kooperationspartner 31</t>
  </si>
  <si>
    <t>Kooperationspartner 32</t>
  </si>
  <si>
    <t>Kooperationspartner 33</t>
  </si>
  <si>
    <t>Kooperationspartner 34</t>
  </si>
  <si>
    <t>Kooperationspartner 35</t>
  </si>
  <si>
    <t>Brustzentrum Ruhrgebiet</t>
  </si>
  <si>
    <t>Brustzentrum Köln I</t>
  </si>
  <si>
    <t>St. Elisabeth-Krankenhaus Köln-Hohenlind</t>
  </si>
  <si>
    <t>Brustzentrum Lippe</t>
  </si>
  <si>
    <t>Brustzentrum Troisdorf/ Rhein-Sieg</t>
  </si>
  <si>
    <t>GFO Kliniken Troisdorf</t>
  </si>
  <si>
    <t>Bergisches Brustzentrum</t>
  </si>
  <si>
    <t>Städtisches Klinikum Solingen</t>
  </si>
  <si>
    <t>Sana Klinikum Remscheid</t>
  </si>
  <si>
    <t>Brustzentrum Klinikum Bielefeld</t>
  </si>
  <si>
    <t>Klinikum Bielefeld</t>
  </si>
  <si>
    <t>UKM Brustzentrum</t>
  </si>
  <si>
    <t>Brustzentrum Westmünsterland</t>
  </si>
  <si>
    <t>St. Agnes-Hospital Bocholt</t>
  </si>
  <si>
    <t>St. Marien-Krankenhaus Ahaus</t>
  </si>
  <si>
    <t>HELIOS Brustzentrum Krefeld</t>
  </si>
  <si>
    <t>HELIOS Klinikum Krefeld</t>
  </si>
  <si>
    <t>Brustzentrum St. Johannes Hospital Dortmund</t>
  </si>
  <si>
    <t>Johanniter GmbH – Johanniter-Krankenhaus Bonn</t>
  </si>
  <si>
    <t>Brustzentrum Rheinisch Bergischer Kreis</t>
  </si>
  <si>
    <t>Brustzentrum Aachen Stadt</t>
  </si>
  <si>
    <t>Brustzentrum Münsterland</t>
  </si>
  <si>
    <t>Ludgerus-Kliniken Münster - Standort Clemenshospital</t>
  </si>
  <si>
    <t>Brustzentrum Rhein-Kreis-Neuss</t>
  </si>
  <si>
    <t>Johanna-Etienne-Krankenhaus Neuss</t>
  </si>
  <si>
    <t>Brustzentrum Siegen-Olpe</t>
  </si>
  <si>
    <t>Jung-Stilling-Krankenhaus</t>
  </si>
  <si>
    <t xml:space="preserve">    Zentrum</t>
  </si>
  <si>
    <t>&lt; 1%</t>
  </si>
  <si>
    <t>&gt; 4%</t>
  </si>
  <si>
    <t>&lt; 15%</t>
  </si>
  <si>
    <t>&lt; 10%</t>
  </si>
  <si>
    <t>Uniklinikum Erlangen</t>
  </si>
  <si>
    <t>Zentrum für familiären Brust- und Eierstockkrebs Universitätsmedizin Mainz</t>
  </si>
  <si>
    <t>Universitätsmedizin Mainz</t>
  </si>
  <si>
    <t>Zentrum für Familiären Brust- und Eierstockkrebs am UKSH, Campus Lübeck</t>
  </si>
  <si>
    <t>Zentrum für familiären Brust- und Eierstockkrebs Universitätsklinikum Heidelberg</t>
  </si>
  <si>
    <t>Interdisziplinäres Brustzentrum Böblingen</t>
  </si>
  <si>
    <t>Brustkrebszentrum AGAPLESION MARKUS KRANKENHAUS Frankfurt</t>
  </si>
  <si>
    <t>AGAPLESION MARKUS KRANKENHAUS Frankfurt</t>
  </si>
  <si>
    <t>Johanniter GmbH - Johanniter Krankenhaus Stendal</t>
  </si>
  <si>
    <t>Kreiskrankenhaus Torgau "Johann-Kentmann"</t>
  </si>
  <si>
    <t>Brustkrebszentrum Bodensee</t>
  </si>
  <si>
    <t>Brustkrebszentrum Marienhaus Klinikum Neuwied</t>
  </si>
  <si>
    <t>Kantonsspital Baden</t>
  </si>
  <si>
    <t>AMEOS Klinikum Eutin</t>
  </si>
  <si>
    <t>Brustkrebszentrum Hof</t>
  </si>
  <si>
    <t>Sana Klinikum Hof</t>
  </si>
  <si>
    <t>KEM | Evang. Kliniken Essen-Mitte, Standort Evang. Huyssens-Stiftung Essen-Huttrop</t>
  </si>
  <si>
    <t>Brustkrebszentrum Thurgau am Kantonsspital Frauenfeld</t>
  </si>
  <si>
    <t>Kantonsspital Frauenfeld</t>
  </si>
  <si>
    <t>Brustkrebszentrum München Bogenhausen</t>
  </si>
  <si>
    <t xml:space="preserve">Arabella Klinik München </t>
  </si>
  <si>
    <t>Brustkrebszentrum Königs Wusterhausen</t>
  </si>
  <si>
    <t>Klinikum Dahme Spreewald, Achenbach-Krankenhaus Königs Wusterhausen</t>
  </si>
  <si>
    <t>Mammazentrum Hamburg am Krankenhaus Jerusalem</t>
  </si>
  <si>
    <t>Krankenhaus Jerusalem Hamburg</t>
  </si>
  <si>
    <t>Brustkrebszentrum Leverkusen</t>
  </si>
  <si>
    <t>Klinikum Leverkusen</t>
  </si>
  <si>
    <t>Brustkrebszentrum der Kliniken des Main-Taunus Kreises am Standort Bad Soden</t>
  </si>
  <si>
    <t>Kliniken des Main-Taunus Kreises, Standort Bad Soden</t>
  </si>
  <si>
    <t>Evangelisches Klinikum Gelsenkirchen</t>
  </si>
  <si>
    <t>Klinikum Lippe - Standort Detmold</t>
  </si>
  <si>
    <t>Brustzentrum Gummersbach-Oberberg</t>
  </si>
  <si>
    <t>Klinikum Oberberg Gummersbach</t>
  </si>
  <si>
    <t>Gynäkologisches Krebszentrum am Helios Klinikum Krefeld</t>
  </si>
  <si>
    <t>Klinik für Frauenheilkunde und Geburtshilfe, Helios-Klinikum Krefeld</t>
  </si>
  <si>
    <t>Gynäkologisches Krebszentrum Rheinland Klinikum Neuss</t>
  </si>
  <si>
    <t>Rheinland Klinikum Neuss</t>
  </si>
  <si>
    <t>Gynäkologisches Tumorzentrum Luzern</t>
  </si>
  <si>
    <t>Gynäkologisches Krebszentrum AGAPLESION MARKUS KRANKENHAUS Frankfurt</t>
  </si>
  <si>
    <t>Gynäkologisches Krebszentrum Trier</t>
  </si>
  <si>
    <t>Gynäkologisches Krebszentrum Leverkusen</t>
  </si>
  <si>
    <t>Gynäkologisches Krebszentrum Rüsselsheim</t>
  </si>
  <si>
    <t>Gynäkologisches Krebszentrum Diakonie Klinikum Siegen</t>
  </si>
  <si>
    <t xml:space="preserve">Diakonie Klinikum Siegen </t>
  </si>
  <si>
    <t>Gynäkologisches Krebszentrum Helios Klinikum München West</t>
  </si>
  <si>
    <t xml:space="preserve">Gynäkologisches Krebszentrum Gera </t>
  </si>
  <si>
    <t>Gynäkologisches Krebszentrum Heilbronn - Franken</t>
  </si>
  <si>
    <t xml:space="preserve">Gynäkologisches Krebszentrum der Universitätsmedizin Magdeburg </t>
  </si>
  <si>
    <t>Universitätsklinikum Magdeburg</t>
  </si>
  <si>
    <t>Gynäkologisches Krebszentrum Johannes Wesling Klinikum Minden</t>
  </si>
  <si>
    <t>Johannes Wesling Klinikum Minden</t>
  </si>
  <si>
    <t>IK-Nummer</t>
  </si>
  <si>
    <t>Standort-Nummer</t>
  </si>
  <si>
    <r>
      <rPr>
        <vertAlign val="superscript"/>
        <sz val="8"/>
        <rFont val="Arial"/>
        <family val="2"/>
      </rPr>
      <t>1)</t>
    </r>
    <r>
      <rPr>
        <sz val="8"/>
        <rFont val="Arial"/>
        <family val="2"/>
      </rPr>
      <t xml:space="preserve"> Vollständige genetische Untersuchung im Zentrum für fam. Brust- und Eierstockkrebs (mind. Sequenz- und Kopienzahlvariantenanalyse (CNV) analog 
definierter Kerngene) bei Erkrankten und Nicht-Erkrankten Personen, die die Einschlusskriterien der Checkliste erfüllen; Sollvorgabe: 150/J
</t>
    </r>
    <r>
      <rPr>
        <vertAlign val="superscript"/>
        <sz val="8"/>
        <rFont val="Arial"/>
        <family val="2"/>
      </rPr>
      <t>2)</t>
    </r>
    <r>
      <rPr>
        <sz val="8"/>
        <rFont val="Arial"/>
        <family val="2"/>
      </rPr>
      <t xml:space="preserve"> Frauen und Männer, mit Diagnose inv. MaCa u./o. DCIS u/o OvCa u./o. BOT, die die Einschlusskriterien der Checkliste erfüllen; keine Sollvorgabe
</t>
    </r>
    <r>
      <rPr>
        <vertAlign val="superscript"/>
        <sz val="8"/>
        <rFont val="Arial"/>
        <family val="2"/>
      </rPr>
      <t>3)</t>
    </r>
    <r>
      <rPr>
        <sz val="8"/>
        <rFont val="Arial"/>
        <family val="2"/>
      </rPr>
      <t xml:space="preserve"> Frauen und Männer, ohne Diagnose inv. MaCa u./o. DCIS u/o OvCa u./o. BOT, die die Einschlusskriterien der Checkliste erfüllen; keine Sollvorgabe
</t>
    </r>
    <r>
      <rPr>
        <vertAlign val="superscript"/>
        <sz val="8"/>
        <rFont val="Arial"/>
        <family val="2"/>
      </rPr>
      <t>4)</t>
    </r>
    <r>
      <rPr>
        <sz val="8"/>
        <rFont val="Arial"/>
        <family val="2"/>
      </rPr>
      <t xml:space="preserve"> max. 1 Vorstellung im Zentrum/ Jahr als Erkrankte oder Nicht-Erkrankte Person kann gezählt werden (= auch wenn Nicht-Erkrankte Person zur Erkrankten Person wird, kann sie/ er max 1x/J gezählt werden); inkl. Vorstellung zur Diagnostik im iFNP; Vorstellung in aufeinanderfolgenden Jahren: zB 2020 u. 2021 -&gt; Erkrankte Person/ Nicht-Erkrankte Person kann für das jeweilige Jahr 1x gezählt werden; Zählzeitpunkt: Datum der Beratung bzw. Datum der Bildgebung IFNP
</t>
    </r>
    <r>
      <rPr>
        <vertAlign val="superscript"/>
        <sz val="8"/>
        <rFont val="Arial"/>
        <family val="2"/>
      </rPr>
      <t>5)</t>
    </r>
    <r>
      <rPr>
        <sz val="8"/>
        <rFont val="Arial"/>
        <family val="2"/>
      </rPr>
      <t xml:space="preserve"> "des eigenen FBREK-Zentrums" bedeutet: Alle Erkrankten bzw. Nicht-Erkrankten Personen, die nicht von den Kooperationspartnern 1 - n (zertifizierte, aber auch nicht zertifizierte BZ/GZ) zugewiesen werden. Zuweisungen von Niedergelassenen werden hier gezählt</t>
    </r>
    <r>
      <rPr>
        <b/>
        <u/>
        <sz val="8"/>
        <rFont val="Arial"/>
        <family val="2"/>
      </rPr>
      <t xml:space="preserve">
</t>
    </r>
    <r>
      <rPr>
        <sz val="8"/>
        <rFont val="Arial"/>
        <family val="2"/>
      </rPr>
      <t xml:space="preserve">
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 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r>
  </si>
  <si>
    <t>Personen im IFNP mit im Kennzahlenjahr histologisch gesichertem primären Mammakarzinom u./o. DCIS</t>
  </si>
  <si>
    <t>Personen des Nenners, die in die HerediCaRe-Studie eingeschlossen wurden, unabhängig vom Zeitpunkt/ Jahr des Einschlusses</t>
  </si>
  <si>
    <t>Gesamtheit der Erkrankten und Nicht-Erkrankten Personen, die im FBREK-Zentrum vorgestellt wurden (= Basisdaten K64)</t>
  </si>
  <si>
    <t>Personen des Nenners mit positiven Befunden (= inv. MaCa u./o. DCIS)</t>
  </si>
  <si>
    <t>Anzahl Indexpersonen in der Datenbank (im Kennzahlen-jahr; Zählzeitpunkt: Datum des Genbefundes der Indexperson)</t>
  </si>
  <si>
    <t>Eingabe/ Änderung gepunktete Felder: Die Eingabe oder Änderung  "Anzahl/ Zähler/ Nenner" der gepunkteten Felder ist nur im Tabellenblatt "Basisdaten" möglich, die Übertragung erfolgt automatisch.
Alle Kennzahlenwerte (Zähler, Nenner, %) werden von den Kollegen aus HerediCaRe zur Verfügung gestellt. Ausgenommen: Kennzahl 6 und Nenner Kennzahl 7.</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</si>
  <si>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</si>
  <si>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Personen im IFNP mit BIRADS 4/5 im Gesamtbefund im Vor-Kennzahlenjahr</t>
  </si>
  <si>
    <t>Zentrum für familiären Brust- und Eierstockkrebs am Krukenberg- Krebszentrum Halle der Universitätsmedizin Halle (Saale)</t>
  </si>
  <si>
    <t>Universitätsklinikum Halle (Saale)</t>
  </si>
  <si>
    <t>Zentrum für familiären Brust- und Eierstockkrebs der Universitätsmedizin Magdeburg</t>
  </si>
  <si>
    <t>Zentrum für familiären Brust- und Eierstockkrebs Freiburg</t>
  </si>
  <si>
    <t>Zentrum für familiären Brust- und Eierstockkrebs Tübingen</t>
  </si>
  <si>
    <t>ALB FILS KLINIKUM Göppingen</t>
  </si>
  <si>
    <t>Gynäkologisches Krebszentrum Robert Bosch Krankenhaus</t>
  </si>
  <si>
    <t>Robert Bosch Krankenhaus Stuttgart</t>
  </si>
  <si>
    <t>Universitätsklinikum Gießen und Marburg, Standort Marburg, Klinik für Frauenheilkunde und Geburtshilfe</t>
  </si>
  <si>
    <t>Gynäkologisches Krebszentrum St. Marien Amberg</t>
  </si>
  <si>
    <t>ViDia Christliche Kliniken Karlsruhe</t>
  </si>
  <si>
    <t>Gynäkologisches Krebszentrum an der Medizinischen Universität Lausitz- Carl Thiem | Cottbus</t>
  </si>
  <si>
    <t>Medizinische Universität Lausitz – Carl Thiem</t>
  </si>
  <si>
    <t>Gynäkologisches Krebszentrum DIAKOVERE Hannover</t>
  </si>
  <si>
    <t>DIAKOVERE Henriettenstift</t>
  </si>
  <si>
    <t>Cellitinnen-Krankenhaus Heilig Geist</t>
  </si>
  <si>
    <t>Gynäkologisches Krebszentrum Marien-Hospital Wesel</t>
  </si>
  <si>
    <t>Marien-Hospital Wesel</t>
  </si>
  <si>
    <t>Gynäkologisches Krebszentrum am Johanna-Etienne-Krankenhaus Neuss</t>
  </si>
  <si>
    <t>Gynäkologisches Krebszentrum der GFO Kliniken Bonn, St. Marien Hospital</t>
  </si>
  <si>
    <t>GFO Kliniken Bonn, St. Marien Hospital</t>
  </si>
  <si>
    <t>Gynäkologisches Krebszentrum der Kreisklinik Ebersberg</t>
  </si>
  <si>
    <t>Gynäkologisches Krebszentrum Lippe</t>
  </si>
  <si>
    <t>Klinikum Lippe, Standort Detmold</t>
  </si>
  <si>
    <t>Universitätsklinikum Giessen und Marburg GmbH, Standort Marburg, Klinik für Frauenheilkunde und Geburtshilfe</t>
  </si>
  <si>
    <t>Brustkrebszentrum Robert Bosch Krankenhaus</t>
  </si>
  <si>
    <t>Südthüringer Brustkrebszentrum Suhl</t>
  </si>
  <si>
    <t>Brustkrebszentrum St. Marien Amberg</t>
  </si>
  <si>
    <t>Brustzentrum der ViDia Christliche Kliniken Karlsruhe</t>
  </si>
  <si>
    <t>Krankenhaus St. Elisabeth und St. Barbara Halle (Saale)</t>
  </si>
  <si>
    <t>Holsteinisches Brustkrebszentrum - Heide, Itzehoe, Neumünster</t>
  </si>
  <si>
    <t>Brustzentrum Asklepios Harzkliniken Goslar</t>
  </si>
  <si>
    <t>Asklepios Harzkliniken</t>
  </si>
  <si>
    <t>Brustkrebszentrum Ludwigsburg</t>
  </si>
  <si>
    <t>Brustkrebszentrum Hansestadt Stendal</t>
  </si>
  <si>
    <t>Brustkrebszentrum DIAKOVERE Hannover</t>
  </si>
  <si>
    <t>Brustzentrum Sigmaringen</t>
  </si>
  <si>
    <t>Brustkrebszentrum Marienhaus Klinikum Neunkirchen</t>
  </si>
  <si>
    <t>Marienhaus Klinikum Neunkirchen</t>
  </si>
  <si>
    <t>Brustkrebszentrum Borna - Leipziger Land</t>
  </si>
  <si>
    <t>Brustkrebszentrum der GFO Kliniken Bonn, St. Marien Hospital</t>
  </si>
  <si>
    <t>Brustzentrum Neustadt an der Weinstraße</t>
  </si>
  <si>
    <t xml:space="preserve">Brustkrebszentrum Universitätsspital Basel - Bethesda Spital Basel </t>
  </si>
  <si>
    <t>Brustkrebszentrum Marien-Hospital Wesel</t>
  </si>
  <si>
    <t>Brustkrebszentrum des Tumorzentrums Südostschweiz am Kantonsspital Graubünden</t>
  </si>
  <si>
    <t>Brustkrebszentrum an der Medizinischen Universität Lausitz- Carl Thiem | Cottbus</t>
  </si>
  <si>
    <t>Brustkrebszentrum Städtische Kliniken Mönchengladbach</t>
  </si>
  <si>
    <t>Elisabeth-Krankenhaus Rheydt</t>
  </si>
  <si>
    <t>Brustkrebszentrum Bethanien Moers - St. Antonius-Hospital Kleve</t>
  </si>
  <si>
    <t>Stiftung Krankenhaus Bethanien für die Grafschaft Moers</t>
  </si>
  <si>
    <t>St. Antonius-Hospital Kleve</t>
  </si>
  <si>
    <t>Brustkrebszentrum am Krankenhaus Reinbek St. Adolf-Stift</t>
  </si>
  <si>
    <t>Reinbek St. Adolf-Stift</t>
  </si>
  <si>
    <t>Brustkrebszentrum Augusta Bochum</t>
  </si>
  <si>
    <t>Brustkrebszentrum der Universitätsmedizin Magdeburg</t>
  </si>
  <si>
    <t>Brustkrebszentrum am Städtischen Klinikum Dessau</t>
  </si>
  <si>
    <t>Städtisches Klinikum Dessau</t>
  </si>
  <si>
    <t>Univ. CCC-Subzentrum BRUST | Brustkrebszentrum Graz</t>
  </si>
  <si>
    <t>Landeskrankenhaus - Universitätsklinikum Graz</t>
  </si>
  <si>
    <t>Brustkrebszentrum Zollikerberg | Zürich</t>
  </si>
  <si>
    <t>Spital Zollikerberg</t>
  </si>
  <si>
    <t>Brustkrebszentrum am Maindreieck Klinik Kitzinger Land</t>
  </si>
  <si>
    <t>Klinik Kitzinger Land</t>
  </si>
  <si>
    <t>Brustkrebszentrum Pirna</t>
  </si>
  <si>
    <t xml:space="preserve">Helios Klinikum Pirna </t>
  </si>
  <si>
    <t>Brustkrebszentrum Klinikum Dortmund</t>
  </si>
  <si>
    <t>Südthüringer Brustkrebszentrum Helios Klinikum Meiningen</t>
  </si>
  <si>
    <t>Brustkrebszentrum Freudenstadt</t>
  </si>
  <si>
    <t>Brustzentrum Mettmann-Süd</t>
  </si>
  <si>
    <t>GFO Kliniken Mettmann-Süd</t>
  </si>
  <si>
    <t>Brustzentrum Johanniter-Klinken Bonn</t>
  </si>
  <si>
    <t>FAF-Z-001</t>
  </si>
  <si>
    <t>FAF-Z-002</t>
  </si>
  <si>
    <t>FAF-Z-003</t>
  </si>
  <si>
    <t>FAF-Z-004</t>
  </si>
  <si>
    <t>FAF-Z-005</t>
  </si>
  <si>
    <t>FAF-Z-006</t>
  </si>
  <si>
    <t>FAF-Z-007</t>
  </si>
  <si>
    <t>FAF-Z-008</t>
  </si>
  <si>
    <t>FAF-Z-009</t>
  </si>
  <si>
    <t>FAF-Z-010</t>
  </si>
  <si>
    <t>FAF-Z-011</t>
  </si>
  <si>
    <t>FAF-Z-012</t>
  </si>
  <si>
    <t>FAF-Z-013</t>
  </si>
  <si>
    <t>FAF-Z-014</t>
  </si>
  <si>
    <t>FAF-Z-015</t>
  </si>
  <si>
    <t>FAF-Z-016</t>
  </si>
  <si>
    <t>FAF-Z-017</t>
  </si>
  <si>
    <t>FAF-Z-018</t>
  </si>
  <si>
    <t>FAF-Z-019</t>
  </si>
  <si>
    <t>FAF-Z-020</t>
  </si>
  <si>
    <t>FAF-Z-021</t>
  </si>
  <si>
    <t>FAF-Z-022</t>
  </si>
  <si>
    <t>FAF-Z-023</t>
  </si>
  <si>
    <t>FAF-Z-024</t>
  </si>
  <si>
    <t>FAB-Z-001-BG</t>
  </si>
  <si>
    <t>FAB-Z-002</t>
  </si>
  <si>
    <t>FAB-Z-003-BG</t>
  </si>
  <si>
    <t>FAB-Z-004-BG</t>
  </si>
  <si>
    <t>FAB-Z-005-BG</t>
  </si>
  <si>
    <t>FAB-Z-006-BG</t>
  </si>
  <si>
    <t>FAB-Z-007-1-BG</t>
  </si>
  <si>
    <t>FAB-Z-008-1-BG</t>
  </si>
  <si>
    <t>FAB-Z-009-BG</t>
  </si>
  <si>
    <t>FAB-Z-010-BG</t>
  </si>
  <si>
    <t>FAB-Z-012-1-BG</t>
  </si>
  <si>
    <t>FAB-Z-012-2</t>
  </si>
  <si>
    <t>FAB-Z-014-BG</t>
  </si>
  <si>
    <t>FAB-Z-015-1-BG</t>
  </si>
  <si>
    <t>FAB-Z-015-2</t>
  </si>
  <si>
    <t>FAB-Z-016-BG</t>
  </si>
  <si>
    <t>FAB-Z-017-BG</t>
  </si>
  <si>
    <t>FAB-Z-018-BG</t>
  </si>
  <si>
    <t>FAB-Z-020-BG</t>
  </si>
  <si>
    <t>FAB-Z-021-BG</t>
  </si>
  <si>
    <t>FAB-Z-023-BG</t>
  </si>
  <si>
    <t>FAB-Z-024-BG</t>
  </si>
  <si>
    <t>FAB-Z-025</t>
  </si>
  <si>
    <t>FAB-Z-027-BG</t>
  </si>
  <si>
    <t>FAB-Z-028-2</t>
  </si>
  <si>
    <t>FAB-Z-029-BG</t>
  </si>
  <si>
    <t>FAB-Z-030-2</t>
  </si>
  <si>
    <t>FAB-Z-031-BG</t>
  </si>
  <si>
    <t>FAB-Z-032</t>
  </si>
  <si>
    <t>FAB-Z-034</t>
  </si>
  <si>
    <t>FAB-Z-035</t>
  </si>
  <si>
    <t>FAB-Z-036-BG</t>
  </si>
  <si>
    <t>FAB-Z-037</t>
  </si>
  <si>
    <t>FAB-Z-038-BG</t>
  </si>
  <si>
    <t>FAB-Z-039-1</t>
  </si>
  <si>
    <t>FAB-Z-039-2</t>
  </si>
  <si>
    <t>FAB-Z-040</t>
  </si>
  <si>
    <t>FAB-Z-042-BG</t>
  </si>
  <si>
    <t>FAB-Z-043-BG</t>
  </si>
  <si>
    <t>FAB-Z-044-BG</t>
  </si>
  <si>
    <t>FAB-Z-045-BG</t>
  </si>
  <si>
    <t>FAB-Z-046-BG</t>
  </si>
  <si>
    <t>FAB-Z-047</t>
  </si>
  <si>
    <t>FAB-Z-048-BG</t>
  </si>
  <si>
    <t>FAB-Z-049</t>
  </si>
  <si>
    <t>FAB-Z-050-BG</t>
  </si>
  <si>
    <t>FAB-Z-051</t>
  </si>
  <si>
    <t>FAB-Z-052-BG</t>
  </si>
  <si>
    <t>FAB-Z-053-BG</t>
  </si>
  <si>
    <t>FAB-Z-054</t>
  </si>
  <si>
    <t>FAB-Z-056-BG</t>
  </si>
  <si>
    <t>FAB-Z-057-BG</t>
  </si>
  <si>
    <t>FAB-Z-058</t>
  </si>
  <si>
    <t>FAB-Z-059-BG</t>
  </si>
  <si>
    <t>FAB-Z-060-1-BG</t>
  </si>
  <si>
    <t>FAB-Z-060-2</t>
  </si>
  <si>
    <t>FAB-Z-061</t>
  </si>
  <si>
    <t>FAB-Z-062-BG</t>
  </si>
  <si>
    <t>FAB-Z-063-BG</t>
  </si>
  <si>
    <t>FAB-Z-064-1-BG</t>
  </si>
  <si>
    <t>FAB-Z-064-2</t>
  </si>
  <si>
    <t>FAB-Z-064-3</t>
  </si>
  <si>
    <t>FAB-Z-064-4</t>
  </si>
  <si>
    <t>FAB-Z-065</t>
  </si>
  <si>
    <t>FAB-Z-067-BG</t>
  </si>
  <si>
    <t>FAB-Z-069-BG</t>
  </si>
  <si>
    <t>FAB-Z-070-BG</t>
  </si>
  <si>
    <t>FAB-Z-071-1-BG</t>
  </si>
  <si>
    <t>FAB-Z-071-2</t>
  </si>
  <si>
    <t>FAB-Z-072</t>
  </si>
  <si>
    <t>FAB-Z-074</t>
  </si>
  <si>
    <t>FAB-Z-076-BG</t>
  </si>
  <si>
    <t>FAB-Z-077-BG</t>
  </si>
  <si>
    <t>FAB-Z-078-1-BG</t>
  </si>
  <si>
    <t>FAB-Z-078-2</t>
  </si>
  <si>
    <t>FAB-Z-079</t>
  </si>
  <si>
    <t>FAB-Z-081</t>
  </si>
  <si>
    <t>FAB-Z-083-BG</t>
  </si>
  <si>
    <t>FAB-Z-084-BG</t>
  </si>
  <si>
    <t>FAB-Z-085-BG</t>
  </si>
  <si>
    <t>FAB-Z-086</t>
  </si>
  <si>
    <t>FAB-Z-087-2</t>
  </si>
  <si>
    <t>FAB-Z-087-3</t>
  </si>
  <si>
    <t>FAB-Z-087-4</t>
  </si>
  <si>
    <t>FAB-Z-088-BG</t>
  </si>
  <si>
    <t>FAB-Z-089</t>
  </si>
  <si>
    <t>FAB-Z-090</t>
  </si>
  <si>
    <t>FAB-Z-091-BG</t>
  </si>
  <si>
    <t>FAB-Z-092-BG</t>
  </si>
  <si>
    <t>FAB-Z-093</t>
  </si>
  <si>
    <t>FAB-Z-094</t>
  </si>
  <si>
    <t>FAB-Z-095</t>
  </si>
  <si>
    <t>FAB-Z-096-BG</t>
  </si>
  <si>
    <t>FAB-Z-097</t>
  </si>
  <si>
    <t>FAB-Z-098-BG</t>
  </si>
  <si>
    <t>FAB-Z-099-BG</t>
  </si>
  <si>
    <t>FAB-Z-100</t>
  </si>
  <si>
    <t>FAB-Z-101-BG</t>
  </si>
  <si>
    <t>FAB-Z-102-BG</t>
  </si>
  <si>
    <t>FAB-Z-103-BG</t>
  </si>
  <si>
    <t>FAB-Z-104</t>
  </si>
  <si>
    <t>FAB-Z-106-BG</t>
  </si>
  <si>
    <t>FAB-Z-107-BG</t>
  </si>
  <si>
    <t>FAB-Z-108</t>
  </si>
  <si>
    <t>FAB-Z-109-BG</t>
  </si>
  <si>
    <t>FAB-Z-110</t>
  </si>
  <si>
    <t>FAB-Z-111-BG</t>
  </si>
  <si>
    <t>FAB-Z-112-BG</t>
  </si>
  <si>
    <t>FAB-Z-113</t>
  </si>
  <si>
    <t>FAB-Z-114-BG</t>
  </si>
  <si>
    <t>FAB-Z-115-1</t>
  </si>
  <si>
    <t>FAB-Z-115-2</t>
  </si>
  <si>
    <t>FAB-Z-116-BG</t>
  </si>
  <si>
    <t>FAB-Z-117-BG</t>
  </si>
  <si>
    <t>FAB-Z-118-BG</t>
  </si>
  <si>
    <t>FAB-Z-119</t>
  </si>
  <si>
    <t>FAB-Z-120</t>
  </si>
  <si>
    <t>FAB-Z-121-BG</t>
  </si>
  <si>
    <t>FAB-Z-122-BG</t>
  </si>
  <si>
    <t>FAB-Z-123-BG</t>
  </si>
  <si>
    <t>FAB-Z-124</t>
  </si>
  <si>
    <t>FAB-Z-125-BG</t>
  </si>
  <si>
    <t>FAB-Z-126-1</t>
  </si>
  <si>
    <t>FAB-Z-126-2</t>
  </si>
  <si>
    <t>FAB-Z-127</t>
  </si>
  <si>
    <t>FAB-Z-128-BG</t>
  </si>
  <si>
    <t>FAB-Z-129-BG</t>
  </si>
  <si>
    <t>FAB-Z-130-BG</t>
  </si>
  <si>
    <t>FAB-Z-131</t>
  </si>
  <si>
    <t>FAB-Z-133</t>
  </si>
  <si>
    <t>FAB-Z-134-1</t>
  </si>
  <si>
    <t>FAB-Z-134-2</t>
  </si>
  <si>
    <t>FAB-Z-135</t>
  </si>
  <si>
    <t>FAB-Z-136-BG</t>
  </si>
  <si>
    <t>FAB-Z-137-1</t>
  </si>
  <si>
    <t>FAB-Z-137-2</t>
  </si>
  <si>
    <t>FAB-Z-138</t>
  </si>
  <si>
    <t>FAB-Z-141-BG</t>
  </si>
  <si>
    <t>FAB-Z-142-BG</t>
  </si>
  <si>
    <t>FAB-Z-143-BG</t>
  </si>
  <si>
    <t>FAB-Z-144-BG</t>
  </si>
  <si>
    <t>FAB-Z-145</t>
  </si>
  <si>
    <t>FAB-Z-146-BG</t>
  </si>
  <si>
    <t>FAB-Z-147-BG</t>
  </si>
  <si>
    <t>FAB-Z-148-BG</t>
  </si>
  <si>
    <t>FAB-Z-149-BG</t>
  </si>
  <si>
    <t>FAB-Z-150-BG</t>
  </si>
  <si>
    <t>FAB-Z-151-BG</t>
  </si>
  <si>
    <t>FAB-Z-152-BG</t>
  </si>
  <si>
    <t>FAB-Z-153-BG</t>
  </si>
  <si>
    <t>FAB-Z-157</t>
  </si>
  <si>
    <t>FAB-Z-159-1</t>
  </si>
  <si>
    <t>FAB-Z-159-2</t>
  </si>
  <si>
    <t>FAB-Z-160</t>
  </si>
  <si>
    <t>FAB-Z-161-BG</t>
  </si>
  <si>
    <t>FAB-Z-162-BG</t>
  </si>
  <si>
    <t>FAB-Z-163-BG</t>
  </si>
  <si>
    <t>FAB-Z-164-BG</t>
  </si>
  <si>
    <t>FAB-Z-165-BG</t>
  </si>
  <si>
    <t>FAB-Z-166-BG</t>
  </si>
  <si>
    <t>FAB-Z-167-BG</t>
  </si>
  <si>
    <t>Klinik für Frauenheilkunde und Geburtshilfe, Universitätsklinikum Düsseldorf</t>
  </si>
  <si>
    <t>FAB-Z-168</t>
  </si>
  <si>
    <t>FAB-Z-169</t>
  </si>
  <si>
    <t>FAB-Z-171-BG</t>
  </si>
  <si>
    <t>FAB-Z-172-BG</t>
  </si>
  <si>
    <t>FAB-Z-175-BG</t>
  </si>
  <si>
    <t>FAB-Z-176-BG</t>
  </si>
  <si>
    <t>FAB-Z-177</t>
  </si>
  <si>
    <t>FAB-Z-178-BG</t>
  </si>
  <si>
    <t>FAB-Z-179</t>
  </si>
  <si>
    <t>FAB-Z-180-BG</t>
  </si>
  <si>
    <t>FAB-Z-181</t>
  </si>
  <si>
    <t>FAB-Z-183</t>
  </si>
  <si>
    <t>FAB-Z-184</t>
  </si>
  <si>
    <t>FAB-Z-185-BG</t>
  </si>
  <si>
    <t>FAB-Z-186</t>
  </si>
  <si>
    <t>FAB-Z-187</t>
  </si>
  <si>
    <t>FAB-Z-188-BG</t>
  </si>
  <si>
    <t>Brustkrebszentrum Klinikum Dritter Orden München-Nymphenburg</t>
  </si>
  <si>
    <t>FAB-Z-190-BG</t>
  </si>
  <si>
    <t>FAB-Z-191-1</t>
  </si>
  <si>
    <t>FAB-Z-191-2</t>
  </si>
  <si>
    <t>FAB-Z-193-BG</t>
  </si>
  <si>
    <t>FAB-Z-194-1</t>
  </si>
  <si>
    <t>FAB-Z-194-2</t>
  </si>
  <si>
    <t>FAB-Z-198</t>
  </si>
  <si>
    <t>FAB-Z-200</t>
  </si>
  <si>
    <t>FAB-Z-201-BG</t>
  </si>
  <si>
    <t>FAB-Z-203-BG</t>
  </si>
  <si>
    <t>FAB-Z-204</t>
  </si>
  <si>
    <t>FAB-Z-205-1</t>
  </si>
  <si>
    <t>FAB-Z-205-2</t>
  </si>
  <si>
    <t>FAB-Z-207</t>
  </si>
  <si>
    <t>FAB-Z-209</t>
  </si>
  <si>
    <t>FAB-Z-210</t>
  </si>
  <si>
    <t>FAB-Z-211-BG</t>
  </si>
  <si>
    <t>FAB-Z-212-BG</t>
  </si>
  <si>
    <t>FAB-Z-213</t>
  </si>
  <si>
    <t>FAB-Z-214-BG</t>
  </si>
  <si>
    <t>FAB-Z-215</t>
  </si>
  <si>
    <t>FAB-Z-218</t>
  </si>
  <si>
    <t>FAB-Z-219-BG</t>
  </si>
  <si>
    <t>FAB-Z-222</t>
  </si>
  <si>
    <t>FAB-Z-223</t>
  </si>
  <si>
    <t>FAB-Z-224-BG</t>
  </si>
  <si>
    <t>FAB-Z-225-BG</t>
  </si>
  <si>
    <t>FAB-Z-227</t>
  </si>
  <si>
    <t>FAB-Z-228</t>
  </si>
  <si>
    <t>FAB-Z-229-BG</t>
  </si>
  <si>
    <t>FAB-Z-230-BG</t>
  </si>
  <si>
    <t>FAB-Z-231-BG</t>
  </si>
  <si>
    <t>FAB-Z-234-BG</t>
  </si>
  <si>
    <t>FAB-Z-235</t>
  </si>
  <si>
    <t>FAB-Z-236-BG</t>
  </si>
  <si>
    <t>FAB-Z-237-BG</t>
  </si>
  <si>
    <t>FAB-Z-238-BG</t>
  </si>
  <si>
    <t>FAB-Z-239</t>
  </si>
  <si>
    <t>FAB-Z-240-BG</t>
  </si>
  <si>
    <t>FAB-Z-241-BG</t>
  </si>
  <si>
    <t>FAB-Z-243</t>
  </si>
  <si>
    <t>FAB-Z-244-BG</t>
  </si>
  <si>
    <t>FAB-Z-245</t>
  </si>
  <si>
    <t>FAB-Z-246</t>
  </si>
  <si>
    <t>FAB-Z-247-BG</t>
  </si>
  <si>
    <t>FAB-Z-248-BG</t>
  </si>
  <si>
    <t>FAB-Z-249</t>
  </si>
  <si>
    <t>FAB-Z-251-BG</t>
  </si>
  <si>
    <t>FAB-Z-252</t>
  </si>
  <si>
    <t>FAB-Z-253-BG</t>
  </si>
  <si>
    <t>FAB-Z-254-1-BG</t>
  </si>
  <si>
    <t>FAB-Z-254-2</t>
  </si>
  <si>
    <t>FAB-Z-255-BG</t>
  </si>
  <si>
    <t>FAB-Z-257-BG</t>
  </si>
  <si>
    <t>FAB-Z-258-BG</t>
  </si>
  <si>
    <t>FAB-Z-259-BG</t>
  </si>
  <si>
    <t>FAB-Z-260-BG</t>
  </si>
  <si>
    <t>FAB-Z-261</t>
  </si>
  <si>
    <t>FAB-Z-262-BG</t>
  </si>
  <si>
    <t>FAB-Z-263</t>
  </si>
  <si>
    <t>FAB-Z-267-BG</t>
  </si>
  <si>
    <t>FAB-Z-268</t>
  </si>
  <si>
    <t>FAB-Z-269-BG</t>
  </si>
  <si>
    <t>FAB-Z-271-BG</t>
  </si>
  <si>
    <t>FAB-Z-272</t>
  </si>
  <si>
    <t>FAB-Z-273-BG</t>
  </si>
  <si>
    <t>FAB-Z-274</t>
  </si>
  <si>
    <t>FAB-Z-275</t>
  </si>
  <si>
    <t>FAB-Z-277</t>
  </si>
  <si>
    <t>FAB-Z-278-1-BG</t>
  </si>
  <si>
    <t>FAB-Z-278-2</t>
  </si>
  <si>
    <t>FAB-Z-279-BG</t>
  </si>
  <si>
    <t>FAB-Z-280-BG</t>
  </si>
  <si>
    <t>FAB-Z-282</t>
  </si>
  <si>
    <t>FAB-Z-284</t>
  </si>
  <si>
    <t>FAB-Z-285</t>
  </si>
  <si>
    <t>FAB-Z-286-BG</t>
  </si>
  <si>
    <t>FAB-Z-288-BG</t>
  </si>
  <si>
    <t>FAB-Z-289</t>
  </si>
  <si>
    <t>FAB-Z-290</t>
  </si>
  <si>
    <t>FAB-Z-291</t>
  </si>
  <si>
    <t>FAB-Z-292</t>
  </si>
  <si>
    <t>FAB-Z-293</t>
  </si>
  <si>
    <t>FAB-Z-294-BG</t>
  </si>
  <si>
    <t>FAB-Z-296</t>
  </si>
  <si>
    <t>FAB-Z-298-1</t>
  </si>
  <si>
    <t>FAB-Z-298-2</t>
  </si>
  <si>
    <t>FAB-Z-299-BG</t>
  </si>
  <si>
    <t>FAB-Z-300-BG</t>
  </si>
  <si>
    <t>FAB-Z-301-BG</t>
  </si>
  <si>
    <t>FAB-Z-302</t>
  </si>
  <si>
    <t>FAB-Z-303</t>
  </si>
  <si>
    <t>FAB-Z-304</t>
  </si>
  <si>
    <t>FAB-Z-305</t>
  </si>
  <si>
    <t>FAB-Z-306</t>
  </si>
  <si>
    <t>FAB-Z-307</t>
  </si>
  <si>
    <t>FAB-Z-308</t>
  </si>
  <si>
    <t>FAB-Z-310</t>
  </si>
  <si>
    <t>NRW-Z-002</t>
  </si>
  <si>
    <t>NRW-Z-003</t>
  </si>
  <si>
    <t>NRW-Z-004</t>
  </si>
  <si>
    <t>NRW-Z-008</t>
  </si>
  <si>
    <t>NRW-Z-009</t>
  </si>
  <si>
    <t>NRW-Z-011-1</t>
  </si>
  <si>
    <t>NRW-Z-011-2</t>
  </si>
  <si>
    <t>NRW-Z-013</t>
  </si>
  <si>
    <t>NRW-Z-014</t>
  </si>
  <si>
    <t>NRW-Z-015</t>
  </si>
  <si>
    <t>NRW-Z-018-1</t>
  </si>
  <si>
    <t>NRW-Z-018-2</t>
  </si>
  <si>
    <t>NRW-Z-019</t>
  </si>
  <si>
    <t>NRW-Z-020</t>
  </si>
  <si>
    <t>NRW-Z-022</t>
  </si>
  <si>
    <t>NRW-Z-023</t>
  </si>
  <si>
    <t>NRW-Z-024</t>
  </si>
  <si>
    <t>NRW-Z-025</t>
  </si>
  <si>
    <t>NRW-Z-026</t>
  </si>
  <si>
    <t>NRW-Z-027</t>
  </si>
  <si>
    <t>NRW-Z-028</t>
  </si>
  <si>
    <t>FAG-Z-001-BG</t>
  </si>
  <si>
    <t>FAG-Z-002-BG</t>
  </si>
  <si>
    <t>FAG-Z-003-BG</t>
  </si>
  <si>
    <t>FAG-Z-004-BG</t>
  </si>
  <si>
    <t>FAG-Z-005-BG</t>
  </si>
  <si>
    <t>FAG-Z-006</t>
  </si>
  <si>
    <t>FAG-Z-007-BG</t>
  </si>
  <si>
    <t>FAG-Z-008-BG</t>
  </si>
  <si>
    <t>FAG-Z-009-BG</t>
  </si>
  <si>
    <t>FAG-Z-010-BG</t>
  </si>
  <si>
    <t>FAG-Z-011-BG</t>
  </si>
  <si>
    <t>FAG-Z-012-BG</t>
  </si>
  <si>
    <t>FAG-Z-013-BG</t>
  </si>
  <si>
    <t>FAG-Z-014-BG</t>
  </si>
  <si>
    <t>FAG-Z-015</t>
  </si>
  <si>
    <t>FAG-Z-016-BG</t>
  </si>
  <si>
    <t>FAG-Z-017-BG</t>
  </si>
  <si>
    <t>FAG-Z-018-BG</t>
  </si>
  <si>
    <t>FAG-Z-020-BG</t>
  </si>
  <si>
    <t>FAG-Z-021-BG</t>
  </si>
  <si>
    <t>FAG-Z-022-BG</t>
  </si>
  <si>
    <t>FAG-Z-023-BG</t>
  </si>
  <si>
    <t>FAG-Z-024-BG</t>
  </si>
  <si>
    <t>FAG-Z-025-BG</t>
  </si>
  <si>
    <t>FAG-Z-026-BG</t>
  </si>
  <si>
    <t>FAG-Z-027-BG</t>
  </si>
  <si>
    <t>FAG-Z-030-BG</t>
  </si>
  <si>
    <t>FAG-Z-031-BG</t>
  </si>
  <si>
    <t>FAG-Z-032-BG</t>
  </si>
  <si>
    <t>FAG-Z-033-BG</t>
  </si>
  <si>
    <t>FAG-Z-034-BG</t>
  </si>
  <si>
    <t>FAG-Z-035-BG</t>
  </si>
  <si>
    <t>FAG-Z-036-BG</t>
  </si>
  <si>
    <t>FAG-Z-037-BG</t>
  </si>
  <si>
    <t>FAG-Z-038-BG</t>
  </si>
  <si>
    <t>FAG-Z-039-BG</t>
  </si>
  <si>
    <t>FAG-Z-042-BG</t>
  </si>
  <si>
    <t>FAG-Z-043-BG</t>
  </si>
  <si>
    <t>FAG-Z-044-BG</t>
  </si>
  <si>
    <t>FAG-Z-045-BG</t>
  </si>
  <si>
    <t>FAG-Z-046-BG</t>
  </si>
  <si>
    <t>FAG-Z-047-BG</t>
  </si>
  <si>
    <t>FAG-Z-048-BG</t>
  </si>
  <si>
    <t>FAG-Z-049-BG</t>
  </si>
  <si>
    <t>FAG-Z-050-BG</t>
  </si>
  <si>
    <t>FAG-Z-051-BG</t>
  </si>
  <si>
    <t>FAG-Z-052-BG</t>
  </si>
  <si>
    <t>FAG-Z-053-BG</t>
  </si>
  <si>
    <t>FAG-Z-054-BG</t>
  </si>
  <si>
    <t>FAG-Z-056-BG</t>
  </si>
  <si>
    <t>FAG-Z-057-BG</t>
  </si>
  <si>
    <t>FAG-Z-058-BG</t>
  </si>
  <si>
    <t>FAG-Z-059</t>
  </si>
  <si>
    <t>FAG-Z-060-BG</t>
  </si>
  <si>
    <t>FAG-Z-061-BG</t>
  </si>
  <si>
    <t>FAG-Z-062</t>
  </si>
  <si>
    <t>FAG-Z-063</t>
  </si>
  <si>
    <t>FAG-Z-064-BG</t>
  </si>
  <si>
    <t>FAG-Z-065-BG</t>
  </si>
  <si>
    <t>Gynäkologisches Krebszentrum Klinikum Dritter Orden München-Nymphenburg</t>
  </si>
  <si>
    <t>FAG-Z-067-BG</t>
  </si>
  <si>
    <t>FAG-Z-068-BG</t>
  </si>
  <si>
    <t>FAG-Z-069-BG</t>
  </si>
  <si>
    <t>FAG-Z-070-BG</t>
  </si>
  <si>
    <t>FAG-Z-071-BG</t>
  </si>
  <si>
    <t>FAG-Z-072-BG</t>
  </si>
  <si>
    <t>FAG-Z-073-BG</t>
  </si>
  <si>
    <t>FAG-Z-074-BG</t>
  </si>
  <si>
    <t>FAG-Z-076-BG</t>
  </si>
  <si>
    <t>FAG-Z-078</t>
  </si>
  <si>
    <t>FAG-Z-079</t>
  </si>
  <si>
    <t>FAG-Z-080</t>
  </si>
  <si>
    <t>FAG-Z-081-BG</t>
  </si>
  <si>
    <t>FAG-Z-082-BG</t>
  </si>
  <si>
    <t>FAG-Z-083-BG</t>
  </si>
  <si>
    <t>FAG-Z-087-BG</t>
  </si>
  <si>
    <t>FAG-Z-088-BG</t>
  </si>
  <si>
    <t>FAG-Z-089-BG</t>
  </si>
  <si>
    <t>FAG-Z-090-BG</t>
  </si>
  <si>
    <t>FAG-Z-091-BG</t>
  </si>
  <si>
    <t>FAG-Z-092</t>
  </si>
  <si>
    <t>FAG-Z-093-BG</t>
  </si>
  <si>
    <t>FAG-Z-094-BG</t>
  </si>
  <si>
    <t>FAG-Z-095-BG</t>
  </si>
  <si>
    <t>FAG-Z-096-BG</t>
  </si>
  <si>
    <t>FAG-Z-097-BG</t>
  </si>
  <si>
    <t>FAG-Z-098-BG</t>
  </si>
  <si>
    <t>FAG-Z-099-BG</t>
  </si>
  <si>
    <t>FAG-Z-101</t>
  </si>
  <si>
    <t>FAG-Z-103-BG</t>
  </si>
  <si>
    <t>FAG-Z-104-BG</t>
  </si>
  <si>
    <t>FAG-Z-105-BG</t>
  </si>
  <si>
    <t>FAG-Z-106-BG</t>
  </si>
  <si>
    <t>FAG-Z-107</t>
  </si>
  <si>
    <t>FAG-Z-110</t>
  </si>
  <si>
    <t>FAG-Z-111-BG</t>
  </si>
  <si>
    <t>FAG-Z-112</t>
  </si>
  <si>
    <t>FAG-Z-115</t>
  </si>
  <si>
    <t>FAG-Z-116-BG</t>
  </si>
  <si>
    <t>FAG-Z-117-BG</t>
  </si>
  <si>
    <t>FAG-Z-118-BG</t>
  </si>
  <si>
    <t>FAG-Z-120</t>
  </si>
  <si>
    <t>FAG-Z-121-BG</t>
  </si>
  <si>
    <t>FAG-Z-122</t>
  </si>
  <si>
    <t>FAG-Z-123-BG</t>
  </si>
  <si>
    <t>FAG-Z-124-BG</t>
  </si>
  <si>
    <t>FAG-Z-125-BG</t>
  </si>
  <si>
    <t>FAG-Z-126-BG</t>
  </si>
  <si>
    <t>FAG-Z-130-BG</t>
  </si>
  <si>
    <t>FAG-Z-131-BG</t>
  </si>
  <si>
    <t>FAG-Z-133-BG</t>
  </si>
  <si>
    <t>FAG-Z-134-BG</t>
  </si>
  <si>
    <t>FAG-Z-135-BG</t>
  </si>
  <si>
    <t>FAG-Z-136-BG</t>
  </si>
  <si>
    <t>FAG-Z-137-BG</t>
  </si>
  <si>
    <t>FAG-Z-138-BG</t>
  </si>
  <si>
    <t>FAG-Z-139</t>
  </si>
  <si>
    <t>FAG-Z-140-BG</t>
  </si>
  <si>
    <t>FAG-Z-141-BG</t>
  </si>
  <si>
    <t>FAG-Z-142-BG</t>
  </si>
  <si>
    <t>FAG-Z-143-BG</t>
  </si>
  <si>
    <t>FAG-Z-144-BG</t>
  </si>
  <si>
    <t>FAG-Z-145-BG</t>
  </si>
  <si>
    <t>FAG-Z-146</t>
  </si>
  <si>
    <t>FAG-Z-147-BG</t>
  </si>
  <si>
    <t>FAG-Z-148</t>
  </si>
  <si>
    <t>FAG-Z-149-BG</t>
  </si>
  <si>
    <t>FAG-Z-150-BG</t>
  </si>
  <si>
    <t>FAG-Z-151-BG</t>
  </si>
  <si>
    <t>FAG-Z-152</t>
  </si>
  <si>
    <t>FAG-Z-154</t>
  </si>
  <si>
    <t>FAG-Z-155-BG</t>
  </si>
  <si>
    <t>FAG-Z-157</t>
  </si>
  <si>
    <t>FAG-Z-159-BG</t>
  </si>
  <si>
    <t>FAG-Z-160</t>
  </si>
  <si>
    <t>FAG-Z-161-BG</t>
  </si>
  <si>
    <t>FAG-Z-162-BG</t>
  </si>
  <si>
    <t>FAG-Z-163</t>
  </si>
  <si>
    <t>FAG-Z-165-BG</t>
  </si>
  <si>
    <t>FAG-Z-166-BG</t>
  </si>
  <si>
    <t>FAG-Z-168-BG</t>
  </si>
  <si>
    <t>FAG-Z-170-BG</t>
  </si>
  <si>
    <t>FAG-Z-171-BG</t>
  </si>
  <si>
    <t>FAG-Z-172</t>
  </si>
  <si>
    <t>FAG-Z-173-BG</t>
  </si>
  <si>
    <t>FAG-Z-174-BG</t>
  </si>
  <si>
    <t>FAG-Z-176-BG</t>
  </si>
  <si>
    <t>FAG-Z-177-BG</t>
  </si>
  <si>
    <t>FAG-Z-178-BG</t>
  </si>
  <si>
    <t>FAG-Z-179-BG</t>
  </si>
  <si>
    <t>FAG-Z-181</t>
  </si>
  <si>
    <t>FAG-Z-182-BG</t>
  </si>
  <si>
    <t>FAG-Z-185</t>
  </si>
  <si>
    <t>FAG-Z-186</t>
  </si>
  <si>
    <t>FAG-Z-188-BG</t>
  </si>
  <si>
    <t>FAG-Z-190-BG</t>
  </si>
  <si>
    <t>FAG-Z-191</t>
  </si>
  <si>
    <t>FAG-Z-192-BG</t>
  </si>
  <si>
    <t>FAG-Z-193</t>
  </si>
  <si>
    <t>FAG-Z-195-BG</t>
  </si>
  <si>
    <t>FAG-Z-196</t>
  </si>
  <si>
    <t>FAG-Z-197-BG</t>
  </si>
  <si>
    <t>FAG-Z-199</t>
  </si>
  <si>
    <t>FAG-Z-201-BG</t>
  </si>
  <si>
    <t>FAG-Z-202-BG</t>
  </si>
  <si>
    <t>FAG-Z-203-BG</t>
  </si>
  <si>
    <t>FAG-Z-204-BG</t>
  </si>
  <si>
    <t>FAG-Z-205-BG</t>
  </si>
  <si>
    <t>FAG-Z-206-BG</t>
  </si>
  <si>
    <t>FAG-Z-207</t>
  </si>
  <si>
    <t>FAG-Z-208-BG</t>
  </si>
  <si>
    <t>FAG-Z-209-BG</t>
  </si>
  <si>
    <t>FAG-Z-210-BG</t>
  </si>
  <si>
    <t>FAG-Z-211-BG</t>
  </si>
  <si>
    <t>FAG-Z-212-BG</t>
  </si>
  <si>
    <t>FAG-Z-213</t>
  </si>
  <si>
    <t>FAG-Z-214</t>
  </si>
  <si>
    <t>Gynäkologisches Krebszentrum der Johanniter-Kliniken Hamm</t>
  </si>
  <si>
    <t>Johanniter-Kliniken Hamm</t>
  </si>
  <si>
    <t>FAG-Z-218-BG</t>
  </si>
  <si>
    <t>FAG-Z-219</t>
  </si>
  <si>
    <t>FAG-Z-221</t>
  </si>
  <si>
    <t>FAG-Z-222</t>
  </si>
  <si>
    <t>Anlage EB Version D2.1 (Auditjahr 2026 / Kennzahlenjahr 2025)</t>
  </si>
  <si>
    <t>Bundesland/ Land</t>
  </si>
  <si>
    <t>Anzahl Beratungen</t>
  </si>
  <si>
    <t>Auditjahr 2026 / Kennzahlenjahr 2025</t>
  </si>
  <si>
    <t xml:space="preserve">Anzahl Genanalysen </t>
  </si>
  <si>
    <t>≥ 150</t>
  </si>
  <si>
    <t>Zentrum für familiären Brust- und Eierstockkrebs am TUM Universitätsklinikum, Klinikum rechts der Isar</t>
  </si>
  <si>
    <t>TUM Klinikum Rechts der Isar</t>
  </si>
  <si>
    <t>Universitätsmedizin Frankfurt</t>
  </si>
  <si>
    <t>Aktualisiert: 14.11.2025</t>
  </si>
  <si>
    <t>Brustzentrum am Onkologischen Zentrum Heidelberg</t>
  </si>
  <si>
    <t>FAB-Z-008-3</t>
  </si>
  <si>
    <t>Klinik St. Elisabeth Heidelberg</t>
  </si>
  <si>
    <t>FAB-Z-013-BG</t>
  </si>
  <si>
    <t>Klinikum Ebersberg – München Ost</t>
  </si>
  <si>
    <t>Brustkrebszentrum am Krukenberg Krebszentrum Halle des Universitätsklinikums Halle (Saale)</t>
  </si>
  <si>
    <t>Interdisziplinäres Brustzentrum des ALB FILS KLINIKUMS</t>
  </si>
  <si>
    <t>FAB-Z-022-BG</t>
  </si>
  <si>
    <t>FAB-Z-026-BG</t>
  </si>
  <si>
    <t>FAB-Z-028-1-BG</t>
  </si>
  <si>
    <t>FAB-Z-030-1-BG</t>
  </si>
  <si>
    <t>Klinikverbund Allgäu gGmbH – Klinikum Kempten</t>
  </si>
  <si>
    <t>Brustzentrum - City</t>
  </si>
  <si>
    <t>Alexianer Sankt Gertrauden-Krankenhaus Berlin</t>
  </si>
  <si>
    <t>DIAK Klinikum Landkreis Schwäbisch Hall</t>
  </si>
  <si>
    <t>Brustkrebszentrum Ostsachsen - Zittau</t>
  </si>
  <si>
    <t>Klinikum Oberlausitzer Bergland, Standort Zittau</t>
  </si>
  <si>
    <t>FAB-Z-105</t>
  </si>
  <si>
    <t>Interdisziplinäres Brustzentrum am TUM Universitätsklinikum, Klinikum rechts der Isar</t>
  </si>
  <si>
    <t>Sana Klinikum Landkreis Biberach</t>
  </si>
  <si>
    <t>FAB-Z-132-BG</t>
  </si>
  <si>
    <t>Marien-Elisabeth-Kliniken Kassel</t>
  </si>
  <si>
    <t>FAB-Z-140-BG</t>
  </si>
  <si>
    <t>Brustzentrum Traunstein</t>
  </si>
  <si>
    <t>Brustkrebszentrum Coburg</t>
  </si>
  <si>
    <t>Sana Kliniken Oberfranken – Klinikum Coburg</t>
  </si>
  <si>
    <t>FAB-Z-158</t>
  </si>
  <si>
    <t>Klinik für Frauenheilkunde und Geburtshilfe, Universitätsmedizin Frankfurt</t>
  </si>
  <si>
    <t>FAB-Z-170-BG</t>
  </si>
  <si>
    <t>FAB-Z-174-BG</t>
  </si>
  <si>
    <t>FAB-Z-182</t>
  </si>
  <si>
    <t>Brustkrebszentrum Asklepios Paulinen Klinik Wiesbaden</t>
  </si>
  <si>
    <t>Asklepios Paulinen Klinik</t>
  </si>
  <si>
    <t>Marienhaus Klinikum Hetzelstift</t>
  </si>
  <si>
    <t>Ordenskliniken München-Passau gGmbH, Standort Klinikum Dritter Orden München-Nymphenburg</t>
  </si>
  <si>
    <t>FAB-Z-192</t>
  </si>
  <si>
    <t>Brustkrebszentrum Nahe - Diakonie Kliniken Bad Kreuznach, Standort Mühlenstraße</t>
  </si>
  <si>
    <t>Diakonie Kliniken Bad Kreuznach, Standort Mühlenstraße</t>
  </si>
  <si>
    <t>FAB-Z-217</t>
  </si>
  <si>
    <t>Brustkrebszentrum Ruhrgebiet im Evangelischen Klinikum Gelsenkirchen</t>
  </si>
  <si>
    <t>Brustkompetenzzentrum am Kepler Universitätsklinikum Linz</t>
  </si>
  <si>
    <t>FAB-Z-220-BG</t>
  </si>
  <si>
    <t>Krankenhaus Landshut-Achdorf</t>
  </si>
  <si>
    <t>Brustkrebszentrum Witten</t>
  </si>
  <si>
    <t>FAB-Z-232</t>
  </si>
  <si>
    <t>Brustkrebszentrum der Park-Klinik Weißensee, Berlin</t>
  </si>
  <si>
    <t>Park-Klinik Weißensee, Berlin</t>
  </si>
  <si>
    <t>Brustkrebszentrum Universitätsspital Basel - Bethesda Spital Basel</t>
  </si>
  <si>
    <t>Brustkrebszentrum am Brüderklinikum Julia Lanz - Diako Mannheim</t>
  </si>
  <si>
    <t>Brüderklinikum Julia Lanz - Diako Mannheim</t>
  </si>
  <si>
    <t>Brustkrebszentrum Thun - Berner Oberland</t>
  </si>
  <si>
    <t>Kliniken der Stadt Köln, Standort Holweide</t>
  </si>
  <si>
    <t>St. Vincenz-Kliniken Paderborn</t>
  </si>
  <si>
    <t>FAB-Z-309</t>
  </si>
  <si>
    <t>Brustkrebszentrum Fürstenfeldbruck</t>
  </si>
  <si>
    <t>Klinikum Fürstenfeldbruck</t>
  </si>
  <si>
    <t>Klinikum Freudenstadt</t>
  </si>
  <si>
    <t>FAB-Z-311</t>
  </si>
  <si>
    <t>Brustkrebszentrum Städtisches Klinikum Wolfenbüttel</t>
  </si>
  <si>
    <t>Städtisches Klinikum Wolfenbüttel</t>
  </si>
  <si>
    <t>FAB-Z-312</t>
  </si>
  <si>
    <t>Breast Cancer Centre IOCN</t>
  </si>
  <si>
    <t>Institute of Oncology „Prof. Dr. Ion Chiricuta“, Cluj-Napoca</t>
  </si>
  <si>
    <t>Rumänien</t>
  </si>
  <si>
    <t>FAB-Z-313</t>
  </si>
  <si>
    <t>Brustkrebszentrum soH Bürgerspital Solothurn</t>
  </si>
  <si>
    <t>Bürgerspital Solothurn</t>
  </si>
  <si>
    <t>FAB-Z-314-BG</t>
  </si>
  <si>
    <t>Brustkrebszentrum Klinikum Gütersloh</t>
  </si>
  <si>
    <t>FAB-Z-316</t>
  </si>
  <si>
    <t>Centro di senologia del Gruppo Ospedaliero Moncucco Locarno</t>
  </si>
  <si>
    <t>Clinica Santa Chiara del Gruppo Ospedaliero Moncucco</t>
  </si>
  <si>
    <t>FAB-Z-317-BG</t>
  </si>
  <si>
    <t>Brustkrebszentrum ZoKli Balingen</t>
  </si>
  <si>
    <t>Zollernalbklinikum Balingen</t>
  </si>
  <si>
    <t>FAB-Z-319-BG</t>
  </si>
  <si>
    <t>Brustkrebszentrum Agatharied</t>
  </si>
  <si>
    <t>Krankenhaus Agatharied</t>
  </si>
  <si>
    <t>FAB-Z-323</t>
  </si>
  <si>
    <t>Centro Seno Ticino - Clinica Sant'Anna, Sorengo/Affidea brustCare</t>
  </si>
  <si>
    <t>Clinica Sant'Anna Sorengo</t>
  </si>
  <si>
    <t>NRW-Z-010-2</t>
  </si>
  <si>
    <t xml:space="preserve">Westfälisches Brustzentrum Standort Hüsten </t>
  </si>
  <si>
    <t>Klinikum Hochsauerland</t>
  </si>
  <si>
    <t>Brustkrebszentrum Sana-Bethesda Duisburg</t>
  </si>
  <si>
    <t>NRW-Z-028-2</t>
  </si>
  <si>
    <t>St. Marien Krankenhaus</t>
  </si>
  <si>
    <t>NRW-Z-030</t>
  </si>
  <si>
    <t>Brustzentrum Minden-Herford</t>
  </si>
  <si>
    <t>Johannes Weßling Klinikum Minden</t>
  </si>
  <si>
    <t>Gynäkologisches Krebszentrum am TUM Universitätsklinikum, Klinikum rechts der Isar</t>
  </si>
  <si>
    <t>Gynäkologisches Krebszentrum des ALB FILS KLINIKUMS</t>
  </si>
  <si>
    <t>Gynäkologisches Krebszentrum am Krukenberg Krebszentrum Halle des Universitätsklinikums Halle (Saale)</t>
  </si>
  <si>
    <t>Gynäkologisches Krebszentrum St. Vincenz-Kliniken Paderborn</t>
  </si>
  <si>
    <t>FAG-Z-055-BG</t>
  </si>
  <si>
    <t>FAG-Z-075-BG</t>
  </si>
  <si>
    <t>Gynäkologisches Krebszentrum Klinikum Oldenburg</t>
  </si>
  <si>
    <t>Gynäkologisches Krebszentrum Sana-Bethesda Duisburg</t>
  </si>
  <si>
    <t>FAG-Z-084-BG</t>
  </si>
  <si>
    <t>Gynäkologisches Krebszentrum DIAKO Flensburg</t>
  </si>
  <si>
    <t>FAG-Z-102</t>
  </si>
  <si>
    <t>Gynäkologisches Krebszentrum Köln-Holweide</t>
  </si>
  <si>
    <t>FAG-Z-108-BG</t>
  </si>
  <si>
    <t>Gynäkologisches Tumorzentrum der Universitätsmedizin Greifswald</t>
  </si>
  <si>
    <t>St. Marien-Krankenhaus Siegen</t>
  </si>
  <si>
    <t>Gynäkologisches Krebszentrum Fürth</t>
  </si>
  <si>
    <t>FAG-Z-127-BG</t>
  </si>
  <si>
    <t>Gynäkologisches Krebszentrum Berlin | Westend</t>
  </si>
  <si>
    <t>DRK Kliniken Berlin | Westend</t>
  </si>
  <si>
    <t>Gynäkologisches Krebszentrum am Brüderklinikum Julia Lanz - Diako Mannheim</t>
  </si>
  <si>
    <t>Marien Hospital Herne, Universitätsklinikum der Ruhr-Universität Bochum</t>
  </si>
  <si>
    <t>Gynäkologisches Krebszentrum Klinikum Bayreuth</t>
  </si>
  <si>
    <t>Gynäkologisches Krebszentrum Klinikum Bielefeld</t>
  </si>
  <si>
    <t>Gynäkologisches Krebszentrum Vivantes Klinikum Neukölln</t>
  </si>
  <si>
    <t>FAG-Z-189-BG</t>
  </si>
  <si>
    <t>FAG-Z-194</t>
  </si>
  <si>
    <t>Gynäkologisches Krebszentrum Gelnhausen</t>
  </si>
  <si>
    <t>Main-Kinzig-Klinik Gelnhausen</t>
  </si>
  <si>
    <t>FAG-Z-198</t>
  </si>
  <si>
    <t>Gynäkologisches Krebszentrum Klinikum Solingen</t>
  </si>
  <si>
    <t>FAG-Z-220-BG</t>
  </si>
  <si>
    <t>FAG-Z-223</t>
  </si>
  <si>
    <t>Gynäkologisches Krebszentrum Vivantes Klinikum im Friedrichshain Berlin</t>
  </si>
  <si>
    <t>Vivantes Klinikum im Friedrichshain</t>
  </si>
  <si>
    <t>FAG-Z-224-BG</t>
  </si>
  <si>
    <t>Gynäkologisches Krebszentrum ZoKli Balingen</t>
  </si>
  <si>
    <t>Zollernalb Klinikum Balingen</t>
  </si>
  <si>
    <t>FAG-Z-225-BG</t>
  </si>
  <si>
    <t>Gynäkologisches Krebszentrum Landshut-Achdorf</t>
  </si>
  <si>
    <t>FAG-Z-226</t>
  </si>
  <si>
    <t>Gynäkologisches Krebszentrum Troisdorf/ Rhein-Sieg</t>
  </si>
  <si>
    <t>GFO Kliniken Troisdorf, Betriebsstätte St. Josef-Hospital</t>
  </si>
  <si>
    <t>FAG-Z-227</t>
  </si>
  <si>
    <t>Gynäkologisches Krebszentrum Kaiserslautern</t>
  </si>
  <si>
    <t>FAG-Z-228</t>
  </si>
  <si>
    <t>Gynäkologisches Krebszentrum Städtische Kliniken Mönchengladbach</t>
  </si>
  <si>
    <t>FAG-Z-229-BG</t>
  </si>
  <si>
    <t>Gynäkologisches Krebszentrum Heidenheim</t>
  </si>
  <si>
    <t>Kliniken Landkreis Heidenheim</t>
  </si>
  <si>
    <t>FAG-Z-230</t>
  </si>
  <si>
    <t>Gynäkologisches Krebszentrum am Johanniterkrankenhaus Bonn</t>
  </si>
  <si>
    <t xml:space="preserve">Johanniterkrankenhaus Bonn </t>
  </si>
  <si>
    <t>FAG-Z-231-BG</t>
  </si>
  <si>
    <t>Gynäkologisches Krebszentrum Agatharied</t>
  </si>
  <si>
    <t>Krankenhaus Agatharied KU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</si>
</sst>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5" x14ac:knownFonts="1">
    <font>
      <sz val="11"/>
      <color theme="1"/>
      <name val="Calibri"/>
      <family val="2"/>
      <scheme val="minor"/>
    </font>
    <font>
      <sz val="10"/>
      <color theme="1"/>
      <name val="Arial"/>
      <family val="2"/>
    </font>
    <font>
      <sz val="10"/>
      <color theme="1"/>
      <name val="Arial"/>
      <family val="2"/>
    </font>
    <font>
      <sz val="11"/>
      <color indexed="8"/>
      <name val="Calibri"/>
      <family val="2"/>
    </font>
    <font>
      <sz val="10"/>
      <name val="Arial"/>
      <family val="2"/>
    </font>
    <font>
      <b/>
      <sz val="10"/>
      <name val="Arial"/>
      <family val="2"/>
    </font>
    <font>
      <sz val="8"/>
      <name val="Arial"/>
      <family val="2"/>
    </font>
    <font>
      <b/>
      <sz val="8"/>
      <name val="Arial"/>
      <family val="2"/>
    </font>
    <font>
      <sz val="9"/>
      <color indexed="81"/>
      <name val="Tahoma"/>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9"/>
      <name val="Arial"/>
      <family val="2"/>
    </font>
    <font>
      <sz val="11"/>
      <color indexed="8"/>
      <name val="Arial"/>
      <family val="2"/>
    </font>
    <font>
      <sz val="11"/>
      <color indexed="9"/>
      <name val="Arial"/>
      <family val="2"/>
    </font>
    <font>
      <b/>
      <sz val="11"/>
      <color indexed="8"/>
      <name val="Arial"/>
      <family val="2"/>
    </font>
    <font>
      <sz val="9"/>
      <color indexed="8"/>
      <name val="Arial"/>
      <family val="2"/>
    </font>
    <font>
      <b/>
      <sz val="13"/>
      <name val="Arial"/>
      <family val="2"/>
    </font>
    <font>
      <b/>
      <sz val="13"/>
      <color indexed="8"/>
      <name val="Arial"/>
      <family val="2"/>
    </font>
    <font>
      <b/>
      <sz val="8"/>
      <color indexed="8"/>
      <name val="Arial"/>
      <family val="2"/>
    </font>
    <font>
      <sz val="11"/>
      <color indexed="8"/>
      <name val="Calibri"/>
      <family val="2"/>
    </font>
    <font>
      <b/>
      <sz val="9"/>
      <color indexed="8"/>
      <name val="Arial"/>
      <family val="2"/>
    </font>
    <font>
      <b/>
      <sz val="9"/>
      <color indexed="81"/>
      <name val="Tahoma"/>
      <family val="2"/>
    </font>
    <font>
      <sz val="11"/>
      <color indexed="23"/>
      <name val="Arial"/>
      <family val="2"/>
    </font>
    <font>
      <sz val="9"/>
      <color indexed="81"/>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sz val="8"/>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6"/>
      <color indexed="8"/>
      <name val="Arial"/>
      <family val="2"/>
    </font>
    <font>
      <sz val="11"/>
      <color indexed="20"/>
      <name val="Calibri"/>
      <family val="2"/>
    </font>
    <font>
      <b/>
      <sz val="11"/>
      <color indexed="9"/>
      <name val="Calibri"/>
      <family val="2"/>
    </font>
    <font>
      <sz val="11"/>
      <color indexed="17"/>
      <name val="Calibri"/>
      <family val="2"/>
    </font>
    <font>
      <sz val="11"/>
      <color indexed="52"/>
      <name val="Calibri"/>
      <family val="2"/>
    </font>
    <font>
      <sz val="11"/>
      <color indexed="17"/>
      <name val="Calibri"/>
      <family val="2"/>
    </font>
    <font>
      <sz val="11"/>
      <color indexed="20"/>
      <name val="Calibri"/>
      <family val="2"/>
    </font>
    <font>
      <sz val="11"/>
      <color indexed="52"/>
      <name val="Calibri"/>
      <family val="2"/>
    </font>
    <font>
      <b/>
      <sz val="11"/>
      <color indexed="9"/>
      <name val="Calibri"/>
      <family val="2"/>
    </font>
    <font>
      <b/>
      <sz val="9"/>
      <color indexed="8"/>
      <name val="Calibri"/>
      <family val="2"/>
    </font>
    <font>
      <b/>
      <u/>
      <sz val="8"/>
      <color indexed="8"/>
      <name val="Arial"/>
      <family val="2"/>
    </font>
    <font>
      <sz val="11"/>
      <color indexed="8"/>
      <name val="Calibri"/>
      <family val="2"/>
    </font>
    <font>
      <sz val="9"/>
      <color indexed="8"/>
      <name val="Arial"/>
      <family val="2"/>
    </font>
    <font>
      <sz val="9"/>
      <color indexed="8"/>
      <name val="Calibri"/>
      <family val="2"/>
    </font>
    <font>
      <b/>
      <sz val="9"/>
      <color indexed="8"/>
      <name val="Calibri"/>
      <family val="2"/>
    </font>
    <font>
      <sz val="10"/>
      <color indexed="8"/>
      <name val="Arial"/>
      <family val="2"/>
    </font>
    <font>
      <b/>
      <sz val="8"/>
      <color indexed="8"/>
      <name val="Arial Narrow"/>
      <family val="2"/>
    </font>
    <font>
      <sz val="8"/>
      <color indexed="8"/>
      <name val="Arial Narrow"/>
      <family val="2"/>
    </font>
    <font>
      <sz val="8"/>
      <name val="Arial Narrow"/>
      <family val="2"/>
    </font>
    <font>
      <sz val="11"/>
      <color theme="1"/>
      <name val="Calibri"/>
      <family val="2"/>
      <scheme val="minor"/>
    </font>
    <font>
      <sz val="11"/>
      <color theme="0"/>
      <name val="Calibri"/>
      <family val="2"/>
      <scheme val="minor"/>
    </font>
    <font>
      <b/>
      <sz val="11"/>
      <color indexed="8"/>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indexed="62"/>
      <name val="Calibri"/>
      <family val="2"/>
      <scheme val="minor"/>
    </font>
    <font>
      <b/>
      <sz val="15"/>
      <color theme="3"/>
      <name val="Calibri"/>
      <family val="2"/>
      <scheme val="minor"/>
    </font>
    <font>
      <b/>
      <sz val="13"/>
      <color indexed="62"/>
      <name val="Calibri"/>
      <family val="2"/>
      <scheme val="minor"/>
    </font>
    <font>
      <b/>
      <sz val="13"/>
      <color theme="3"/>
      <name val="Calibri"/>
      <family val="2"/>
      <scheme val="minor"/>
    </font>
    <font>
      <b/>
      <sz val="11"/>
      <color indexed="62"/>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indexed="62"/>
      <name val="Cambria"/>
      <family val="2"/>
      <scheme val="major"/>
    </font>
    <font>
      <b/>
      <sz val="18"/>
      <color theme="3"/>
      <name val="Cambria"/>
      <family val="2"/>
      <scheme val="major"/>
    </font>
    <font>
      <sz val="11"/>
      <color rgb="FFFF0000"/>
      <name val="Calibri"/>
      <family val="2"/>
      <scheme val="minor"/>
    </font>
    <font>
      <sz val="11"/>
      <color indexed="53"/>
      <name val="Calibri"/>
      <family val="2"/>
      <scheme val="minor"/>
    </font>
    <font>
      <sz val="9"/>
      <color theme="1"/>
      <name val="Arial"/>
      <family val="2"/>
    </font>
    <font>
      <b/>
      <sz val="9"/>
      <color theme="1"/>
      <name val="Arial"/>
      <family val="2"/>
    </font>
    <font>
      <sz val="8"/>
      <color theme="1"/>
      <name val="Arial"/>
      <family val="2"/>
    </font>
    <font>
      <b/>
      <sz val="10"/>
      <color theme="1"/>
      <name val="Arial"/>
      <family val="2"/>
    </font>
    <font>
      <b/>
      <sz val="8"/>
      <color theme="1"/>
      <name val="Arial"/>
      <family val="2"/>
    </font>
    <font>
      <b/>
      <sz val="11"/>
      <color theme="1"/>
      <name val="Arial"/>
      <family val="2"/>
    </font>
    <font>
      <sz val="8"/>
      <color theme="1"/>
      <name val="Arial Narrow"/>
      <family val="2"/>
    </font>
    <font>
      <b/>
      <sz val="8"/>
      <color theme="1"/>
      <name val="Arial Narrow"/>
      <family val="2"/>
    </font>
    <font>
      <b/>
      <sz val="8"/>
      <color theme="1"/>
      <name val="Calibri"/>
      <family val="2"/>
      <scheme val="minor"/>
    </font>
    <font>
      <b/>
      <sz val="8"/>
      <color theme="1"/>
      <name val="Calibri"/>
      <family val="2"/>
    </font>
    <font>
      <b/>
      <sz val="13"/>
      <name val="Arial"/>
      <family val="2"/>
    </font>
    <font>
      <sz val="11"/>
      <color indexed="8"/>
      <name val="Arial"/>
      <family val="2"/>
    </font>
    <font>
      <sz val="9"/>
      <color indexed="8"/>
      <name val="Arial"/>
      <family val="2"/>
    </font>
    <font>
      <b/>
      <sz val="13"/>
      <color indexed="8"/>
      <name val="Arial"/>
      <family val="2"/>
    </font>
    <font>
      <sz val="9"/>
      <name val="Arial"/>
      <family val="2"/>
    </font>
    <font>
      <sz val="8"/>
      <color indexed="55"/>
      <name val="Arial"/>
      <family val="2"/>
    </font>
    <font>
      <sz val="11"/>
      <color theme="1"/>
      <name val="Calibri"/>
      <family val="2"/>
      <scheme val="minor"/>
    </font>
    <font>
      <b/>
      <sz val="9"/>
      <color indexed="8"/>
      <name val="Arial"/>
      <family val="2"/>
    </font>
    <font>
      <sz val="8"/>
      <color rgb="FFFF0000"/>
      <name val="Arial"/>
      <family val="2"/>
    </font>
    <font>
      <sz val="9"/>
      <color theme="1"/>
      <name val="Arial"/>
      <family val="2"/>
    </font>
    <font>
      <b/>
      <sz val="9"/>
      <name val="Arial"/>
      <family val="2"/>
    </font>
    <font>
      <sz val="8"/>
      <color indexed="8"/>
      <name val="Arial"/>
      <family val="2"/>
    </font>
    <font>
      <sz val="8"/>
      <color theme="1"/>
      <name val="Arial"/>
      <family val="2"/>
    </font>
    <font>
      <sz val="8"/>
      <name val="Arial"/>
      <family val="2"/>
    </font>
    <font>
      <b/>
      <u/>
      <sz val="8"/>
      <name val="Arial"/>
      <family val="2"/>
    </font>
    <font>
      <b/>
      <sz val="12"/>
      <color indexed="8"/>
      <name val="Arial"/>
      <family val="2"/>
    </font>
    <font>
      <sz val="8.5"/>
      <color theme="1"/>
      <name val="Arial"/>
      <family val="2"/>
    </font>
    <font>
      <b/>
      <vertAlign val="superscript"/>
      <sz val="9"/>
      <color rgb="FF000000"/>
      <name val="Arial"/>
      <family val="2"/>
    </font>
    <font>
      <vertAlign val="superscript"/>
      <sz val="8"/>
      <name val="Arial"/>
      <family val="2"/>
    </font>
    <font>
      <sz val="11"/>
      <color theme="1"/>
      <name val="Arial"/>
      <family val="2"/>
    </font>
    <font>
      <strike/>
      <sz val="8"/>
      <name val="Arial"/>
      <family val="2"/>
    </font>
    <font>
      <vertAlign val="superscript"/>
      <sz val="9"/>
      <name val="Arial"/>
      <family val="2"/>
    </font>
    <font>
      <b/>
      <u/>
      <sz val="8"/>
      <color theme="1"/>
      <name val="Arial"/>
      <family val="2"/>
    </font>
  </fonts>
  <fills count="81">
    <fill>
      <patternFill patternType="none"/>
    </fill>
    <fill>
      <patternFill patternType="gray125"/>
    </fill>
    <fill>
      <patternFill patternType="solid">
        <fgColor indexed="41"/>
      </patternFill>
    </fill>
    <fill>
      <patternFill patternType="solid">
        <fgColor indexed="31"/>
      </patternFill>
    </fill>
    <fill>
      <patternFill patternType="solid">
        <fgColor indexed="4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gray0625">
        <fgColor indexed="23"/>
        <bgColor indexed="9"/>
      </patternFill>
    </fill>
    <fill>
      <patternFill patternType="solid">
        <fgColor indexed="22"/>
        <bgColor indexed="64"/>
      </patternFill>
    </fill>
    <fill>
      <patternFill patternType="solid">
        <fgColor indexed="41"/>
        <bgColor indexed="64"/>
      </patternFill>
    </fill>
    <fill>
      <patternFill patternType="gray0625">
        <fgColor indexed="23"/>
      </patternFill>
    </fill>
    <fill>
      <patternFill patternType="solid">
        <fgColor indexed="47"/>
        <bgColor indexed="64"/>
      </patternFill>
    </fill>
    <fill>
      <patternFill patternType="gray0625">
        <bgColor indexed="41"/>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theme="4" tint="0.79998168889431442"/>
        <bgColor indexed="64"/>
      </patternFill>
    </fill>
    <fill>
      <patternFill patternType="solid">
        <fgColor rgb="FFFFFF00"/>
        <bgColor indexed="64"/>
      </patternFill>
    </fill>
    <fill>
      <patternFill patternType="solid">
        <fgColor rgb="FF99FF66"/>
        <bgColor indexed="64"/>
      </patternFill>
    </fill>
    <fill>
      <patternFill patternType="solid">
        <fgColor rgb="FFDCE6F1"/>
        <bgColor indexed="64"/>
      </patternFill>
    </fill>
    <fill>
      <patternFill patternType="solid">
        <fgColor rgb="FFFFC000"/>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rgb="FFBFBFBF"/>
        <bgColor indexed="64"/>
      </patternFill>
    </fill>
    <fill>
      <patternFill patternType="solid">
        <fgColor theme="0" tint="-0.14999847407452621"/>
        <bgColor indexed="64"/>
      </patternFill>
    </fill>
    <fill>
      <patternFill patternType="lightUp"/>
    </fill>
    <fill>
      <patternFill patternType="solid">
        <fgColor theme="0"/>
        <bgColor indexed="64"/>
      </patternFill>
    </fill>
  </fills>
  <borders count="71">
    <border>
      <left/>
      <right/>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indexed="41"/>
      </bottom>
      <diagonal/>
    </border>
    <border>
      <left/>
      <right/>
      <top/>
      <bottom style="thick">
        <color indexed="44"/>
      </bottom>
      <diagonal/>
    </border>
    <border>
      <left/>
      <right/>
      <top/>
      <bottom style="medium">
        <color indexed="30"/>
      </bottom>
      <diagonal/>
    </border>
    <border>
      <left/>
      <right/>
      <top/>
      <bottom style="medium">
        <color indexed="41"/>
      </bottom>
      <diagonal/>
    </border>
    <border>
      <left/>
      <right/>
      <top/>
      <bottom style="medium">
        <color indexed="4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s>
  <cellStyleXfs count="1031">
    <xf numFmtId="0" fontId="0" fillId="0" borderId="0"/>
    <xf numFmtId="0" fontId="58" fillId="2" borderId="0" applyNumberFormat="0" applyBorder="0" applyAlignment="0" applyProtection="0"/>
    <xf numFmtId="0" fontId="58" fillId="3" borderId="0" applyNumberFormat="0" applyBorder="0" applyAlignment="0" applyProtection="0"/>
    <xf numFmtId="0" fontId="58" fillId="34" borderId="0" applyNumberFormat="0" applyBorder="0" applyAlignment="0" applyProtection="0"/>
    <xf numFmtId="0" fontId="58" fillId="34" borderId="0" applyNumberFormat="0" applyBorder="0" applyAlignment="0" applyProtection="0"/>
    <xf numFmtId="0" fontId="58" fillId="4"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10"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58" fillId="5" borderId="0" applyNumberFormat="0" applyBorder="0" applyAlignment="0" applyProtection="0"/>
    <xf numFmtId="0" fontId="58" fillId="6"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10"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58" fillId="7" borderId="0" applyNumberFormat="0" applyBorder="0" applyAlignment="0" applyProtection="0"/>
    <xf numFmtId="0" fontId="58" fillId="8"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10"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58" fillId="9" borderId="0" applyNumberFormat="0" applyBorder="0" applyAlignment="0" applyProtection="0"/>
    <xf numFmtId="0" fontId="58" fillId="10"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8" fillId="2" borderId="0" applyNumberFormat="0" applyBorder="0" applyAlignment="0" applyProtection="0"/>
    <xf numFmtId="0" fontId="58" fillId="38" borderId="0" applyNumberFormat="0" applyBorder="0" applyAlignment="0" applyProtection="0"/>
    <xf numFmtId="0" fontId="58" fillId="4" borderId="0" applyNumberFormat="0" applyBorder="0" applyAlignment="0" applyProtection="0"/>
    <xf numFmtId="0" fontId="58" fillId="2"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10"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58" fillId="39"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10"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58" fillId="2" borderId="0" applyNumberFormat="0" applyBorder="0" applyAlignment="0" applyProtection="0"/>
    <xf numFmtId="0" fontId="58" fillId="40" borderId="0" applyNumberFormat="0" applyBorder="0" applyAlignment="0" applyProtection="0"/>
    <xf numFmtId="0" fontId="58" fillId="2"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58" fillId="41"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10"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58" fillId="13" borderId="0" applyNumberFormat="0" applyBorder="0" applyAlignment="0" applyProtection="0"/>
    <xf numFmtId="0" fontId="58" fillId="14"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10"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8" fillId="15" borderId="0" applyNumberFormat="0" applyBorder="0" applyAlignment="0" applyProtection="0"/>
    <xf numFmtId="0" fontId="58" fillId="43"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8" fillId="2" borderId="0" applyNumberFormat="0" applyBorder="0" applyAlignment="0" applyProtection="0"/>
    <xf numFmtId="0" fontId="58" fillId="44" borderId="0" applyNumberFormat="0" applyBorder="0" applyAlignment="0" applyProtection="0"/>
    <xf numFmtId="0" fontId="58" fillId="2"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58" fillId="5" borderId="0" applyNumberFormat="0" applyBorder="0" applyAlignment="0" applyProtection="0"/>
    <xf numFmtId="0" fontId="58" fillId="4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10"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59" fillId="2" borderId="0" applyNumberFormat="0" applyBorder="0" applyAlignment="0" applyProtection="0"/>
    <xf numFmtId="0" fontId="59" fillId="46" borderId="0" applyNumberFormat="0" applyBorder="0" applyAlignment="0" applyProtection="0"/>
    <xf numFmtId="0" fontId="59" fillId="4" borderId="0" applyNumberFormat="0" applyBorder="0" applyAlignment="0" applyProtection="0"/>
    <xf numFmtId="0" fontId="59" fillId="2"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59" fillId="47"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59" fillId="48"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59" fillId="15" borderId="0" applyNumberFormat="0" applyBorder="0" applyAlignment="0" applyProtection="0"/>
    <xf numFmtId="0" fontId="59" fillId="18" borderId="0" applyNumberFormat="0" applyBorder="0" applyAlignment="0" applyProtection="0"/>
    <xf numFmtId="0" fontId="59" fillId="49" borderId="0" applyNumberFormat="0" applyBorder="0" applyAlignment="0" applyProtection="0"/>
    <xf numFmtId="0" fontId="59" fillId="49" borderId="0" applyNumberFormat="0" applyBorder="0" applyAlignment="0" applyProtection="0"/>
    <xf numFmtId="0" fontId="59" fillId="15" borderId="0" applyNumberFormat="0" applyBorder="0" applyAlignment="0" applyProtection="0"/>
    <xf numFmtId="0" fontId="59" fillId="15" borderId="0" applyNumberFormat="0" applyBorder="0" applyAlignment="0" applyProtection="0"/>
    <xf numFmtId="0" fontId="59" fillId="15"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59" fillId="2" borderId="0" applyNumberFormat="0" applyBorder="0" applyAlignment="0" applyProtection="0"/>
    <xf numFmtId="0" fontId="59" fillId="50" borderId="0" applyNumberFormat="0" applyBorder="0" applyAlignment="0" applyProtection="0"/>
    <xf numFmtId="0" fontId="59" fillId="4" borderId="0" applyNumberFormat="0" applyBorder="0" applyAlignment="0" applyProtection="0"/>
    <xf numFmtId="0" fontId="59" fillId="2"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59" fillId="5" borderId="0" applyNumberFormat="0" applyBorder="0" applyAlignment="0" applyProtection="0"/>
    <xf numFmtId="0" fontId="59" fillId="20"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52" borderId="0" applyNumberFormat="0" applyBorder="0" applyAlignment="0" applyProtection="0"/>
    <xf numFmtId="0" fontId="59" fillId="52" borderId="0" applyNumberFormat="0" applyBorder="0" applyAlignment="0" applyProtection="0"/>
    <xf numFmtId="0" fontId="59" fillId="21" borderId="0" applyNumberFormat="0" applyBorder="0" applyAlignment="0" applyProtection="0"/>
    <xf numFmtId="0" fontId="28" fillId="22" borderId="0" applyNumberFormat="0" applyBorder="0" applyAlignment="0" applyProtection="0"/>
    <xf numFmtId="0" fontId="59" fillId="23" borderId="0" applyNumberFormat="0" applyBorder="0" applyAlignment="0" applyProtection="0"/>
    <xf numFmtId="0" fontId="28" fillId="24" borderId="0" applyNumberFormat="0" applyBorder="0" applyAlignment="0" applyProtection="0"/>
    <xf numFmtId="0" fontId="28" fillId="18" borderId="0" applyNumberFormat="0" applyBorder="0" applyAlignment="0" applyProtection="0"/>
    <xf numFmtId="0" fontId="59" fillId="25" borderId="0" applyNumberFormat="0" applyBorder="0" applyAlignment="0" applyProtection="0"/>
    <xf numFmtId="0" fontId="59" fillId="25" borderId="0" applyNumberFormat="0" applyBorder="0" applyAlignment="0" applyProtection="0"/>
    <xf numFmtId="0" fontId="59" fillId="55" borderId="0" applyNumberFormat="0" applyBorder="0" applyAlignment="0" applyProtection="0"/>
    <xf numFmtId="0" fontId="59" fillId="55" borderId="0" applyNumberFormat="0" applyBorder="0" applyAlignment="0" applyProtection="0"/>
    <xf numFmtId="0" fontId="59" fillId="18" borderId="0" applyNumberFormat="0" applyBorder="0" applyAlignment="0" applyProtection="0"/>
    <xf numFmtId="0" fontId="28" fillId="19" borderId="0" applyNumberFormat="0" applyBorder="0" applyAlignment="0" applyProtection="0"/>
    <xf numFmtId="0" fontId="28" fillId="23" borderId="0" applyNumberFormat="0" applyBorder="0" applyAlignment="0" applyProtection="0"/>
    <xf numFmtId="0" fontId="59" fillId="19"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19" borderId="0" applyNumberFormat="0" applyBorder="0" applyAlignment="0" applyProtection="0"/>
    <xf numFmtId="0" fontId="59" fillId="53"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53" borderId="0" applyNumberFormat="0" applyBorder="0" applyAlignment="0" applyProtection="0"/>
    <xf numFmtId="0" fontId="59" fillId="54" borderId="0" applyNumberFormat="0" applyBorder="0" applyAlignment="0" applyProtection="0"/>
    <xf numFmtId="0" fontId="59" fillId="54" borderId="0" applyNumberFormat="0" applyBorder="0" applyAlignment="0" applyProtection="0"/>
    <xf numFmtId="0" fontId="59" fillId="54" borderId="0" applyNumberFormat="0" applyBorder="0" applyAlignment="0" applyProtection="0"/>
    <xf numFmtId="0" fontId="59" fillId="25"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25" borderId="0" applyNumberFormat="0" applyBorder="0" applyAlignment="0" applyProtection="0"/>
    <xf numFmtId="0" fontId="59" fillId="56" borderId="0" applyNumberFormat="0" applyBorder="0" applyAlignment="0" applyProtection="0"/>
    <xf numFmtId="0" fontId="59" fillId="56" borderId="0" applyNumberFormat="0" applyBorder="0" applyAlignment="0" applyProtection="0"/>
    <xf numFmtId="0" fontId="59" fillId="56" borderId="0" applyNumberFormat="0" applyBorder="0" applyAlignment="0" applyProtection="0"/>
    <xf numFmtId="0" fontId="59" fillId="57" borderId="0" applyNumberFormat="0" applyBorder="0" applyAlignment="0" applyProtection="0"/>
    <xf numFmtId="0" fontId="59" fillId="57" borderId="0" applyNumberFormat="0" applyBorder="0" applyAlignment="0" applyProtection="0"/>
    <xf numFmtId="0" fontId="59" fillId="57" borderId="0" applyNumberFormat="0" applyBorder="0" applyAlignment="0" applyProtection="0"/>
    <xf numFmtId="0" fontId="60" fillId="9" borderId="1" applyNumberFormat="0" applyAlignment="0" applyProtection="0"/>
    <xf numFmtId="0" fontId="60" fillId="15" borderId="1" applyNumberFormat="0" applyAlignment="0" applyProtection="0"/>
    <xf numFmtId="0" fontId="61" fillId="15" borderId="41" applyNumberFormat="0" applyAlignment="0" applyProtection="0"/>
    <xf numFmtId="0" fontId="60" fillId="15" borderId="1" applyNumberFormat="0" applyAlignment="0" applyProtection="0"/>
    <xf numFmtId="0" fontId="61" fillId="58" borderId="41" applyNumberFormat="0" applyAlignment="0" applyProtection="0"/>
    <xf numFmtId="0" fontId="61" fillId="58" borderId="41" applyNumberFormat="0" applyAlignment="0" applyProtection="0"/>
    <xf numFmtId="0" fontId="61" fillId="9" borderId="41" applyNumberFormat="0" applyAlignment="0" applyProtection="0"/>
    <xf numFmtId="0" fontId="60" fillId="9" borderId="1" applyNumberFormat="0" applyAlignment="0" applyProtection="0"/>
    <xf numFmtId="0" fontId="61" fillId="15" borderId="41" applyNumberFormat="0" applyAlignment="0" applyProtection="0"/>
    <xf numFmtId="0" fontId="60" fillId="9" borderId="1" applyNumberFormat="0" applyAlignment="0" applyProtection="0"/>
    <xf numFmtId="0" fontId="60" fillId="15" borderId="1" applyNumberFormat="0" applyAlignment="0" applyProtection="0"/>
    <xf numFmtId="0" fontId="61" fillId="15" borderId="41" applyNumberFormat="0" applyAlignment="0" applyProtection="0"/>
    <xf numFmtId="0" fontId="60" fillId="15" borderId="1" applyNumberFormat="0" applyAlignment="0" applyProtection="0"/>
    <xf numFmtId="0" fontId="29" fillId="15" borderId="2" applyNumberFormat="0" applyAlignment="0" applyProtection="0"/>
    <xf numFmtId="0" fontId="29" fillId="15" borderId="2" applyNumberFormat="0" applyAlignment="0" applyProtection="0"/>
    <xf numFmtId="0" fontId="29" fillId="15" borderId="2" applyNumberFormat="0" applyAlignment="0" applyProtection="0"/>
    <xf numFmtId="0" fontId="61" fillId="15" borderId="41" applyNumberFormat="0" applyAlignment="0" applyProtection="0"/>
    <xf numFmtId="0" fontId="29" fillId="15" borderId="2" applyNumberFormat="0" applyAlignment="0" applyProtection="0"/>
    <xf numFmtId="0" fontId="60" fillId="15" borderId="1" applyNumberFormat="0" applyAlignment="0" applyProtection="0"/>
    <xf numFmtId="0" fontId="61" fillId="15" borderId="41" applyNumberFormat="0" applyAlignment="0" applyProtection="0"/>
    <xf numFmtId="0" fontId="61" fillId="15" borderId="41" applyNumberFormat="0" applyAlignment="0" applyProtection="0"/>
    <xf numFmtId="0" fontId="61" fillId="15" borderId="41" applyNumberFormat="0" applyAlignment="0" applyProtection="0"/>
    <xf numFmtId="0" fontId="29" fillId="15" borderId="2" applyNumberFormat="0" applyAlignment="0" applyProtection="0"/>
    <xf numFmtId="0" fontId="45" fillId="6" borderId="0" applyNumberFormat="0" applyBorder="0" applyAlignment="0" applyProtection="0"/>
    <xf numFmtId="0" fontId="40" fillId="6" borderId="0" applyNumberFormat="0" applyBorder="0" applyAlignment="0" applyProtection="0"/>
    <xf numFmtId="0" fontId="63" fillId="9" borderId="42" applyNumberFormat="0" applyAlignment="0" applyProtection="0"/>
    <xf numFmtId="0" fontId="63" fillId="15" borderId="42" applyNumberFormat="0" applyAlignment="0" applyProtection="0"/>
    <xf numFmtId="0" fontId="63" fillId="58" borderId="42" applyNumberFormat="0" applyAlignment="0" applyProtection="0"/>
    <xf numFmtId="0" fontId="63" fillId="58" borderId="42" applyNumberFormat="0" applyAlignment="0" applyProtection="0"/>
    <xf numFmtId="0" fontId="63" fillId="9" borderId="42" applyNumberFormat="0" applyAlignment="0" applyProtection="0"/>
    <xf numFmtId="0" fontId="63" fillId="9" borderId="42" applyNumberFormat="0" applyAlignment="0" applyProtection="0"/>
    <xf numFmtId="0" fontId="63" fillId="9" borderId="42" applyNumberFormat="0" applyAlignment="0" applyProtection="0"/>
    <xf numFmtId="0" fontId="63" fillId="15" borderId="42" applyNumberFormat="0" applyAlignment="0" applyProtection="0"/>
    <xf numFmtId="0" fontId="30" fillId="15" borderId="3" applyNumberFormat="0" applyAlignment="0" applyProtection="0"/>
    <xf numFmtId="0" fontId="30" fillId="15" borderId="3" applyNumberFormat="0" applyAlignment="0" applyProtection="0"/>
    <xf numFmtId="0" fontId="30" fillId="15" borderId="3" applyNumberFormat="0" applyAlignment="0" applyProtection="0"/>
    <xf numFmtId="0" fontId="63" fillId="15" borderId="42" applyNumberFormat="0" applyAlignment="0" applyProtection="0"/>
    <xf numFmtId="0" fontId="30" fillId="15" borderId="3" applyNumberFormat="0" applyAlignment="0" applyProtection="0"/>
    <xf numFmtId="0" fontId="63" fillId="15" borderId="42" applyNumberFormat="0" applyAlignment="0" applyProtection="0"/>
    <xf numFmtId="0" fontId="30" fillId="15" borderId="3" applyNumberFormat="0" applyAlignment="0" applyProtection="0"/>
    <xf numFmtId="0" fontId="30" fillId="15" borderId="3" applyNumberFormat="0" applyAlignment="0" applyProtection="0"/>
    <xf numFmtId="0" fontId="47" fillId="26" borderId="4" applyNumberFormat="0" applyAlignment="0" applyProtection="0"/>
    <xf numFmtId="0" fontId="41" fillId="26" borderId="4" applyNumberFormat="0" applyAlignment="0" applyProtection="0"/>
    <xf numFmtId="0" fontId="64" fillId="60" borderId="5" applyNumberFormat="0" applyAlignment="0" applyProtection="0"/>
    <xf numFmtId="0" fontId="64" fillId="60" borderId="43" applyNumberFormat="0" applyAlignment="0" applyProtection="0"/>
    <xf numFmtId="0" fontId="64" fillId="60" borderId="43" applyNumberFormat="0" applyAlignment="0" applyProtection="0"/>
    <xf numFmtId="0" fontId="64" fillId="60" borderId="4" applyNumberFormat="0" applyAlignment="0" applyProtection="0"/>
    <xf numFmtId="0" fontId="65" fillId="61" borderId="42" applyNumberFormat="0" applyAlignment="0" applyProtection="0"/>
    <xf numFmtId="0" fontId="31" fillId="5" borderId="3" applyNumberFormat="0" applyAlignment="0" applyProtection="0"/>
    <xf numFmtId="0" fontId="31" fillId="5" borderId="3" applyNumberFormat="0" applyAlignment="0" applyProtection="0"/>
    <xf numFmtId="0" fontId="31" fillId="5" borderId="3" applyNumberFormat="0" applyAlignment="0" applyProtection="0"/>
    <xf numFmtId="0" fontId="31" fillId="5" borderId="3" applyNumberFormat="0" applyAlignment="0" applyProtection="0"/>
    <xf numFmtId="0" fontId="31" fillId="5" borderId="3" applyNumberFormat="0" applyAlignment="0" applyProtection="0"/>
    <xf numFmtId="0" fontId="66" fillId="0" borderId="6" applyNumberFormat="0" applyFill="0" applyAlignment="0" applyProtection="0"/>
    <xf numFmtId="0" fontId="66" fillId="0" borderId="7" applyNumberFormat="0" applyFill="0" applyAlignment="0" applyProtection="0"/>
    <xf numFmtId="0" fontId="66" fillId="0" borderId="7" applyNumberFormat="0" applyFill="0" applyAlignment="0" applyProtection="0"/>
    <xf numFmtId="0" fontId="66" fillId="0" borderId="7" applyNumberFormat="0" applyFill="0" applyAlignment="0" applyProtection="0"/>
    <xf numFmtId="0" fontId="66" fillId="0" borderId="44" applyNumberFormat="0" applyFill="0" applyAlignment="0" applyProtection="0"/>
    <xf numFmtId="0" fontId="66" fillId="0" borderId="44" applyNumberFormat="0" applyFill="0" applyAlignment="0" applyProtection="0"/>
    <xf numFmtId="0" fontId="66" fillId="0" borderId="6" applyNumberFormat="0" applyFill="0" applyAlignment="0" applyProtection="0"/>
    <xf numFmtId="0" fontId="66" fillId="0" borderId="6" applyNumberFormat="0" applyFill="0" applyAlignment="0" applyProtection="0"/>
    <xf numFmtId="0" fontId="66" fillId="0" borderId="6" applyNumberFormat="0" applyFill="0" applyAlignment="0" applyProtection="0"/>
    <xf numFmtId="0" fontId="66" fillId="0" borderId="7" applyNumberFormat="0" applyFill="0" applyAlignment="0" applyProtection="0"/>
    <xf numFmtId="0" fontId="66" fillId="0" borderId="7" applyNumberFormat="0" applyFill="0" applyAlignment="0" applyProtection="0"/>
    <xf numFmtId="0" fontId="11" fillId="0" borderId="7" applyNumberFormat="0" applyFill="0" applyAlignment="0" applyProtection="0"/>
    <xf numFmtId="0" fontId="11" fillId="0" borderId="7" applyNumberFormat="0" applyFill="0" applyAlignment="0" applyProtection="0"/>
    <xf numFmtId="0" fontId="66" fillId="0" borderId="7" applyNumberFormat="0" applyFill="0" applyAlignment="0" applyProtection="0"/>
    <xf numFmtId="0" fontId="11" fillId="0" borderId="7" applyNumberFormat="0" applyFill="0" applyAlignment="0" applyProtection="0"/>
    <xf numFmtId="0" fontId="11" fillId="0" borderId="7" applyNumberFormat="0" applyFill="0" applyAlignment="0" applyProtection="0"/>
    <xf numFmtId="0" fontId="66" fillId="0" borderId="7" applyNumberFormat="0" applyFill="0" applyAlignment="0" applyProtection="0"/>
    <xf numFmtId="0" fontId="11" fillId="0" borderId="7" applyNumberFormat="0" applyFill="0" applyAlignment="0" applyProtection="0"/>
    <xf numFmtId="0" fontId="66" fillId="0" borderId="7" applyNumberFormat="0" applyFill="0" applyAlignment="0" applyProtection="0"/>
    <xf numFmtId="0" fontId="11" fillId="0" borderId="7" applyNumberFormat="0" applyFill="0" applyAlignment="0" applyProtection="0"/>
    <xf numFmtId="0" fontId="67"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44" fillId="8" borderId="0" applyNumberFormat="0" applyBorder="0" applyAlignment="0" applyProtection="0"/>
    <xf numFmtId="0" fontId="42" fillId="8"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9" fillId="0" borderId="9" applyNumberFormat="0" applyFill="0" applyAlignment="0" applyProtection="0"/>
    <xf numFmtId="0" fontId="69" fillId="0" borderId="9" applyNumberFormat="0" applyFill="0" applyAlignment="0" applyProtection="0"/>
    <xf numFmtId="0" fontId="70" fillId="0" borderId="45" applyNumberFormat="0" applyFill="0" applyAlignment="0" applyProtection="0"/>
    <xf numFmtId="0" fontId="70" fillId="0" borderId="45" applyNumberFormat="0" applyFill="0" applyAlignment="0" applyProtection="0"/>
    <xf numFmtId="0" fontId="35" fillId="0" borderId="8" applyNumberFormat="0" applyFill="0" applyAlignment="0" applyProtection="0"/>
    <xf numFmtId="0" fontId="71" fillId="0" borderId="11" applyNumberFormat="0" applyFill="0" applyAlignment="0" applyProtection="0"/>
    <xf numFmtId="0" fontId="71" fillId="0" borderId="12" applyNumberFormat="0" applyFill="0" applyAlignment="0" applyProtection="0"/>
    <xf numFmtId="0" fontId="72" fillId="0" borderId="46" applyNumberFormat="0" applyFill="0" applyAlignment="0" applyProtection="0"/>
    <xf numFmtId="0" fontId="72" fillId="0" borderId="46" applyNumberFormat="0" applyFill="0" applyAlignment="0" applyProtection="0"/>
    <xf numFmtId="0" fontId="38" fillId="0" borderId="10" applyNumberFormat="0" applyFill="0" applyAlignment="0" applyProtection="0"/>
    <xf numFmtId="0" fontId="73" fillId="0" borderId="14" applyNumberFormat="0" applyFill="0" applyAlignment="0" applyProtection="0"/>
    <xf numFmtId="0" fontId="73" fillId="0" borderId="15" applyNumberFormat="0" applyFill="0" applyAlignment="0" applyProtection="0"/>
    <xf numFmtId="0" fontId="74" fillId="0" borderId="47" applyNumberFormat="0" applyFill="0" applyAlignment="0" applyProtection="0"/>
    <xf numFmtId="0" fontId="74" fillId="0" borderId="47" applyNumberFormat="0" applyFill="0" applyAlignment="0" applyProtection="0"/>
    <xf numFmtId="0" fontId="36" fillId="0" borderId="13" applyNumberFormat="0" applyFill="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36" fillId="0" borderId="0" applyNumberFormat="0" applyFill="0" applyBorder="0" applyAlignment="0" applyProtection="0"/>
    <xf numFmtId="0" fontId="31" fillId="5" borderId="3" applyNumberFormat="0" applyAlignment="0" applyProtection="0"/>
    <xf numFmtId="0" fontId="46" fillId="0" borderId="16" applyNumberFormat="0" applyFill="0" applyAlignment="0" applyProtection="0"/>
    <xf numFmtId="0" fontId="43" fillId="0" borderId="16" applyNumberFormat="0" applyFill="0" applyAlignment="0" applyProtection="0"/>
    <xf numFmtId="0" fontId="76" fillId="63" borderId="0" applyNumberFormat="0" applyBorder="0" applyAlignment="0" applyProtection="0"/>
    <xf numFmtId="0" fontId="58" fillId="0" borderId="0"/>
    <xf numFmtId="0" fontId="4" fillId="7" borderId="17" applyNumberFormat="0" applyFont="0" applyAlignment="0" applyProtection="0"/>
    <xf numFmtId="0" fontId="4" fillId="7" borderId="17" applyNumberFormat="0" applyFont="0" applyAlignment="0" applyProtection="0"/>
    <xf numFmtId="0" fontId="50" fillId="64" borderId="49" applyNumberFormat="0" applyFont="0" applyAlignment="0" applyProtection="0"/>
    <xf numFmtId="0" fontId="3" fillId="64" borderId="49" applyNumberFormat="0" applyFont="0" applyAlignment="0" applyProtection="0"/>
    <xf numFmtId="0" fontId="58"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58" fillId="64" borderId="49" applyNumberFormat="0" applyFont="0" applyAlignment="0" applyProtection="0"/>
    <xf numFmtId="0" fontId="50" fillId="64" borderId="49" applyNumberFormat="0" applyFont="0" applyAlignment="0" applyProtection="0"/>
    <xf numFmtId="0" fontId="10" fillId="64" borderId="49" applyNumberFormat="0" applyFont="0" applyAlignment="0" applyProtection="0"/>
    <xf numFmtId="0" fontId="50"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58"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58" fillId="64" borderId="49" applyNumberFormat="0" applyFont="0" applyAlignment="0" applyProtection="0"/>
    <xf numFmtId="0" fontId="3" fillId="64" borderId="49" applyNumberFormat="0" applyFont="0" applyAlignment="0" applyProtection="0"/>
    <xf numFmtId="0" fontId="58"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58"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29" fillId="15" borderId="2" applyNumberFormat="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3"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2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2" fillId="59" borderId="0" applyNumberFormat="0" applyBorder="0" applyAlignment="0" applyProtection="0"/>
    <xf numFmtId="0" fontId="62" fillId="59" borderId="0" applyNumberFormat="0" applyBorder="0" applyAlignment="0" applyProtection="0"/>
    <xf numFmtId="0" fontId="62" fillId="59" borderId="0" applyNumberFormat="0" applyBorder="0" applyAlignment="0" applyProtection="0"/>
    <xf numFmtId="0" fontId="4" fillId="0" borderId="0"/>
    <xf numFmtId="0" fontId="58" fillId="0" borderId="0"/>
    <xf numFmtId="0" fontId="58" fillId="0" borderId="0"/>
    <xf numFmtId="0" fontId="77" fillId="0" borderId="0"/>
    <xf numFmtId="0" fontId="4" fillId="0" borderId="0"/>
    <xf numFmtId="0" fontId="58" fillId="0" borderId="0"/>
    <xf numFmtId="0" fontId="58" fillId="0" borderId="0"/>
    <xf numFmtId="0" fontId="77" fillId="0" borderId="0"/>
    <xf numFmtId="0" fontId="23" fillId="0" borderId="0"/>
    <xf numFmtId="0" fontId="4" fillId="0" borderId="0"/>
    <xf numFmtId="0" fontId="10"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4" fillId="0" borderId="0"/>
    <xf numFmtId="0" fontId="3" fillId="0" borderId="0"/>
    <xf numFmtId="0" fontId="3" fillId="0" borderId="0"/>
    <xf numFmtId="0" fontId="4" fillId="0" borderId="0"/>
    <xf numFmtId="0" fontId="77" fillId="0" borderId="0"/>
    <xf numFmtId="0" fontId="10"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77" fillId="0" borderId="0"/>
    <xf numFmtId="0" fontId="3" fillId="0" borderId="0"/>
    <xf numFmtId="0" fontId="3" fillId="0" borderId="0"/>
    <xf numFmtId="0" fontId="58" fillId="0" borderId="0"/>
    <xf numFmtId="0" fontId="4" fillId="0" borderId="0"/>
    <xf numFmtId="0" fontId="4" fillId="0" borderId="0"/>
    <xf numFmtId="0" fontId="4" fillId="0" borderId="0"/>
    <xf numFmtId="0" fontId="78"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37" fillId="0" borderId="0" applyNumberFormat="0" applyFill="0" applyBorder="0" applyAlignment="0" applyProtection="0"/>
    <xf numFmtId="0" fontId="11" fillId="0" borderId="7" applyNumberFormat="0" applyFill="0" applyAlignment="0" applyProtection="0"/>
    <xf numFmtId="0" fontId="78" fillId="0" borderId="0" applyNumberFormat="0" applyFill="0" applyBorder="0" applyAlignment="0" applyProtection="0"/>
    <xf numFmtId="0" fontId="69" fillId="0" borderId="9" applyNumberFormat="0" applyFill="0" applyAlignment="0" applyProtection="0"/>
    <xf numFmtId="0" fontId="35" fillId="0" borderId="8" applyNumberFormat="0" applyFill="0" applyAlignment="0" applyProtection="0"/>
    <xf numFmtId="0" fontId="35" fillId="0" borderId="8" applyNumberFormat="0" applyFill="0" applyAlignment="0" applyProtection="0"/>
    <xf numFmtId="0" fontId="69" fillId="0" borderId="9" applyNumberFormat="0" applyFill="0" applyAlignment="0" applyProtection="0"/>
    <xf numFmtId="0" fontId="71" fillId="0" borderId="11" applyNumberFormat="0" applyFill="0" applyAlignment="0" applyProtection="0"/>
    <xf numFmtId="0" fontId="38" fillId="0" borderId="10" applyNumberFormat="0" applyFill="0" applyAlignment="0" applyProtection="0"/>
    <xf numFmtId="0" fontId="38" fillId="0" borderId="10" applyNumberFormat="0" applyFill="0" applyAlignment="0" applyProtection="0"/>
    <xf numFmtId="0" fontId="71" fillId="0" borderId="11" applyNumberFormat="0" applyFill="0" applyAlignment="0" applyProtection="0"/>
    <xf numFmtId="0" fontId="73" fillId="0" borderId="14" applyNumberFormat="0" applyFill="0" applyAlignment="0" applyProtection="0"/>
    <xf numFmtId="0" fontId="36" fillId="0" borderId="13" applyNumberFormat="0" applyFill="0" applyAlignment="0" applyProtection="0"/>
    <xf numFmtId="0" fontId="36" fillId="0" borderId="13" applyNumberFormat="0" applyFill="0" applyAlignment="0" applyProtection="0"/>
    <xf numFmtId="0" fontId="73" fillId="0" borderId="14" applyNumberFormat="0" applyFill="0" applyAlignment="0" applyProtection="0"/>
    <xf numFmtId="0" fontId="7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73"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78" fillId="0" borderId="0" applyNumberFormat="0" applyFill="0" applyBorder="0" applyAlignment="0" applyProtection="0"/>
    <xf numFmtId="0" fontId="75" fillId="0" borderId="48" applyNumberFormat="0" applyFill="0" applyAlignment="0" applyProtection="0"/>
    <xf numFmtId="0" fontId="75" fillId="0" borderId="48" applyNumberFormat="0" applyFill="0" applyAlignment="0" applyProtection="0"/>
    <xf numFmtId="0" fontId="75" fillId="0" borderId="48" applyNumberFormat="0" applyFill="0" applyAlignment="0" applyProtection="0"/>
    <xf numFmtId="0" fontId="80" fillId="0" borderId="0" applyNumberFormat="0" applyFill="0" applyBorder="0" applyAlignment="0" applyProtection="0"/>
    <xf numFmtId="0" fontId="33" fillId="0" borderId="0" applyNumberFormat="0" applyFill="0" applyBorder="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4" fillId="60" borderId="5" applyNumberFormat="0" applyAlignment="0" applyProtection="0"/>
    <xf numFmtId="0" fontId="64" fillId="60" borderId="43" applyNumberFormat="0" applyAlignment="0" applyProtection="0"/>
    <xf numFmtId="0" fontId="64" fillId="60" borderId="43" applyNumberFormat="0" applyAlignment="0" applyProtection="0"/>
    <xf numFmtId="0" fontId="64" fillId="60" borderId="5" applyNumberFormat="0" applyAlignment="0" applyProtection="0"/>
    <xf numFmtId="0" fontId="64" fillId="60" borderId="5" applyNumberFormat="0" applyAlignment="0" applyProtection="0"/>
    <xf numFmtId="0" fontId="64" fillId="60" borderId="43" applyNumberFormat="0" applyAlignment="0" applyProtection="0"/>
    <xf numFmtId="9" fontId="3" fillId="0" borderId="0" applyFont="0" applyFill="0" applyBorder="0" applyAlignment="0" applyProtection="0"/>
  </cellStyleXfs>
  <cellXfs count="433">
    <xf numFmtId="0" fontId="0" fillId="0" borderId="0" xfId="0"/>
    <xf numFmtId="0" fontId="19" fillId="0" borderId="18" xfId="0" applyFont="1" applyBorder="1" applyAlignment="1">
      <alignment horizontal="center" vertical="center"/>
    </xf>
    <xf numFmtId="0" fontId="16" fillId="0" borderId="0" xfId="0" applyFont="1"/>
    <xf numFmtId="0" fontId="5" fillId="0" borderId="0" xfId="910" applyFont="1"/>
    <xf numFmtId="0" fontId="20" fillId="0" borderId="0" xfId="910" applyFont="1"/>
    <xf numFmtId="0" fontId="19" fillId="0" borderId="0" xfId="0" applyFont="1" applyAlignment="1">
      <alignment vertical="center"/>
    </xf>
    <xf numFmtId="0" fontId="16" fillId="0" borderId="0" xfId="0" applyFont="1" applyAlignment="1">
      <alignment horizontal="center"/>
    </xf>
    <xf numFmtId="0" fontId="19" fillId="0" borderId="0" xfId="0" applyFont="1"/>
    <xf numFmtId="0" fontId="16" fillId="0" borderId="0" xfId="0" applyFont="1" applyAlignment="1">
      <alignment horizontal="center" vertical="center"/>
    </xf>
    <xf numFmtId="0" fontId="9" fillId="0" borderId="18" xfId="0" applyFont="1" applyBorder="1" applyAlignment="1">
      <alignment horizontal="center" vertical="center"/>
    </xf>
    <xf numFmtId="0" fontId="9" fillId="27" borderId="18" xfId="0" applyFont="1" applyFill="1" applyBorder="1" applyAlignment="1">
      <alignment horizontal="center" vertical="center"/>
    </xf>
    <xf numFmtId="0" fontId="4" fillId="0" borderId="0" xfId="910"/>
    <xf numFmtId="0" fontId="17" fillId="0" borderId="0" xfId="0" applyFont="1"/>
    <xf numFmtId="0" fontId="13" fillId="0" borderId="0" xfId="0" applyFont="1"/>
    <xf numFmtId="0" fontId="14" fillId="0" borderId="0" xfId="0" applyFont="1"/>
    <xf numFmtId="0" fontId="15" fillId="0" borderId="0" xfId="910" applyFont="1" applyAlignment="1">
      <alignment vertical="center"/>
    </xf>
    <xf numFmtId="0" fontId="18" fillId="0" borderId="0" xfId="0" applyFont="1"/>
    <xf numFmtId="0" fontId="6" fillId="0" borderId="0" xfId="0" applyFont="1" applyAlignment="1">
      <alignment wrapText="1"/>
    </xf>
    <xf numFmtId="0" fontId="11" fillId="0" borderId="0" xfId="0" applyFont="1"/>
    <xf numFmtId="0" fontId="21" fillId="0" borderId="0" xfId="0" applyFont="1"/>
    <xf numFmtId="14" fontId="24" fillId="28" borderId="18" xfId="0" applyNumberFormat="1" applyFont="1" applyFill="1" applyBorder="1" applyAlignment="1">
      <alignment horizontal="center" vertical="center"/>
    </xf>
    <xf numFmtId="0" fontId="15" fillId="0" borderId="0" xfId="910" applyFont="1" applyAlignment="1">
      <alignment horizontal="center" vertical="center"/>
    </xf>
    <xf numFmtId="0" fontId="16" fillId="0" borderId="0" xfId="0" applyFont="1" applyAlignment="1">
      <alignment vertical="center"/>
    </xf>
    <xf numFmtId="164" fontId="6" fillId="0" borderId="0" xfId="672" applyNumberFormat="1" applyFont="1" applyFill="1" applyBorder="1" applyAlignment="1" applyProtection="1">
      <alignment horizontal="center" wrapText="1"/>
    </xf>
    <xf numFmtId="16" fontId="12" fillId="0" borderId="19" xfId="0" applyNumberFormat="1" applyFont="1" applyBorder="1" applyAlignment="1">
      <alignment vertical="center" wrapText="1"/>
    </xf>
    <xf numFmtId="0" fontId="16" fillId="27" borderId="0" xfId="0" applyFont="1" applyFill="1"/>
    <xf numFmtId="0" fontId="26" fillId="0" borderId="0" xfId="0" applyFont="1"/>
    <xf numFmtId="0" fontId="12" fillId="0" borderId="19" xfId="0" applyFont="1" applyBorder="1" applyAlignment="1">
      <alignment vertical="center" wrapText="1"/>
    </xf>
    <xf numFmtId="0" fontId="24" fillId="0" borderId="18" xfId="0" applyFont="1" applyBorder="1" applyAlignment="1">
      <alignment horizontal="center" vertical="center"/>
    </xf>
    <xf numFmtId="1" fontId="22" fillId="30" borderId="19" xfId="0" applyNumberFormat="1" applyFont="1" applyFill="1" applyBorder="1" applyAlignment="1" applyProtection="1">
      <alignment horizontal="center" vertical="center"/>
      <protection locked="0"/>
    </xf>
    <xf numFmtId="0" fontId="15" fillId="0" borderId="18" xfId="0" applyFont="1" applyBorder="1" applyAlignment="1">
      <alignment horizontal="center" vertical="center" wrapText="1"/>
    </xf>
    <xf numFmtId="0" fontId="9" fillId="0" borderId="18" xfId="0" applyFont="1" applyBorder="1" applyAlignment="1">
      <alignment horizontal="center" vertical="center" wrapText="1"/>
    </xf>
    <xf numFmtId="0" fontId="18" fillId="0" borderId="0" xfId="0" applyFont="1" applyAlignment="1">
      <alignment vertical="center"/>
    </xf>
    <xf numFmtId="0" fontId="22" fillId="0" borderId="18" xfId="0" applyFont="1" applyBorder="1" applyAlignment="1">
      <alignment horizontal="center" vertical="center"/>
    </xf>
    <xf numFmtId="0" fontId="0" fillId="0" borderId="0" xfId="0" applyAlignment="1">
      <alignment vertical="center"/>
    </xf>
    <xf numFmtId="49" fontId="19" fillId="0" borderId="18" xfId="0" applyNumberFormat="1" applyFont="1" applyBorder="1" applyAlignment="1">
      <alignment horizontal="center" vertical="center"/>
    </xf>
    <xf numFmtId="9" fontId="19" fillId="0" borderId="18" xfId="672" applyFont="1" applyBorder="1" applyAlignment="1" applyProtection="1">
      <alignment horizontal="center" vertical="center"/>
    </xf>
    <xf numFmtId="0" fontId="15" fillId="0" borderId="18" xfId="0" applyFont="1" applyBorder="1" applyAlignment="1">
      <alignment vertical="center"/>
    </xf>
    <xf numFmtId="0" fontId="19" fillId="0" borderId="18" xfId="672" applyNumberFormat="1" applyFont="1" applyFill="1" applyBorder="1" applyAlignment="1" applyProtection="1">
      <alignment horizontal="center" vertical="center"/>
    </xf>
    <xf numFmtId="0" fontId="19" fillId="0" borderId="18" xfId="672" applyNumberFormat="1" applyFont="1" applyBorder="1" applyAlignment="1" applyProtection="1">
      <alignment horizontal="center" vertical="center"/>
    </xf>
    <xf numFmtId="0" fontId="19" fillId="29" borderId="18" xfId="0" applyFont="1" applyFill="1" applyBorder="1" applyAlignment="1">
      <alignment horizontal="center" vertical="center"/>
    </xf>
    <xf numFmtId="9" fontId="19" fillId="29" borderId="18" xfId="672" applyFont="1" applyFill="1" applyBorder="1" applyAlignment="1" applyProtection="1">
      <alignment horizontal="center" vertical="center"/>
    </xf>
    <xf numFmtId="0" fontId="52" fillId="0" borderId="0" xfId="0" applyFont="1"/>
    <xf numFmtId="0" fontId="5" fillId="0" borderId="0" xfId="910" applyFont="1" applyAlignment="1">
      <alignment horizontal="center" vertical="center"/>
    </xf>
    <xf numFmtId="0" fontId="12" fillId="0" borderId="24" xfId="0" applyFont="1" applyBorder="1" applyAlignment="1">
      <alignment vertical="center" wrapText="1"/>
    </xf>
    <xf numFmtId="0" fontId="51" fillId="0" borderId="18" xfId="0" applyFont="1" applyBorder="1" applyAlignment="1">
      <alignment horizontal="center" vertical="center"/>
    </xf>
    <xf numFmtId="0" fontId="24" fillId="0" borderId="18" xfId="923" applyFont="1" applyBorder="1"/>
    <xf numFmtId="0" fontId="51" fillId="0" borderId="18" xfId="0" applyFont="1" applyBorder="1" applyAlignment="1">
      <alignment horizontal="left" vertical="center" wrapText="1"/>
    </xf>
    <xf numFmtId="0" fontId="5" fillId="0" borderId="0" xfId="910" applyFont="1" applyAlignment="1">
      <alignment vertical="center"/>
    </xf>
    <xf numFmtId="0" fontId="16" fillId="0" borderId="0" xfId="0" applyFont="1" applyAlignment="1">
      <alignment horizontal="left" vertical="center"/>
    </xf>
    <xf numFmtId="0" fontId="54" fillId="0" borderId="18" xfId="0" applyFont="1" applyBorder="1" applyAlignment="1">
      <alignment vertical="center" wrapText="1"/>
    </xf>
    <xf numFmtId="0" fontId="0" fillId="0" borderId="0" xfId="0" applyAlignment="1">
      <alignment vertical="center" wrapText="1"/>
    </xf>
    <xf numFmtId="0" fontId="24" fillId="0" borderId="0" xfId="0" applyFont="1" applyAlignment="1">
      <alignment vertical="center"/>
    </xf>
    <xf numFmtId="0" fontId="82" fillId="0" borderId="0" xfId="0" applyFont="1" applyAlignment="1">
      <alignment horizontal="center" vertical="center"/>
    </xf>
    <xf numFmtId="0" fontId="83" fillId="0" borderId="18" xfId="0" applyFont="1" applyBorder="1" applyAlignment="1">
      <alignment horizontal="left" vertical="center" wrapText="1"/>
    </xf>
    <xf numFmtId="1" fontId="22" fillId="65" borderId="19" xfId="0" applyNumberFormat="1" applyFont="1" applyFill="1" applyBorder="1" applyAlignment="1" applyProtection="1">
      <alignment horizontal="center" vertical="center"/>
      <protection locked="0"/>
    </xf>
    <xf numFmtId="0" fontId="16" fillId="0" borderId="0" xfId="0" quotePrefix="1" applyFont="1"/>
    <xf numFmtId="0" fontId="12" fillId="0" borderId="0" xfId="0" applyFont="1" applyAlignment="1">
      <alignment vertical="center"/>
    </xf>
    <xf numFmtId="0" fontId="53" fillId="0" borderId="0" xfId="0" applyFont="1"/>
    <xf numFmtId="0" fontId="48" fillId="0" borderId="0" xfId="0" applyFont="1"/>
    <xf numFmtId="0" fontId="51" fillId="0" borderId="0" xfId="0" applyFont="1" applyAlignment="1">
      <alignment horizontal="left"/>
    </xf>
    <xf numFmtId="0" fontId="51" fillId="0" borderId="0" xfId="0" applyFont="1"/>
    <xf numFmtId="0" fontId="24" fillId="0" borderId="0" xfId="0" applyFont="1"/>
    <xf numFmtId="0" fontId="19" fillId="0" borderId="18" xfId="0" applyFont="1" applyBorder="1" applyAlignment="1">
      <alignment horizontal="left" vertical="center"/>
    </xf>
    <xf numFmtId="14" fontId="19" fillId="0" borderId="18" xfId="0" applyNumberFormat="1" applyFont="1" applyBorder="1" applyAlignment="1">
      <alignment horizontal="left" vertical="center"/>
    </xf>
    <xf numFmtId="0" fontId="82" fillId="0" borderId="18" xfId="0" applyFont="1" applyBorder="1" applyAlignment="1">
      <alignment horizontal="left" vertical="center"/>
    </xf>
    <xf numFmtId="0" fontId="9" fillId="0" borderId="18" xfId="910" applyFont="1" applyBorder="1" applyAlignment="1">
      <alignment horizontal="left" vertical="center"/>
    </xf>
    <xf numFmtId="0" fontId="85" fillId="0" borderId="18" xfId="0" applyFont="1" applyBorder="1" applyAlignment="1">
      <alignment horizontal="center" vertical="center"/>
    </xf>
    <xf numFmtId="0" fontId="24" fillId="32" borderId="19" xfId="0" applyFont="1" applyFill="1" applyBorder="1" applyAlignment="1">
      <alignment horizontal="center" vertical="center"/>
    </xf>
    <xf numFmtId="0" fontId="82" fillId="32" borderId="19" xfId="0" applyFont="1" applyFill="1" applyBorder="1" applyAlignment="1">
      <alignment horizontal="center" vertical="center"/>
    </xf>
    <xf numFmtId="0" fontId="24" fillId="0" borderId="0" xfId="0" applyFont="1" applyAlignment="1">
      <alignment horizontal="center" vertical="center"/>
    </xf>
    <xf numFmtId="0" fontId="19" fillId="0" borderId="0" xfId="0" applyFont="1" applyAlignment="1">
      <alignment horizontal="center" vertical="center"/>
    </xf>
    <xf numFmtId="0" fontId="82" fillId="0" borderId="0" xfId="0" applyFont="1" applyAlignment="1">
      <alignment vertical="center"/>
    </xf>
    <xf numFmtId="0" fontId="82" fillId="0" borderId="0" xfId="0" applyFont="1" applyAlignment="1">
      <alignment vertical="center" wrapText="1"/>
    </xf>
    <xf numFmtId="0" fontId="82" fillId="66" borderId="0" xfId="0" applyFont="1" applyFill="1" applyAlignment="1">
      <alignment vertical="center"/>
    </xf>
    <xf numFmtId="0" fontId="24" fillId="32" borderId="19" xfId="0" applyFont="1" applyFill="1" applyBorder="1" applyAlignment="1">
      <alignment horizontal="center" vertical="center" wrapText="1"/>
    </xf>
    <xf numFmtId="0" fontId="9" fillId="32" borderId="19" xfId="0" applyFont="1" applyFill="1" applyBorder="1" applyAlignment="1">
      <alignment horizontal="center" vertical="center"/>
    </xf>
    <xf numFmtId="0" fontId="82" fillId="32" borderId="19" xfId="0" applyFont="1" applyFill="1" applyBorder="1" applyAlignment="1">
      <alignment horizontal="center" vertical="center" wrapText="1"/>
    </xf>
    <xf numFmtId="14" fontId="82" fillId="32" borderId="19" xfId="0" applyNumberFormat="1" applyFont="1" applyFill="1" applyBorder="1" applyAlignment="1">
      <alignment horizontal="center" vertical="center"/>
    </xf>
    <xf numFmtId="0" fontId="19" fillId="0" borderId="0" xfId="0" applyFont="1" applyAlignment="1">
      <alignment vertical="center" wrapText="1"/>
    </xf>
    <xf numFmtId="14" fontId="19" fillId="0" borderId="0" xfId="0" applyNumberFormat="1" applyFont="1" applyAlignment="1">
      <alignment horizontal="center" vertical="center"/>
    </xf>
    <xf numFmtId="14" fontId="19" fillId="0" borderId="0" xfId="0" applyNumberFormat="1" applyFont="1" applyAlignment="1">
      <alignment vertical="center"/>
    </xf>
    <xf numFmtId="0" fontId="22" fillId="0" borderId="19" xfId="0" applyFont="1" applyBorder="1" applyAlignment="1">
      <alignment horizontal="center" vertical="center" wrapText="1"/>
    </xf>
    <xf numFmtId="0" fontId="14" fillId="0" borderId="31" xfId="0" applyFont="1" applyBorder="1"/>
    <xf numFmtId="0" fontId="12" fillId="0" borderId="0" xfId="0" applyFont="1" applyAlignment="1">
      <alignment vertical="top"/>
    </xf>
    <xf numFmtId="0" fontId="14" fillId="66" borderId="18" xfId="0" applyFont="1" applyFill="1" applyBorder="1" applyAlignment="1">
      <alignment horizontal="center" vertical="center"/>
    </xf>
    <xf numFmtId="0" fontId="84" fillId="0" borderId="0" xfId="0" applyFont="1" applyAlignment="1">
      <alignment horizontal="center" vertical="center"/>
    </xf>
    <xf numFmtId="0" fontId="84" fillId="0" borderId="0" xfId="0" applyFont="1" applyAlignment="1">
      <alignment horizontal="center" vertical="center" wrapText="1"/>
    </xf>
    <xf numFmtId="0" fontId="19" fillId="66" borderId="0" xfId="0" applyFont="1" applyFill="1" applyAlignment="1">
      <alignment horizontal="center" vertical="center"/>
    </xf>
    <xf numFmtId="1" fontId="84" fillId="0" borderId="18" xfId="0" applyNumberFormat="1" applyFont="1" applyBorder="1" applyAlignment="1">
      <alignment horizontal="center" vertical="center"/>
    </xf>
    <xf numFmtId="10" fontId="84" fillId="0" borderId="18" xfId="0" applyNumberFormat="1" applyFont="1" applyBorder="1" applyAlignment="1">
      <alignment horizontal="center" vertical="center"/>
    </xf>
    <xf numFmtId="0" fontId="86" fillId="0" borderId="0" xfId="0" applyFont="1" applyAlignment="1">
      <alignment horizontal="left" vertical="center"/>
    </xf>
    <xf numFmtId="0" fontId="84" fillId="66" borderId="18" xfId="0" applyFont="1" applyFill="1" applyBorder="1" applyAlignment="1">
      <alignment horizontal="center" vertical="center"/>
    </xf>
    <xf numFmtId="0" fontId="86" fillId="0" borderId="18" xfId="0" applyFont="1" applyBorder="1" applyAlignment="1">
      <alignment horizontal="center" vertical="center" wrapText="1"/>
    </xf>
    <xf numFmtId="9" fontId="86" fillId="0" borderId="18" xfId="0" applyNumberFormat="1" applyFont="1" applyBorder="1" applyAlignment="1">
      <alignment horizontal="center" vertical="center" wrapText="1"/>
    </xf>
    <xf numFmtId="0" fontId="84" fillId="0" borderId="18" xfId="0" applyFont="1" applyBorder="1" applyAlignment="1">
      <alignment horizontal="center" vertical="center"/>
    </xf>
    <xf numFmtId="0" fontId="84" fillId="0" borderId="18" xfId="0" applyFont="1" applyBorder="1" applyAlignment="1">
      <alignment horizontal="left" vertical="center"/>
    </xf>
    <xf numFmtId="9" fontId="84" fillId="0" borderId="18" xfId="0" applyNumberFormat="1" applyFont="1" applyBorder="1" applyAlignment="1">
      <alignment horizontal="center" vertical="center"/>
    </xf>
    <xf numFmtId="9" fontId="84" fillId="0" borderId="18" xfId="0" applyNumberFormat="1" applyFont="1" applyBorder="1" applyAlignment="1">
      <alignment horizontal="center" vertical="center" wrapText="1"/>
    </xf>
    <xf numFmtId="0" fontId="84" fillId="0" borderId="26" xfId="0" applyFont="1" applyBorder="1" applyAlignment="1">
      <alignment horizontal="center" vertical="center" wrapText="1"/>
    </xf>
    <xf numFmtId="0" fontId="86" fillId="0" borderId="26" xfId="0" applyFont="1" applyBorder="1" applyAlignment="1">
      <alignment horizontal="center" vertical="center" wrapText="1"/>
    </xf>
    <xf numFmtId="0" fontId="12" fillId="0" borderId="0" xfId="0" applyFont="1" applyAlignment="1">
      <alignment horizontal="center" vertical="center" wrapText="1"/>
    </xf>
    <xf numFmtId="0" fontId="12" fillId="0" borderId="0" xfId="0" applyFont="1" applyAlignment="1">
      <alignment horizontal="left" vertical="center" wrapText="1"/>
    </xf>
    <xf numFmtId="9" fontId="12" fillId="0" borderId="0" xfId="0" applyNumberFormat="1" applyFont="1" applyAlignment="1">
      <alignment horizontal="center" vertical="center" wrapText="1"/>
    </xf>
    <xf numFmtId="1" fontId="12" fillId="0" borderId="0" xfId="0" applyNumberFormat="1" applyFont="1" applyAlignment="1">
      <alignment horizontal="center" vertical="center" wrapText="1"/>
    </xf>
    <xf numFmtId="10" fontId="12" fillId="0" borderId="0" xfId="0" applyNumberFormat="1" applyFont="1" applyAlignment="1">
      <alignment horizontal="center" vertical="center" wrapText="1"/>
    </xf>
    <xf numFmtId="10" fontId="22" fillId="27" borderId="19" xfId="672" applyNumberFormat="1" applyFont="1" applyFill="1" applyBorder="1" applyAlignment="1" applyProtection="1">
      <alignment horizontal="center" vertical="center" wrapText="1"/>
    </xf>
    <xf numFmtId="0" fontId="19" fillId="0" borderId="18" xfId="0" quotePrefix="1" applyFont="1" applyBorder="1" applyAlignment="1">
      <alignment horizontal="center" vertical="center" wrapText="1"/>
    </xf>
    <xf numFmtId="0" fontId="24" fillId="0" borderId="18" xfId="0" applyFont="1" applyBorder="1" applyAlignment="1">
      <alignment horizontal="center" vertical="center" wrapText="1"/>
    </xf>
    <xf numFmtId="0" fontId="12" fillId="0" borderId="0" xfId="0" applyFont="1" applyAlignment="1">
      <alignment vertical="center" wrapText="1"/>
    </xf>
    <xf numFmtId="0" fontId="86" fillId="0" borderId="25" xfId="0" applyFont="1" applyBorder="1" applyAlignment="1">
      <alignment horizontal="center" vertical="center" wrapText="1"/>
    </xf>
    <xf numFmtId="0" fontId="86" fillId="0" borderId="22" xfId="0" applyFont="1" applyBorder="1" applyAlignment="1">
      <alignment vertical="center" wrapText="1"/>
    </xf>
    <xf numFmtId="0" fontId="86" fillId="0" borderId="20" xfId="0" applyFont="1" applyBorder="1" applyAlignment="1">
      <alignment horizontal="right" vertical="center" wrapText="1"/>
    </xf>
    <xf numFmtId="0" fontId="87" fillId="0" borderId="0" xfId="0" applyFont="1" applyAlignment="1">
      <alignment vertical="center"/>
    </xf>
    <xf numFmtId="0" fontId="7" fillId="0" borderId="18" xfId="0" applyFont="1" applyBorder="1" applyAlignment="1">
      <alignment horizontal="center" vertical="center" wrapText="1"/>
    </xf>
    <xf numFmtId="0" fontId="84" fillId="0" borderId="18" xfId="0" applyFont="1" applyBorder="1" applyAlignment="1">
      <alignment horizontal="left" vertical="center" wrapText="1"/>
    </xf>
    <xf numFmtId="0" fontId="84" fillId="0" borderId="0" xfId="0" applyFont="1" applyAlignment="1">
      <alignment horizontal="left" vertical="center" wrapText="1"/>
    </xf>
    <xf numFmtId="0" fontId="82" fillId="0" borderId="18" xfId="0" applyFont="1" applyBorder="1" applyAlignment="1">
      <alignment horizontal="center" vertical="center"/>
    </xf>
    <xf numFmtId="10" fontId="15" fillId="0" borderId="18" xfId="672" applyNumberFormat="1" applyFont="1" applyFill="1" applyBorder="1" applyAlignment="1" applyProtection="1">
      <alignment horizontal="center" vertical="center" wrapText="1"/>
    </xf>
    <xf numFmtId="10" fontId="19" fillId="0" borderId="18" xfId="0" applyNumberFormat="1" applyFont="1" applyBorder="1" applyAlignment="1">
      <alignment vertical="center"/>
    </xf>
    <xf numFmtId="0" fontId="19" fillId="0" borderId="18" xfId="0" quotePrefix="1" applyFont="1" applyBorder="1" applyAlignment="1">
      <alignment horizontal="left" vertical="center" wrapText="1"/>
    </xf>
    <xf numFmtId="0" fontId="83" fillId="0" borderId="26" xfId="0" applyFont="1" applyBorder="1" applyAlignment="1">
      <alignment horizontal="center" vertical="center" wrapText="1"/>
    </xf>
    <xf numFmtId="0" fontId="2" fillId="0" borderId="0" xfId="0" applyFont="1" applyAlignment="1">
      <alignment horizontal="left" vertical="top"/>
    </xf>
    <xf numFmtId="0" fontId="16" fillId="69" borderId="0" xfId="0" applyFont="1" applyFill="1"/>
    <xf numFmtId="0" fontId="92" fillId="0" borderId="0" xfId="910" applyFont="1" applyAlignment="1">
      <alignment vertical="center"/>
    </xf>
    <xf numFmtId="0" fontId="93" fillId="0" borderId="0" xfId="0" applyFont="1" applyAlignment="1">
      <alignment vertical="center"/>
    </xf>
    <xf numFmtId="0" fontId="94" fillId="0" borderId="0" xfId="0" applyFont="1" applyAlignment="1">
      <alignment vertical="center"/>
    </xf>
    <xf numFmtId="0" fontId="95" fillId="0" borderId="0" xfId="0" applyFont="1" applyAlignment="1">
      <alignment horizontal="left" vertical="center"/>
    </xf>
    <xf numFmtId="0" fontId="95" fillId="0" borderId="0" xfId="0" applyFont="1" applyAlignment="1">
      <alignment vertical="center"/>
    </xf>
    <xf numFmtId="0" fontId="93" fillId="0" borderId="0" xfId="0" applyFont="1" applyAlignment="1">
      <alignment horizontal="center" vertical="center"/>
    </xf>
    <xf numFmtId="0" fontId="96" fillId="0" borderId="0" xfId="910" applyFont="1" applyAlignment="1">
      <alignment vertical="center"/>
    </xf>
    <xf numFmtId="0" fontId="96" fillId="0" borderId="0" xfId="910" applyFont="1" applyAlignment="1">
      <alignment horizontal="left" vertical="center"/>
    </xf>
    <xf numFmtId="0" fontId="94" fillId="0" borderId="0" xfId="0" applyFont="1" applyAlignment="1">
      <alignment horizontal="center" vertical="center"/>
    </xf>
    <xf numFmtId="9" fontId="94" fillId="0" borderId="0" xfId="0" applyNumberFormat="1" applyFont="1" applyAlignment="1">
      <alignment horizontal="center" vertical="center"/>
    </xf>
    <xf numFmtId="0" fontId="94" fillId="0" borderId="0" xfId="0" applyFont="1" applyAlignment="1">
      <alignment horizontal="left" vertical="center"/>
    </xf>
    <xf numFmtId="0" fontId="93" fillId="0" borderId="0" xfId="0" applyFont="1" applyAlignment="1">
      <alignment horizontal="left" vertical="center"/>
    </xf>
    <xf numFmtId="14" fontId="96" fillId="0" borderId="0" xfId="910" applyNumberFormat="1" applyFont="1" applyAlignment="1">
      <alignment horizontal="left" vertical="center"/>
    </xf>
    <xf numFmtId="0" fontId="98" fillId="0" borderId="0" xfId="0" applyFont="1" applyAlignment="1">
      <alignment horizontal="left" vertical="center"/>
    </xf>
    <xf numFmtId="0" fontId="96" fillId="0" borderId="0" xfId="0" applyFont="1" applyAlignment="1">
      <alignment horizontal="left" vertical="center"/>
    </xf>
    <xf numFmtId="0" fontId="94" fillId="0" borderId="0" xfId="0" applyFont="1" applyAlignment="1">
      <alignment horizontal="left" vertical="center" wrapText="1"/>
    </xf>
    <xf numFmtId="0" fontId="103" fillId="0" borderId="0" xfId="0" applyFont="1" applyAlignment="1">
      <alignment horizontal="left" vertical="center" wrapText="1"/>
    </xf>
    <xf numFmtId="0" fontId="103" fillId="0" borderId="0" xfId="0" applyFont="1" applyAlignment="1">
      <alignment horizontal="justify" vertical="center" wrapText="1"/>
    </xf>
    <xf numFmtId="49" fontId="15" fillId="0" borderId="18" xfId="0" applyNumberFormat="1" applyFont="1" applyBorder="1" applyAlignment="1">
      <alignment horizontal="center" vertical="center"/>
    </xf>
    <xf numFmtId="0" fontId="15" fillId="0" borderId="18" xfId="0" applyFont="1" applyBorder="1" applyAlignment="1">
      <alignment horizontal="center" vertical="center"/>
    </xf>
    <xf numFmtId="9" fontId="15" fillId="0" borderId="18" xfId="672" applyFont="1" applyBorder="1" applyAlignment="1" applyProtection="1">
      <alignment horizontal="center" vertical="center"/>
    </xf>
    <xf numFmtId="0" fontId="1" fillId="0" borderId="0" xfId="0" applyFont="1" applyAlignment="1">
      <alignment vertical="center"/>
    </xf>
    <xf numFmtId="0" fontId="21" fillId="0" borderId="0" xfId="0" applyFont="1" applyAlignment="1">
      <alignment horizontal="left" vertical="center"/>
    </xf>
    <xf numFmtId="0" fontId="82" fillId="68" borderId="22" xfId="0" applyFont="1" applyFill="1" applyBorder="1" applyAlignment="1" applyProtection="1">
      <alignment horizontal="center" vertical="center" wrapText="1"/>
      <protection locked="0"/>
    </xf>
    <xf numFmtId="1" fontId="22" fillId="31" borderId="19" xfId="0" applyNumberFormat="1" applyFont="1" applyFill="1" applyBorder="1" applyAlignment="1">
      <alignment horizontal="center" vertical="center"/>
    </xf>
    <xf numFmtId="0" fontId="107" fillId="0" borderId="0" xfId="0" applyFont="1" applyAlignment="1">
      <alignment horizontal="left" vertical="center"/>
    </xf>
    <xf numFmtId="14" fontId="82" fillId="0" borderId="0" xfId="0" applyNumberFormat="1" applyFont="1" applyAlignment="1">
      <alignment horizontal="center" vertical="center"/>
    </xf>
    <xf numFmtId="0" fontId="12" fillId="0" borderId="18" xfId="0" applyFont="1" applyBorder="1" applyAlignment="1">
      <alignment horizontal="left" vertical="center"/>
    </xf>
    <xf numFmtId="0" fontId="12" fillId="0" borderId="18" xfId="0" quotePrefix="1" applyFont="1" applyBorder="1" applyAlignment="1">
      <alignment horizontal="left" vertical="center" wrapText="1"/>
    </xf>
    <xf numFmtId="0" fontId="12" fillId="0" borderId="18" xfId="0" applyFont="1" applyBorder="1" applyAlignment="1">
      <alignment horizontal="left" vertical="center" wrapText="1"/>
    </xf>
    <xf numFmtId="14" fontId="12" fillId="0" borderId="18" xfId="0" applyNumberFormat="1" applyFont="1" applyBorder="1" applyAlignment="1">
      <alignment horizontal="left" vertical="center"/>
    </xf>
    <xf numFmtId="0" fontId="15" fillId="0" borderId="26" xfId="0" applyFont="1" applyBorder="1" applyAlignment="1">
      <alignment horizontal="center" vertical="center" wrapText="1"/>
    </xf>
    <xf numFmtId="0" fontId="82" fillId="70" borderId="18" xfId="0" applyFont="1" applyFill="1" applyBorder="1" applyAlignment="1">
      <alignment horizontal="center" vertical="center"/>
    </xf>
    <xf numFmtId="0" fontId="19" fillId="0" borderId="0" xfId="0" quotePrefix="1" applyFont="1" applyAlignment="1">
      <alignment vertical="center"/>
    </xf>
    <xf numFmtId="0" fontId="82" fillId="68" borderId="32" xfId="0" applyFont="1" applyFill="1" applyBorder="1" applyAlignment="1" applyProtection="1">
      <alignment horizontal="center" vertical="center"/>
      <protection locked="0"/>
    </xf>
    <xf numFmtId="0" fontId="19" fillId="71" borderId="18" xfId="0" applyFont="1" applyFill="1" applyBorder="1" applyAlignment="1">
      <alignment horizontal="center" vertical="center"/>
    </xf>
    <xf numFmtId="0" fontId="19" fillId="71" borderId="18" xfId="672" applyNumberFormat="1" applyFont="1" applyFill="1" applyBorder="1" applyAlignment="1" applyProtection="1">
      <alignment horizontal="center" vertical="center"/>
    </xf>
    <xf numFmtId="1" fontId="19" fillId="71" borderId="18" xfId="0" applyNumberFormat="1" applyFont="1" applyFill="1" applyBorder="1" applyAlignment="1">
      <alignment horizontal="center" vertical="center"/>
    </xf>
    <xf numFmtId="2" fontId="51" fillId="72" borderId="18" xfId="0" applyNumberFormat="1" applyFont="1" applyFill="1" applyBorder="1" applyAlignment="1">
      <alignment horizontal="center" vertical="center"/>
    </xf>
    <xf numFmtId="14" fontId="12" fillId="0" borderId="18" xfId="0" quotePrefix="1" applyNumberFormat="1" applyFont="1" applyBorder="1" applyAlignment="1">
      <alignment horizontal="left" vertical="center" wrapText="1"/>
    </xf>
    <xf numFmtId="1" fontId="12" fillId="0" borderId="0" xfId="0" applyNumberFormat="1" applyFont="1" applyAlignment="1">
      <alignment horizontal="center" vertical="center" wrapText="1" readingOrder="1"/>
    </xf>
    <xf numFmtId="49" fontId="39" fillId="0" borderId="0" xfId="0" applyNumberFormat="1" applyFont="1" applyAlignment="1">
      <alignment horizontal="center" vertical="center" wrapText="1" readingOrder="1"/>
    </xf>
    <xf numFmtId="0" fontId="6" fillId="0" borderId="0" xfId="0" applyFont="1" applyAlignment="1">
      <alignment horizontal="left" vertical="center" wrapText="1" readingOrder="1"/>
    </xf>
    <xf numFmtId="0" fontId="57" fillId="0" borderId="0" xfId="0" applyFont="1" applyAlignment="1">
      <alignment horizontal="center" vertical="center" wrapText="1" readingOrder="1"/>
    </xf>
    <xf numFmtId="0" fontId="56" fillId="0" borderId="0" xfId="0" applyFont="1" applyAlignment="1">
      <alignment horizontal="center" vertical="center" wrapText="1" readingOrder="1"/>
    </xf>
    <xf numFmtId="10" fontId="22" fillId="27" borderId="0" xfId="672" applyNumberFormat="1" applyFont="1" applyFill="1" applyBorder="1" applyAlignment="1" applyProtection="1">
      <alignment horizontal="center" vertical="center" wrapText="1"/>
    </xf>
    <xf numFmtId="0" fontId="39" fillId="0" borderId="0" xfId="0" applyFont="1" applyAlignment="1">
      <alignment horizontal="center" vertical="center" wrapText="1"/>
    </xf>
    <xf numFmtId="164" fontId="6" fillId="73" borderId="24" xfId="1030" applyNumberFormat="1" applyFont="1" applyFill="1" applyBorder="1" applyAlignment="1" applyProtection="1">
      <alignment horizontal="center" vertical="center"/>
    </xf>
    <xf numFmtId="9" fontId="6" fillId="73" borderId="19" xfId="1030" applyFont="1" applyFill="1" applyBorder="1" applyAlignment="1" applyProtection="1">
      <alignment horizontal="center" vertical="center"/>
    </xf>
    <xf numFmtId="164" fontId="6" fillId="74" borderId="36" xfId="1030" applyNumberFormat="1" applyFont="1" applyFill="1" applyBorder="1" applyAlignment="1" applyProtection="1">
      <alignment horizontal="center" vertical="center"/>
    </xf>
    <xf numFmtId="164" fontId="6" fillId="74" borderId="28" xfId="1030" applyNumberFormat="1" applyFont="1" applyFill="1" applyBorder="1" applyAlignment="1" applyProtection="1">
      <alignment horizontal="center" vertical="center"/>
    </xf>
    <xf numFmtId="164" fontId="6" fillId="0" borderId="24" xfId="1030" applyNumberFormat="1" applyFont="1" applyFill="1" applyBorder="1" applyAlignment="1" applyProtection="1">
      <alignment horizontal="center" vertical="center"/>
    </xf>
    <xf numFmtId="164" fontId="6" fillId="0" borderId="29" xfId="1030" applyNumberFormat="1" applyFont="1" applyFill="1" applyBorder="1" applyAlignment="1" applyProtection="1">
      <alignment horizontal="center" vertical="top"/>
    </xf>
    <xf numFmtId="164" fontId="6" fillId="76" borderId="39" xfId="1030" applyNumberFormat="1" applyFont="1" applyFill="1" applyBorder="1" applyAlignment="1" applyProtection="1">
      <alignment horizontal="center" vertical="center"/>
    </xf>
    <xf numFmtId="164" fontId="6" fillId="76" borderId="29" xfId="1030" applyNumberFormat="1" applyFont="1" applyFill="1" applyBorder="1" applyAlignment="1" applyProtection="1">
      <alignment horizontal="center" vertical="center"/>
    </xf>
    <xf numFmtId="164" fontId="6" fillId="76" borderId="24" xfId="1030" applyNumberFormat="1" applyFont="1" applyFill="1" applyBorder="1" applyAlignment="1" applyProtection="1">
      <alignment horizontal="center" vertical="center"/>
    </xf>
    <xf numFmtId="164" fontId="6" fillId="76" borderId="19" xfId="1030" applyNumberFormat="1" applyFont="1" applyFill="1" applyBorder="1" applyAlignment="1" applyProtection="1">
      <alignment horizontal="center" vertical="center"/>
    </xf>
    <xf numFmtId="0" fontId="104" fillId="0" borderId="0" xfId="0" applyFont="1" applyAlignment="1">
      <alignment horizontal="left" vertical="center" wrapText="1"/>
    </xf>
    <xf numFmtId="0" fontId="111" fillId="0" borderId="0" xfId="0" applyFont="1"/>
    <xf numFmtId="0" fontId="1" fillId="0" borderId="0" xfId="0" applyFont="1"/>
    <xf numFmtId="0" fontId="1" fillId="0" borderId="0" xfId="0" applyFont="1" applyAlignment="1">
      <alignment vertical="top"/>
    </xf>
    <xf numFmtId="0" fontId="111" fillId="0" borderId="0" xfId="0" applyFont="1" applyAlignment="1">
      <alignment vertical="top"/>
    </xf>
    <xf numFmtId="0" fontId="51" fillId="77" borderId="18" xfId="0" applyFont="1" applyFill="1" applyBorder="1" applyAlignment="1">
      <alignment horizontal="center" vertical="center"/>
    </xf>
    <xf numFmtId="2" fontId="51" fillId="77" borderId="18" xfId="0" applyNumberFormat="1" applyFont="1" applyFill="1" applyBorder="1" applyAlignment="1">
      <alignment horizontal="center" vertical="center"/>
    </xf>
    <xf numFmtId="0" fontId="20" fillId="0" borderId="0" xfId="0" applyFont="1"/>
    <xf numFmtId="0" fontId="9" fillId="78" borderId="61" xfId="0" applyFont="1" applyFill="1" applyBorder="1" applyAlignment="1">
      <alignment horizontal="center" vertical="center"/>
    </xf>
    <xf numFmtId="0" fontId="15" fillId="0" borderId="32" xfId="0" applyFont="1" applyBorder="1" applyAlignment="1">
      <alignment horizontal="justify" vertical="center" wrapText="1"/>
    </xf>
    <xf numFmtId="0" fontId="15" fillId="0" borderId="65" xfId="0" applyFont="1" applyBorder="1" applyAlignment="1">
      <alignment horizontal="justify" vertical="center" wrapText="1"/>
    </xf>
    <xf numFmtId="0" fontId="7" fillId="0" borderId="0" xfId="0" applyFont="1" applyAlignment="1">
      <alignment horizontal="left" vertical="center" wrapText="1"/>
    </xf>
    <xf numFmtId="0" fontId="51" fillId="72" borderId="18" xfId="0" applyFont="1" applyFill="1" applyBorder="1" applyAlignment="1">
      <alignment horizontal="center" vertical="center"/>
    </xf>
    <xf numFmtId="0" fontId="101" fillId="68" borderId="20" xfId="0" applyFont="1" applyFill="1" applyBorder="1" applyAlignment="1" applyProtection="1">
      <alignment horizontal="center" vertical="center" wrapText="1"/>
      <protection locked="0"/>
    </xf>
    <xf numFmtId="0" fontId="15" fillId="68" borderId="20" xfId="0" applyFont="1" applyFill="1" applyBorder="1" applyAlignment="1" applyProtection="1">
      <alignment horizontal="center" vertical="center" wrapText="1"/>
      <protection locked="0"/>
    </xf>
    <xf numFmtId="0" fontId="15" fillId="68" borderId="25" xfId="0" applyFont="1" applyFill="1" applyBorder="1" applyAlignment="1" applyProtection="1">
      <alignment horizontal="center" vertical="center" wrapText="1"/>
      <protection locked="0"/>
    </xf>
    <xf numFmtId="0" fontId="101" fillId="79" borderId="32" xfId="0" applyFont="1" applyFill="1" applyBorder="1" applyAlignment="1">
      <alignment horizontal="center" vertical="center"/>
    </xf>
    <xf numFmtId="0" fontId="15" fillId="79" borderId="54" xfId="0" applyFont="1" applyFill="1" applyBorder="1" applyAlignment="1">
      <alignment horizontal="center" vertical="center" wrapText="1"/>
    </xf>
    <xf numFmtId="9" fontId="19" fillId="71" borderId="18" xfId="672" applyFont="1" applyFill="1" applyBorder="1" applyAlignment="1" applyProtection="1">
      <alignment horizontal="center" vertical="center"/>
    </xf>
    <xf numFmtId="0" fontId="21" fillId="0" borderId="0" xfId="0" applyFont="1" applyAlignment="1">
      <alignment vertical="center"/>
    </xf>
    <xf numFmtId="49" fontId="82" fillId="0" borderId="18" xfId="0" applyNumberFormat="1" applyFont="1" applyBorder="1"/>
    <xf numFmtId="0" fontId="82" fillId="0" borderId="18" xfId="0" applyFont="1" applyBorder="1"/>
    <xf numFmtId="14" fontId="82" fillId="0" borderId="18" xfId="0" applyNumberFormat="1" applyFont="1" applyBorder="1" applyAlignment="1">
      <alignment horizontal="left"/>
    </xf>
    <xf numFmtId="0" fontId="19" fillId="0" borderId="18" xfId="0" applyFont="1" applyBorder="1" applyAlignment="1">
      <alignment horizontal="left" vertical="center" wrapText="1"/>
    </xf>
    <xf numFmtId="0" fontId="1" fillId="0" borderId="0" xfId="0" applyFont="1" applyAlignment="1">
      <alignment horizontal="left"/>
    </xf>
    <xf numFmtId="0" fontId="54" fillId="0" borderId="18" xfId="0" applyFont="1" applyBorder="1" applyAlignment="1">
      <alignment horizontal="left" vertical="center" wrapText="1"/>
    </xf>
    <xf numFmtId="0" fontId="100" fillId="0" borderId="0" xfId="0" applyFont="1" applyAlignment="1">
      <alignment horizontal="left" vertical="center"/>
    </xf>
    <xf numFmtId="0" fontId="15" fillId="0" borderId="0" xfId="0" applyFont="1" applyAlignment="1">
      <alignment horizontal="left" vertical="center" wrapText="1"/>
    </xf>
    <xf numFmtId="0" fontId="100" fillId="0" borderId="70" xfId="0" applyFont="1" applyBorder="1" applyAlignment="1">
      <alignment horizontal="left" vertical="center"/>
    </xf>
    <xf numFmtId="0" fontId="24" fillId="0" borderId="56" xfId="0" applyFont="1" applyBorder="1" applyAlignment="1">
      <alignment horizontal="center" vertical="center" wrapText="1"/>
    </xf>
    <xf numFmtId="0" fontId="24" fillId="0" borderId="61" xfId="0" applyFont="1" applyBorder="1" applyAlignment="1">
      <alignment horizontal="center" vertical="center" wrapText="1"/>
    </xf>
    <xf numFmtId="0" fontId="51" fillId="0" borderId="0" xfId="0" applyFont="1" applyAlignment="1">
      <alignment horizontal="center" vertical="center"/>
    </xf>
    <xf numFmtId="0" fontId="51" fillId="0" borderId="0" xfId="0" applyFont="1" applyAlignment="1">
      <alignment horizontal="left" vertical="center" wrapText="1"/>
    </xf>
    <xf numFmtId="0" fontId="82" fillId="0" borderId="0" xfId="0" applyFont="1" applyAlignment="1">
      <alignment horizontal="left" vertical="center"/>
    </xf>
    <xf numFmtId="1" fontId="19" fillId="29" borderId="18" xfId="672" applyNumberFormat="1" applyFont="1" applyFill="1" applyBorder="1" applyAlignment="1" applyProtection="1">
      <alignment horizontal="center" vertical="center"/>
    </xf>
    <xf numFmtId="1" fontId="19" fillId="29" borderId="18" xfId="0" applyNumberFormat="1" applyFont="1" applyFill="1" applyBorder="1" applyAlignment="1">
      <alignment horizontal="center" vertical="center"/>
    </xf>
    <xf numFmtId="2" fontId="51" fillId="0" borderId="0" xfId="0" applyNumberFormat="1" applyFont="1" applyAlignment="1">
      <alignment horizontal="center" vertical="center"/>
    </xf>
    <xf numFmtId="0" fontId="1" fillId="0" borderId="18" xfId="0" applyFont="1" applyBorder="1" applyAlignment="1">
      <alignment horizontal="center" vertical="center"/>
    </xf>
    <xf numFmtId="0" fontId="84" fillId="0" borderId="18" xfId="0" applyFont="1" applyBorder="1" applyAlignment="1">
      <alignment horizontal="center" vertical="center" wrapText="1"/>
    </xf>
    <xf numFmtId="10" fontId="19" fillId="29" borderId="18" xfId="672" applyNumberFormat="1" applyFont="1" applyFill="1" applyBorder="1" applyAlignment="1">
      <alignment horizontal="center" vertical="center"/>
    </xf>
    <xf numFmtId="10" fontId="19" fillId="29" borderId="18" xfId="0" applyNumberFormat="1" applyFont="1" applyFill="1" applyBorder="1" applyAlignment="1">
      <alignment horizontal="center" vertical="center"/>
    </xf>
    <xf numFmtId="0" fontId="83" fillId="0" borderId="26" xfId="0" applyFont="1" applyBorder="1" applyAlignment="1">
      <alignment horizontal="left" vertical="center" wrapText="1"/>
    </xf>
    <xf numFmtId="0" fontId="9" fillId="0" borderId="33" xfId="0" applyFont="1" applyBorder="1" applyAlignment="1">
      <alignment horizontal="left" vertical="center" wrapText="1"/>
    </xf>
    <xf numFmtId="0" fontId="9" fillId="0" borderId="18" xfId="0" applyFont="1" applyBorder="1" applyAlignment="1">
      <alignment horizontal="left" vertical="center" wrapText="1"/>
    </xf>
    <xf numFmtId="0" fontId="101" fillId="68" borderId="20" xfId="0" applyFont="1" applyFill="1" applyBorder="1" applyAlignment="1" applyProtection="1">
      <alignment horizontal="center" vertical="center" wrapText="1"/>
      <protection locked="0"/>
    </xf>
    <xf numFmtId="0" fontId="101" fillId="68" borderId="22" xfId="0" applyFont="1" applyFill="1" applyBorder="1" applyAlignment="1" applyProtection="1">
      <alignment horizontal="center" vertical="center" wrapText="1"/>
      <protection locked="0"/>
    </xf>
    <xf numFmtId="0" fontId="108" fillId="0" borderId="20" xfId="0" applyFont="1" applyBorder="1" applyAlignment="1">
      <alignment horizontal="left" vertical="center" wrapText="1"/>
    </xf>
    <xf numFmtId="0" fontId="108" fillId="0" borderId="21" xfId="0" applyFont="1" applyBorder="1" applyAlignment="1">
      <alignment horizontal="left" vertical="center" wrapText="1"/>
    </xf>
    <xf numFmtId="0" fontId="108" fillId="0" borderId="22" xfId="0" applyFont="1" applyBorder="1" applyAlignment="1">
      <alignment horizontal="left" vertical="center" wrapText="1"/>
    </xf>
    <xf numFmtId="0" fontId="15" fillId="0" borderId="67" xfId="0" applyFont="1" applyBorder="1" applyAlignment="1">
      <alignment horizontal="left" vertical="center" wrapText="1"/>
    </xf>
    <xf numFmtId="0" fontId="15" fillId="0" borderId="68" xfId="0" applyFont="1" applyBorder="1" applyAlignment="1">
      <alignment horizontal="left" vertical="center" wrapText="1"/>
    </xf>
    <xf numFmtId="0" fontId="97" fillId="0" borderId="0" xfId="0" applyFont="1" applyAlignment="1">
      <alignment horizontal="left" vertical="top"/>
    </xf>
    <xf numFmtId="0" fontId="96" fillId="0" borderId="20" xfId="910" applyFont="1" applyBorder="1" applyAlignment="1">
      <alignment horizontal="left" vertical="center"/>
    </xf>
    <xf numFmtId="0" fontId="96" fillId="0" borderId="21" xfId="910" applyFont="1" applyBorder="1" applyAlignment="1">
      <alignment horizontal="left" vertical="center"/>
    </xf>
    <xf numFmtId="0" fontId="96" fillId="0" borderId="22" xfId="910" applyFont="1" applyBorder="1" applyAlignment="1">
      <alignment horizontal="left" vertical="center"/>
    </xf>
    <xf numFmtId="14" fontId="96" fillId="0" borderId="0" xfId="910" applyNumberFormat="1" applyFont="1" applyAlignment="1">
      <alignment horizontal="left" vertical="center"/>
    </xf>
    <xf numFmtId="1" fontId="19" fillId="30" borderId="18" xfId="0" applyNumberFormat="1" applyFont="1" applyFill="1" applyBorder="1" applyAlignment="1" applyProtection="1">
      <alignment horizontal="left" vertical="center"/>
      <protection locked="0"/>
    </xf>
    <xf numFmtId="0" fontId="96" fillId="30" borderId="18" xfId="910" applyFont="1" applyFill="1" applyBorder="1" applyAlignment="1" applyProtection="1">
      <alignment horizontal="left" vertical="center"/>
      <protection locked="0"/>
    </xf>
    <xf numFmtId="14" fontId="94" fillId="30" borderId="20" xfId="0" applyNumberFormat="1" applyFont="1" applyFill="1" applyBorder="1" applyAlignment="1" applyProtection="1">
      <alignment horizontal="center" vertical="center"/>
      <protection locked="0"/>
    </xf>
    <xf numFmtId="14" fontId="94" fillId="30" borderId="22" xfId="0" applyNumberFormat="1" applyFont="1" applyFill="1" applyBorder="1" applyAlignment="1" applyProtection="1">
      <alignment horizontal="center" vertical="center"/>
      <protection locked="0"/>
    </xf>
    <xf numFmtId="14" fontId="94" fillId="0" borderId="20" xfId="0" applyNumberFormat="1" applyFont="1" applyBorder="1" applyAlignment="1">
      <alignment horizontal="center" vertical="center"/>
    </xf>
    <xf numFmtId="14" fontId="94" fillId="0" borderId="22" xfId="0" applyNumberFormat="1" applyFont="1" applyBorder="1" applyAlignment="1">
      <alignment horizontal="center" vertical="center"/>
    </xf>
    <xf numFmtId="0" fontId="94" fillId="0" borderId="20" xfId="0" applyFont="1" applyBorder="1" applyAlignment="1">
      <alignment horizontal="center" vertical="center"/>
    </xf>
    <xf numFmtId="0" fontId="94" fillId="0" borderId="22" xfId="0" applyFont="1" applyBorder="1" applyAlignment="1">
      <alignment horizontal="center" vertical="center"/>
    </xf>
    <xf numFmtId="0" fontId="6" fillId="0" borderId="0" xfId="0" applyFont="1" applyAlignment="1">
      <alignment horizontal="justify" vertical="top" wrapText="1"/>
    </xf>
    <xf numFmtId="0" fontId="105" fillId="0" borderId="0" xfId="0" applyFont="1" applyAlignment="1">
      <alignment horizontal="justify" vertical="top" wrapText="1"/>
    </xf>
    <xf numFmtId="0" fontId="24" fillId="0" borderId="35" xfId="0" applyFont="1" applyBorder="1" applyAlignment="1">
      <alignment horizontal="left" vertical="center" wrapText="1"/>
    </xf>
    <xf numFmtId="0" fontId="99" fillId="0" borderId="23" xfId="0" applyFont="1" applyBorder="1" applyAlignment="1">
      <alignment horizontal="left" vertical="center" wrapText="1"/>
    </xf>
    <xf numFmtId="0" fontId="9" fillId="0" borderId="33" xfId="910" applyFont="1" applyBorder="1" applyAlignment="1">
      <alignment horizontal="left" vertical="center" wrapText="1"/>
    </xf>
    <xf numFmtId="0" fontId="102" fillId="0" borderId="18" xfId="910" applyFont="1" applyBorder="1" applyAlignment="1">
      <alignment horizontal="left" vertical="center" wrapText="1"/>
    </xf>
    <xf numFmtId="0" fontId="98" fillId="0" borderId="18" xfId="0" applyFont="1" applyBorder="1" applyAlignment="1">
      <alignment horizontal="left" vertical="center" wrapText="1"/>
    </xf>
    <xf numFmtId="0" fontId="100" fillId="0" borderId="0" xfId="0" applyFont="1" applyAlignment="1">
      <alignment horizontal="left" vertical="center" wrapText="1"/>
    </xf>
    <xf numFmtId="0" fontId="100" fillId="0" borderId="0" xfId="0" applyFont="1" applyAlignment="1">
      <alignment horizontal="left" vertical="center"/>
    </xf>
    <xf numFmtId="0" fontId="104" fillId="0" borderId="0" xfId="0" applyFont="1" applyAlignment="1">
      <alignment horizontal="left" vertical="center" wrapText="1"/>
    </xf>
    <xf numFmtId="0" fontId="9" fillId="0" borderId="50" xfId="910" applyFont="1" applyBorder="1" applyAlignment="1">
      <alignment horizontal="left" vertical="center" wrapText="1"/>
    </xf>
    <xf numFmtId="0" fontId="102" fillId="0" borderId="21" xfId="910" applyFont="1" applyBorder="1" applyAlignment="1">
      <alignment horizontal="left" vertical="center" wrapText="1"/>
    </xf>
    <xf numFmtId="0" fontId="102" fillId="0" borderId="22" xfId="910" applyFont="1" applyBorder="1" applyAlignment="1">
      <alignment horizontal="left" vertical="center" wrapText="1"/>
    </xf>
    <xf numFmtId="0" fontId="24" fillId="0" borderId="60" xfId="0" applyFont="1" applyBorder="1" applyAlignment="1">
      <alignment horizontal="left" vertical="center" wrapText="1"/>
    </xf>
    <xf numFmtId="0" fontId="99" fillId="0" borderId="56" xfId="0" applyFont="1" applyBorder="1" applyAlignment="1">
      <alignment horizontal="left" vertical="center" wrapText="1"/>
    </xf>
    <xf numFmtId="0" fontId="24" fillId="0" borderId="56" xfId="0" applyFont="1" applyBorder="1" applyAlignment="1">
      <alignment horizontal="center" vertical="center" wrapText="1"/>
    </xf>
    <xf numFmtId="0" fontId="82" fillId="68" borderId="69" xfId="0" applyFont="1" applyFill="1" applyBorder="1" applyAlignment="1" applyProtection="1">
      <alignment horizontal="center" vertical="center" wrapText="1"/>
      <protection locked="0"/>
    </xf>
    <xf numFmtId="0" fontId="82" fillId="68" borderId="24" xfId="0" applyFont="1" applyFill="1" applyBorder="1" applyAlignment="1" applyProtection="1">
      <alignment horizontal="center" vertical="center" wrapText="1"/>
      <protection locked="0"/>
    </xf>
    <xf numFmtId="0" fontId="94" fillId="79" borderId="20" xfId="0" applyFont="1" applyFill="1" applyBorder="1" applyAlignment="1">
      <alignment horizontal="center" vertical="center" wrapText="1"/>
    </xf>
    <xf numFmtId="0" fontId="94" fillId="79" borderId="21" xfId="0" applyFont="1" applyFill="1" applyBorder="1" applyAlignment="1">
      <alignment horizontal="center" vertical="center" wrapText="1"/>
    </xf>
    <xf numFmtId="0" fontId="94" fillId="79" borderId="22" xfId="0" applyFont="1" applyFill="1" applyBorder="1" applyAlignment="1">
      <alignment horizontal="center" vertical="center" wrapText="1"/>
    </xf>
    <xf numFmtId="0" fontId="24" fillId="0" borderId="50" xfId="0" applyFont="1" applyBorder="1" applyAlignment="1">
      <alignment horizontal="center" vertical="center" wrapText="1"/>
    </xf>
    <xf numFmtId="0" fontId="24" fillId="0" borderId="21" xfId="0" applyFont="1" applyBorder="1" applyAlignment="1">
      <alignment horizontal="center" vertical="center" wrapText="1"/>
    </xf>
    <xf numFmtId="0" fontId="24" fillId="0" borderId="66" xfId="0" applyFont="1" applyBorder="1" applyAlignment="1">
      <alignment horizontal="center" vertical="center" wrapText="1"/>
    </xf>
    <xf numFmtId="0" fontId="19" fillId="30" borderId="18" xfId="0" applyFont="1" applyFill="1" applyBorder="1" applyAlignment="1" applyProtection="1">
      <alignment horizontal="left" vertical="center"/>
      <protection locked="0"/>
    </xf>
    <xf numFmtId="0" fontId="19" fillId="80" borderId="18" xfId="0" applyFont="1" applyFill="1" applyBorder="1" applyAlignment="1">
      <alignment horizontal="left" vertical="center"/>
    </xf>
    <xf numFmtId="0" fontId="114" fillId="0" borderId="0" xfId="0" applyFont="1" applyAlignment="1">
      <alignment horizontal="left" vertical="center" wrapText="1"/>
    </xf>
    <xf numFmtId="0" fontId="84" fillId="0" borderId="0" xfId="0" applyFont="1" applyAlignment="1">
      <alignment horizontal="left" vertical="top" wrapText="1"/>
    </xf>
    <xf numFmtId="0" fontId="15" fillId="0" borderId="57" xfId="0" applyFont="1" applyBorder="1" applyAlignment="1">
      <alignment horizontal="center" vertical="center" wrapText="1"/>
    </xf>
    <xf numFmtId="0" fontId="15" fillId="0" borderId="58" xfId="0" applyFont="1" applyBorder="1" applyAlignment="1">
      <alignment horizontal="center" vertical="center" wrapText="1"/>
    </xf>
    <xf numFmtId="0" fontId="9" fillId="0" borderId="50"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62" xfId="0" applyFont="1" applyBorder="1" applyAlignment="1">
      <alignment horizontal="center" vertical="center" wrapText="1"/>
    </xf>
    <xf numFmtId="0" fontId="82" fillId="0" borderId="20" xfId="0" applyFont="1" applyBorder="1" applyAlignment="1">
      <alignment horizontal="center" vertical="center" wrapText="1"/>
    </xf>
    <xf numFmtId="0" fontId="101" fillId="0" borderId="22" xfId="0" applyFont="1" applyBorder="1" applyAlignment="1">
      <alignment horizontal="center" vertical="center" wrapText="1"/>
    </xf>
    <xf numFmtId="0" fontId="82" fillId="68" borderId="20" xfId="0" applyFont="1" applyFill="1" applyBorder="1" applyAlignment="1" applyProtection="1">
      <alignment horizontal="center" vertical="center" wrapText="1"/>
      <protection locked="0"/>
    </xf>
    <xf numFmtId="0" fontId="101" fillId="68" borderId="21" xfId="0" applyFont="1" applyFill="1" applyBorder="1" applyAlignment="1" applyProtection="1">
      <alignment horizontal="center" vertical="center" wrapText="1"/>
      <protection locked="0"/>
    </xf>
    <xf numFmtId="0" fontId="9" fillId="0" borderId="50" xfId="0" applyFont="1" applyBorder="1" applyAlignment="1">
      <alignment horizontal="left" vertical="center" wrapText="1"/>
    </xf>
    <xf numFmtId="0" fontId="9" fillId="0" borderId="21" xfId="0" applyFont="1" applyBorder="1" applyAlignment="1">
      <alignment horizontal="left" vertical="center" wrapText="1"/>
    </xf>
    <xf numFmtId="0" fontId="9" fillId="0" borderId="22" xfId="0" applyFont="1" applyBorder="1" applyAlignment="1">
      <alignment horizontal="left" vertical="center" wrapText="1"/>
    </xf>
    <xf numFmtId="0" fontId="101" fillId="79" borderId="20" xfId="0" applyFont="1" applyFill="1" applyBorder="1" applyAlignment="1">
      <alignment horizontal="center" vertical="center" wrapText="1"/>
    </xf>
    <xf numFmtId="0" fontId="101" fillId="79" borderId="21" xfId="0" applyFont="1" applyFill="1" applyBorder="1" applyAlignment="1">
      <alignment horizontal="center" vertical="center" wrapText="1"/>
    </xf>
    <xf numFmtId="0" fontId="101" fillId="79" borderId="22" xfId="0" applyFont="1" applyFill="1" applyBorder="1" applyAlignment="1">
      <alignment horizontal="center" vertical="center" wrapText="1"/>
    </xf>
    <xf numFmtId="0" fontId="101" fillId="79" borderId="57" xfId="0" applyFont="1" applyFill="1" applyBorder="1" applyAlignment="1">
      <alignment horizontal="center" vertical="center" wrapText="1"/>
    </xf>
    <xf numFmtId="0" fontId="101" fillId="79" borderId="51" xfId="0" applyFont="1" applyFill="1" applyBorder="1" applyAlignment="1">
      <alignment horizontal="center" vertical="center" wrapText="1"/>
    </xf>
    <xf numFmtId="0" fontId="101" fillId="79" borderId="55" xfId="0" applyFont="1" applyFill="1" applyBorder="1" applyAlignment="1">
      <alignment horizontal="center" vertical="center" wrapText="1"/>
    </xf>
    <xf numFmtId="0" fontId="9" fillId="0" borderId="52" xfId="0" applyFont="1" applyBorder="1" applyAlignment="1">
      <alignment horizontal="left" vertical="center" wrapText="1"/>
    </xf>
    <xf numFmtId="0" fontId="9" fillId="0" borderId="53" xfId="0" applyFont="1" applyBorder="1" applyAlignment="1">
      <alignment horizontal="left" vertical="center" wrapText="1"/>
    </xf>
    <xf numFmtId="0" fontId="9" fillId="78" borderId="63" xfId="0" applyFont="1" applyFill="1" applyBorder="1" applyAlignment="1">
      <alignment horizontal="center" vertical="center"/>
    </xf>
    <xf numFmtId="0" fontId="9" fillId="78" borderId="64" xfId="0" applyFont="1" applyFill="1" applyBorder="1" applyAlignment="1">
      <alignment horizontal="center" vertical="center"/>
    </xf>
    <xf numFmtId="0" fontId="9" fillId="0" borderId="50" xfId="0" applyFont="1" applyBorder="1" applyAlignment="1">
      <alignment horizontal="left" vertical="center"/>
    </xf>
    <xf numFmtId="0" fontId="9" fillId="0" borderId="22" xfId="0" applyFont="1" applyBorder="1" applyAlignment="1">
      <alignment horizontal="left" vertical="center"/>
    </xf>
    <xf numFmtId="0" fontId="9" fillId="0" borderId="33" xfId="0" applyFont="1" applyBorder="1" applyAlignment="1">
      <alignment horizontal="left" vertical="center"/>
    </xf>
    <xf numFmtId="0" fontId="9" fillId="0" borderId="18" xfId="0" applyFont="1" applyBorder="1" applyAlignment="1">
      <alignment horizontal="left" vertical="center"/>
    </xf>
    <xf numFmtId="1" fontId="18" fillId="0" borderId="0" xfId="0" applyNumberFormat="1" applyFont="1" applyAlignment="1">
      <alignment horizontal="left" wrapText="1" readingOrder="1"/>
    </xf>
    <xf numFmtId="164" fontId="6" fillId="73" borderId="34" xfId="1030" applyNumberFormat="1" applyFont="1" applyFill="1" applyBorder="1" applyAlignment="1" applyProtection="1">
      <alignment horizontal="center" vertical="center"/>
    </xf>
    <xf numFmtId="164" fontId="6" fillId="73" borderId="36" xfId="1030" applyNumberFormat="1" applyFont="1" applyFill="1" applyBorder="1" applyAlignment="1" applyProtection="1">
      <alignment horizontal="center" vertical="center"/>
    </xf>
    <xf numFmtId="164" fontId="6" fillId="73" borderId="27" xfId="1030" applyNumberFormat="1" applyFont="1" applyFill="1" applyBorder="1" applyAlignment="1" applyProtection="1">
      <alignment horizontal="center" vertical="center"/>
    </xf>
    <xf numFmtId="164" fontId="6" fillId="73" borderId="37" xfId="1030" applyNumberFormat="1" applyFont="1" applyFill="1" applyBorder="1" applyAlignment="1" applyProtection="1">
      <alignment horizontal="center" vertical="center"/>
    </xf>
    <xf numFmtId="164" fontId="6" fillId="0" borderId="19" xfId="1030" applyNumberFormat="1" applyFont="1" applyFill="1" applyBorder="1" applyAlignment="1" applyProtection="1">
      <alignment horizontal="center" vertical="center"/>
    </xf>
    <xf numFmtId="164" fontId="6" fillId="0" borderId="28" xfId="1030" applyNumberFormat="1" applyFont="1" applyFill="1" applyBorder="1" applyAlignment="1" applyProtection="1">
      <alignment horizontal="center" wrapText="1"/>
    </xf>
    <xf numFmtId="164" fontId="6" fillId="0" borderId="30" xfId="1030" applyNumberFormat="1" applyFont="1" applyFill="1" applyBorder="1" applyAlignment="1" applyProtection="1">
      <alignment horizontal="center" wrapText="1"/>
    </xf>
    <xf numFmtId="164" fontId="6" fillId="75" borderId="40" xfId="1030" applyNumberFormat="1" applyFont="1" applyFill="1" applyBorder="1" applyAlignment="1" applyProtection="1">
      <alignment horizontal="left" vertical="center" wrapText="1"/>
    </xf>
    <xf numFmtId="164" fontId="6" fillId="75" borderId="59" xfId="1030" applyNumberFormat="1" applyFont="1" applyFill="1" applyBorder="1" applyAlignment="1" applyProtection="1">
      <alignment horizontal="left" vertical="center" wrapText="1"/>
    </xf>
    <xf numFmtId="164" fontId="6" fillId="75" borderId="24" xfId="1030" applyNumberFormat="1" applyFont="1" applyFill="1" applyBorder="1" applyAlignment="1" applyProtection="1">
      <alignment horizontal="left" vertical="center" wrapText="1"/>
    </xf>
    <xf numFmtId="164" fontId="6" fillId="76" borderId="34" xfId="1030" applyNumberFormat="1" applyFont="1" applyFill="1" applyBorder="1" applyAlignment="1" applyProtection="1">
      <alignment horizontal="center" vertical="center"/>
    </xf>
    <xf numFmtId="164" fontId="6" fillId="76" borderId="36" xfId="1030" applyNumberFormat="1" applyFont="1" applyFill="1" applyBorder="1" applyAlignment="1" applyProtection="1">
      <alignment horizontal="center" vertical="center"/>
    </xf>
    <xf numFmtId="164" fontId="6" fillId="76" borderId="38" xfId="1030" applyNumberFormat="1" applyFont="1" applyFill="1" applyBorder="1" applyAlignment="1" applyProtection="1">
      <alignment horizontal="center" vertical="center"/>
    </xf>
    <xf numFmtId="164" fontId="6" fillId="76" borderId="39" xfId="1030" applyNumberFormat="1" applyFont="1" applyFill="1" applyBorder="1" applyAlignment="1" applyProtection="1">
      <alignment horizontal="center" vertical="center"/>
    </xf>
    <xf numFmtId="0" fontId="56" fillId="0" borderId="28" xfId="0" applyFont="1" applyBorder="1" applyAlignment="1">
      <alignment horizontal="center" vertical="center" wrapText="1" readingOrder="1"/>
    </xf>
    <xf numFmtId="0" fontId="56" fillId="0" borderId="30" xfId="0" applyFont="1" applyBorder="1" applyAlignment="1">
      <alignment horizontal="center" vertical="center" wrapText="1" readingOrder="1"/>
    </xf>
    <xf numFmtId="0" fontId="56" fillId="0" borderId="29" xfId="0" applyFont="1" applyBorder="1" applyAlignment="1">
      <alignment horizontal="center" vertical="center" wrapText="1" readingOrder="1"/>
    </xf>
    <xf numFmtId="0" fontId="39" fillId="67" borderId="28" xfId="0" applyFont="1" applyFill="1" applyBorder="1" applyAlignment="1">
      <alignment horizontal="center" vertical="center" wrapText="1"/>
    </xf>
    <xf numFmtId="0" fontId="39" fillId="67" borderId="30" xfId="0" applyFont="1" applyFill="1" applyBorder="1" applyAlignment="1">
      <alignment horizontal="center" vertical="center" wrapText="1"/>
    </xf>
    <xf numFmtId="0" fontId="39" fillId="67" borderId="29" xfId="0" applyFont="1" applyFill="1" applyBorder="1" applyAlignment="1">
      <alignment horizontal="center" vertical="center" wrapText="1"/>
    </xf>
    <xf numFmtId="0" fontId="6" fillId="0" borderId="34" xfId="0" applyFont="1" applyBorder="1" applyAlignment="1">
      <alignment horizontal="left" vertical="center" wrapText="1" readingOrder="1"/>
    </xf>
    <xf numFmtId="0" fontId="112" fillId="0" borderId="36" xfId="0" applyFont="1" applyBorder="1" applyAlignment="1">
      <alignment horizontal="left" vertical="center" wrapText="1" readingOrder="1"/>
    </xf>
    <xf numFmtId="0" fontId="112" fillId="0" borderId="27" xfId="0" applyFont="1" applyBorder="1" applyAlignment="1">
      <alignment horizontal="left" vertical="center" wrapText="1" readingOrder="1"/>
    </xf>
    <xf numFmtId="0" fontId="112" fillId="0" borderId="37" xfId="0" applyFont="1" applyBorder="1" applyAlignment="1">
      <alignment horizontal="left" vertical="center" wrapText="1" readingOrder="1"/>
    </xf>
    <xf numFmtId="0" fontId="112" fillId="0" borderId="38" xfId="0" applyFont="1" applyBorder="1" applyAlignment="1">
      <alignment horizontal="left" vertical="center" wrapText="1" readingOrder="1"/>
    </xf>
    <xf numFmtId="0" fontId="112" fillId="0" borderId="39" xfId="0" applyFont="1" applyBorder="1" applyAlignment="1">
      <alignment horizontal="left" vertical="center" wrapText="1" readingOrder="1"/>
    </xf>
    <xf numFmtId="1" fontId="12" fillId="0" borderId="34" xfId="0" applyNumberFormat="1" applyFont="1" applyBorder="1" applyAlignment="1">
      <alignment horizontal="center" vertical="center" wrapText="1" readingOrder="1"/>
    </xf>
    <xf numFmtId="1" fontId="12" fillId="0" borderId="36" xfId="0" applyNumberFormat="1" applyFont="1" applyBorder="1" applyAlignment="1">
      <alignment horizontal="center" vertical="center" wrapText="1" readingOrder="1"/>
    </xf>
    <xf numFmtId="1" fontId="12" fillId="0" borderId="27" xfId="0" applyNumberFormat="1" applyFont="1" applyBorder="1" applyAlignment="1">
      <alignment horizontal="center" vertical="center" wrapText="1" readingOrder="1"/>
    </xf>
    <xf numFmtId="1" fontId="12" fillId="0" borderId="37" xfId="0" applyNumberFormat="1" applyFont="1" applyBorder="1" applyAlignment="1">
      <alignment horizontal="center" vertical="center" wrapText="1" readingOrder="1"/>
    </xf>
    <xf numFmtId="1" fontId="12" fillId="0" borderId="38" xfId="0" applyNumberFormat="1" applyFont="1" applyBorder="1" applyAlignment="1">
      <alignment horizontal="center" vertical="center" wrapText="1" readingOrder="1"/>
    </xf>
    <xf numFmtId="1" fontId="12" fillId="0" borderId="39" xfId="0" applyNumberFormat="1" applyFont="1" applyBorder="1" applyAlignment="1">
      <alignment horizontal="center" vertical="center" wrapText="1" readingOrder="1"/>
    </xf>
    <xf numFmtId="49" fontId="39" fillId="0" borderId="28" xfId="0" applyNumberFormat="1" applyFont="1" applyBorder="1" applyAlignment="1">
      <alignment horizontal="center" vertical="center" wrapText="1" readingOrder="1"/>
    </xf>
    <xf numFmtId="49" fontId="39" fillId="0" borderId="30" xfId="0" applyNumberFormat="1" applyFont="1" applyBorder="1" applyAlignment="1">
      <alignment horizontal="center" vertical="center" wrapText="1" readingOrder="1"/>
    </xf>
    <xf numFmtId="49" fontId="39" fillId="0" borderId="29" xfId="0" applyNumberFormat="1" applyFont="1" applyBorder="1" applyAlignment="1">
      <alignment horizontal="center" vertical="center" wrapText="1" readingOrder="1"/>
    </xf>
    <xf numFmtId="16" fontId="12" fillId="0" borderId="28" xfId="0" applyNumberFormat="1" applyFont="1" applyBorder="1" applyAlignment="1">
      <alignment horizontal="center" vertical="center" wrapText="1"/>
    </xf>
    <xf numFmtId="16" fontId="12" fillId="0" borderId="30" xfId="0" applyNumberFormat="1" applyFont="1" applyBorder="1" applyAlignment="1">
      <alignment horizontal="center" vertical="center" wrapText="1"/>
    </xf>
    <xf numFmtId="16" fontId="12" fillId="0" borderId="29" xfId="0" applyNumberFormat="1" applyFont="1" applyBorder="1" applyAlignment="1">
      <alignment horizontal="center" vertical="center" wrapText="1"/>
    </xf>
    <xf numFmtId="1" fontId="22" fillId="30" borderId="28" xfId="0" applyNumberFormat="1" applyFont="1" applyFill="1" applyBorder="1" applyAlignment="1" applyProtection="1">
      <alignment horizontal="center" vertical="center"/>
      <protection locked="0"/>
    </xf>
    <xf numFmtId="1" fontId="22" fillId="30" borderId="30" xfId="0" applyNumberFormat="1" applyFont="1" applyFill="1" applyBorder="1" applyAlignment="1" applyProtection="1">
      <alignment horizontal="center" vertical="center"/>
      <protection locked="0"/>
    </xf>
    <xf numFmtId="1" fontId="22" fillId="30" borderId="29" xfId="0" applyNumberFormat="1" applyFont="1" applyFill="1" applyBorder="1" applyAlignment="1" applyProtection="1">
      <alignment horizontal="center" vertical="center"/>
      <protection locked="0"/>
    </xf>
    <xf numFmtId="0" fontId="12" fillId="30" borderId="28" xfId="0" applyFont="1" applyFill="1" applyBorder="1" applyAlignment="1" applyProtection="1">
      <alignment horizontal="left" vertical="center" wrapText="1"/>
      <protection locked="0"/>
    </xf>
    <xf numFmtId="0" fontId="7" fillId="33" borderId="19" xfId="0" applyFont="1" applyFill="1" applyBorder="1" applyAlignment="1" applyProtection="1">
      <alignment horizontal="left" vertical="center" wrapText="1"/>
      <protection locked="0"/>
    </xf>
    <xf numFmtId="0" fontId="7" fillId="30" borderId="19" xfId="0" applyFont="1" applyFill="1" applyBorder="1" applyAlignment="1" applyProtection="1">
      <alignment horizontal="left" vertical="center" wrapText="1"/>
      <protection locked="0"/>
    </xf>
    <xf numFmtId="0" fontId="57" fillId="0" borderId="28" xfId="0" applyFont="1" applyBorder="1" applyAlignment="1">
      <alignment horizontal="center" vertical="center" wrapText="1" readingOrder="1"/>
    </xf>
    <xf numFmtId="0" fontId="57" fillId="0" borderId="30" xfId="0" applyFont="1" applyBorder="1" applyAlignment="1">
      <alignment horizontal="center" vertical="center" wrapText="1" readingOrder="1"/>
    </xf>
    <xf numFmtId="0" fontId="57" fillId="0" borderId="29" xfId="0" applyFont="1" applyBorder="1" applyAlignment="1">
      <alignment horizontal="center" vertical="center" wrapText="1" readingOrder="1"/>
    </xf>
    <xf numFmtId="0" fontId="12" fillId="30" borderId="28" xfId="0" quotePrefix="1" applyFont="1" applyFill="1" applyBorder="1" applyAlignment="1" applyProtection="1">
      <alignment horizontal="left" vertical="center" wrapText="1"/>
      <protection locked="0"/>
    </xf>
    <xf numFmtId="0" fontId="12" fillId="30" borderId="30" xfId="0" applyFont="1" applyFill="1" applyBorder="1" applyAlignment="1" applyProtection="1">
      <alignment horizontal="left" vertical="center" wrapText="1"/>
      <protection locked="0"/>
    </xf>
    <xf numFmtId="0" fontId="12" fillId="30" borderId="29" xfId="0" applyFont="1" applyFill="1" applyBorder="1" applyAlignment="1" applyProtection="1">
      <alignment horizontal="left" vertical="center" wrapText="1"/>
      <protection locked="0"/>
    </xf>
    <xf numFmtId="0" fontId="24" fillId="0" borderId="40" xfId="0" applyFont="1" applyBorder="1" applyAlignment="1">
      <alignment horizontal="center" vertical="center"/>
    </xf>
    <xf numFmtId="0" fontId="24" fillId="0" borderId="24" xfId="0" applyFont="1" applyBorder="1" applyAlignment="1">
      <alignment horizontal="center" vertical="center"/>
    </xf>
    <xf numFmtId="0" fontId="24" fillId="0" borderId="28" xfId="0" applyFont="1" applyBorder="1" applyAlignment="1">
      <alignment horizontal="center" vertical="center" wrapText="1"/>
    </xf>
    <xf numFmtId="0" fontId="19" fillId="0" borderId="29" xfId="0" applyFont="1" applyBorder="1" applyAlignment="1">
      <alignment horizontal="center" vertical="center" wrapText="1"/>
    </xf>
    <xf numFmtId="0" fontId="24" fillId="0" borderId="34" xfId="0" applyFont="1" applyBorder="1" applyAlignment="1">
      <alignment horizontal="center" vertical="center" wrapText="1"/>
    </xf>
    <xf numFmtId="0" fontId="19" fillId="0" borderId="36"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39" xfId="0" applyFont="1" applyBorder="1" applyAlignment="1">
      <alignment horizontal="center" vertical="center" wrapText="1"/>
    </xf>
    <xf numFmtId="0" fontId="88" fillId="0" borderId="28" xfId="0" applyFont="1" applyBorder="1" applyAlignment="1">
      <alignment horizontal="center" vertical="center" wrapText="1" readingOrder="1"/>
    </xf>
    <xf numFmtId="0" fontId="88" fillId="0" borderId="30" xfId="0" applyFont="1" applyBorder="1" applyAlignment="1">
      <alignment horizontal="center" vertical="center" wrapText="1" readingOrder="1"/>
    </xf>
    <xf numFmtId="0" fontId="88" fillId="0" borderId="29" xfId="0" applyFont="1" applyBorder="1" applyAlignment="1">
      <alignment horizontal="center" vertical="center" wrapText="1" readingOrder="1"/>
    </xf>
    <xf numFmtId="9" fontId="88" fillId="0" borderId="28" xfId="0" applyNumberFormat="1" applyFont="1" applyBorder="1" applyAlignment="1">
      <alignment horizontal="center" vertical="center" wrapText="1" readingOrder="1"/>
    </xf>
    <xf numFmtId="0" fontId="12" fillId="0" borderId="34" xfId="0" applyFont="1" applyBorder="1" applyAlignment="1">
      <alignment vertical="center" wrapText="1" readingOrder="1"/>
    </xf>
    <xf numFmtId="0" fontId="12" fillId="0" borderId="36" xfId="0" applyFont="1" applyBorder="1" applyAlignment="1">
      <alignment vertical="center" wrapText="1" readingOrder="1"/>
    </xf>
    <xf numFmtId="0" fontId="12" fillId="0" borderId="27" xfId="0" applyFont="1" applyBorder="1" applyAlignment="1">
      <alignment vertical="center" wrapText="1" readingOrder="1"/>
    </xf>
    <xf numFmtId="0" fontId="12" fillId="0" borderId="37" xfId="0" applyFont="1" applyBorder="1" applyAlignment="1">
      <alignment vertical="center" wrapText="1" readingOrder="1"/>
    </xf>
    <xf numFmtId="0" fontId="12" fillId="0" borderId="38" xfId="0" applyFont="1" applyBorder="1" applyAlignment="1">
      <alignment vertical="center" wrapText="1" readingOrder="1"/>
    </xf>
    <xf numFmtId="0" fontId="12" fillId="0" borderId="39" xfId="0" applyFont="1" applyBorder="1" applyAlignment="1">
      <alignment vertical="center" wrapText="1" readingOrder="1"/>
    </xf>
    <xf numFmtId="0" fontId="6" fillId="0" borderId="34" xfId="0" applyFont="1" applyBorder="1" applyAlignment="1">
      <alignment vertical="center" wrapText="1" readingOrder="1"/>
    </xf>
    <xf numFmtId="0" fontId="6" fillId="0" borderId="36" xfId="0" applyFont="1" applyBorder="1" applyAlignment="1">
      <alignment vertical="center" wrapText="1" readingOrder="1"/>
    </xf>
    <xf numFmtId="0" fontId="6" fillId="0" borderId="27" xfId="0" applyFont="1" applyBorder="1" applyAlignment="1">
      <alignment vertical="center" wrapText="1" readingOrder="1"/>
    </xf>
    <xf numFmtId="0" fontId="6" fillId="0" borderId="37" xfId="0" applyFont="1" applyBorder="1" applyAlignment="1">
      <alignment vertical="center" wrapText="1" readingOrder="1"/>
    </xf>
    <xf numFmtId="0" fontId="6" fillId="0" borderId="38" xfId="0" applyFont="1" applyBorder="1" applyAlignment="1">
      <alignment vertical="center" wrapText="1" readingOrder="1"/>
    </xf>
    <xf numFmtId="0" fontId="6" fillId="0" borderId="39" xfId="0" applyFont="1" applyBorder="1" applyAlignment="1">
      <alignment vertical="center" wrapText="1" readingOrder="1"/>
    </xf>
    <xf numFmtId="0" fontId="24" fillId="0" borderId="19" xfId="0" applyFont="1" applyBorder="1" applyAlignment="1">
      <alignment horizontal="center" vertical="center" wrapText="1"/>
    </xf>
    <xf numFmtId="0" fontId="0" fillId="0" borderId="19" xfId="0" applyBorder="1" applyAlignment="1">
      <alignment horizontal="center" vertical="center" wrapText="1"/>
    </xf>
    <xf numFmtId="0" fontId="19" fillId="0" borderId="19" xfId="0" applyFont="1" applyBorder="1" applyAlignment="1">
      <alignment horizontal="center" vertical="center" wrapText="1"/>
    </xf>
    <xf numFmtId="0" fontId="55" fillId="0" borderId="19" xfId="0" applyFont="1" applyBorder="1" applyAlignment="1">
      <alignment horizontal="center" vertical="center" wrapText="1"/>
    </xf>
    <xf numFmtId="0" fontId="89" fillId="0" borderId="19" xfId="0" applyFont="1" applyBorder="1" applyAlignment="1">
      <alignment horizontal="center" vertical="center" wrapText="1"/>
    </xf>
    <xf numFmtId="0" fontId="6" fillId="0" borderId="36" xfId="0" applyFont="1" applyBorder="1" applyAlignment="1">
      <alignment horizontal="left" vertical="center" wrapText="1" readingOrder="1"/>
    </xf>
    <xf numFmtId="0" fontId="6" fillId="0" borderId="27" xfId="0" applyFont="1" applyBorder="1" applyAlignment="1">
      <alignment horizontal="left" vertical="center" wrapText="1" readingOrder="1"/>
    </xf>
    <xf numFmtId="0" fontId="6" fillId="0" borderId="37" xfId="0" applyFont="1" applyBorder="1" applyAlignment="1">
      <alignment horizontal="left" vertical="center" wrapText="1" readingOrder="1"/>
    </xf>
    <xf numFmtId="0" fontId="6" fillId="0" borderId="38" xfId="0" applyFont="1" applyBorder="1" applyAlignment="1">
      <alignment horizontal="left" vertical="center" wrapText="1" readingOrder="1"/>
    </xf>
    <xf numFmtId="0" fontId="6" fillId="0" borderId="39" xfId="0" applyFont="1" applyBorder="1" applyAlignment="1">
      <alignment horizontal="left" vertical="center" wrapText="1" readingOrder="1"/>
    </xf>
    <xf numFmtId="0" fontId="57" fillId="0" borderId="19" xfId="0" applyFont="1" applyBorder="1" applyAlignment="1">
      <alignment horizontal="center" vertical="center" wrapText="1" readingOrder="1"/>
    </xf>
    <xf numFmtId="0" fontId="89" fillId="0" borderId="28" xfId="0" applyFont="1" applyBorder="1" applyAlignment="1">
      <alignment horizontal="center" vertical="center" wrapText="1"/>
    </xf>
    <xf numFmtId="0" fontId="89" fillId="0" borderId="29" xfId="0" applyFont="1" applyBorder="1" applyAlignment="1">
      <alignment horizontal="center" vertical="center" wrapText="1"/>
    </xf>
    <xf numFmtId="0" fontId="6" fillId="0" borderId="34" xfId="0" quotePrefix="1" applyFont="1" applyBorder="1" applyAlignment="1">
      <alignment horizontal="left" vertical="center" wrapText="1" readingOrder="1"/>
    </xf>
    <xf numFmtId="0" fontId="56" fillId="0" borderId="34" xfId="0" applyFont="1" applyBorder="1" applyAlignment="1">
      <alignment horizontal="center" vertical="center" wrapText="1" readingOrder="1"/>
    </xf>
    <xf numFmtId="0" fontId="56" fillId="0" borderId="36" xfId="0" applyFont="1" applyBorder="1" applyAlignment="1">
      <alignment horizontal="center" vertical="center" wrapText="1" readingOrder="1"/>
    </xf>
    <xf numFmtId="0" fontId="56" fillId="0" borderId="27" xfId="0" applyFont="1" applyBorder="1" applyAlignment="1">
      <alignment horizontal="center" vertical="center" wrapText="1" readingOrder="1"/>
    </xf>
    <xf numFmtId="0" fontId="56" fillId="0" borderId="37" xfId="0" applyFont="1" applyBorder="1" applyAlignment="1">
      <alignment horizontal="center" vertical="center" wrapText="1" readingOrder="1"/>
    </xf>
    <xf numFmtId="0" fontId="56" fillId="0" borderId="38" xfId="0" applyFont="1" applyBorder="1" applyAlignment="1">
      <alignment horizontal="center" vertical="center" wrapText="1" readingOrder="1"/>
    </xf>
    <xf numFmtId="0" fontId="56" fillId="0" borderId="39" xfId="0" applyFont="1" applyBorder="1" applyAlignment="1">
      <alignment horizontal="center" vertical="center" wrapText="1" readingOrder="1"/>
    </xf>
    <xf numFmtId="1" fontId="7" fillId="31" borderId="28" xfId="0" applyNumberFormat="1" applyFont="1" applyFill="1" applyBorder="1" applyAlignment="1">
      <alignment horizontal="center" vertical="center"/>
    </xf>
    <xf numFmtId="1" fontId="7" fillId="31" borderId="30" xfId="0" applyNumberFormat="1" applyFont="1" applyFill="1" applyBorder="1" applyAlignment="1">
      <alignment horizontal="center" vertical="center"/>
    </xf>
    <xf numFmtId="1" fontId="7" fillId="31" borderId="29" xfId="0" applyNumberFormat="1" applyFont="1" applyFill="1" applyBorder="1" applyAlignment="1">
      <alignment horizontal="center" vertical="center"/>
    </xf>
    <xf numFmtId="0" fontId="6" fillId="0" borderId="28" xfId="0" applyFont="1" applyBorder="1" applyAlignment="1">
      <alignment vertical="center" wrapText="1" readingOrder="1"/>
    </xf>
    <xf numFmtId="0" fontId="6" fillId="0" borderId="30" xfId="0" applyFont="1" applyBorder="1" applyAlignment="1">
      <alignment vertical="center" wrapText="1" readingOrder="1"/>
    </xf>
    <xf numFmtId="0" fontId="6" fillId="0" borderId="29" xfId="0" applyFont="1" applyBorder="1" applyAlignment="1">
      <alignment vertical="center" wrapText="1" readingOrder="1"/>
    </xf>
    <xf numFmtId="0" fontId="24" fillId="0" borderId="36" xfId="0" applyFont="1" applyBorder="1" applyAlignment="1">
      <alignment horizontal="center" vertical="center" wrapText="1"/>
    </xf>
    <xf numFmtId="0" fontId="24" fillId="0" borderId="38" xfId="0" applyFont="1" applyBorder="1" applyAlignment="1">
      <alignment horizontal="center" vertical="center" wrapText="1"/>
    </xf>
    <xf numFmtId="0" fontId="24" fillId="0" borderId="39" xfId="0" applyFont="1" applyBorder="1" applyAlignment="1">
      <alignment horizontal="center" vertical="center" wrapText="1"/>
    </xf>
    <xf numFmtId="0" fontId="12" fillId="0" borderId="19" xfId="0" applyFont="1" applyBorder="1" applyAlignment="1">
      <alignment vertical="center" wrapText="1" readingOrder="1"/>
    </xf>
    <xf numFmtId="0" fontId="49" fillId="0" borderId="0" xfId="0" applyFont="1" applyAlignment="1">
      <alignment horizontal="left" vertical="justify" wrapText="1"/>
    </xf>
    <xf numFmtId="0" fontId="12" fillId="0" borderId="0" xfId="0" applyFont="1" applyAlignment="1">
      <alignment horizontal="left" vertical="justify" wrapText="1"/>
    </xf>
    <xf numFmtId="0" fontId="0" fillId="0" borderId="0" xfId="0" applyAlignment="1">
      <alignment horizontal="left" vertical="justify" wrapText="1"/>
    </xf>
    <xf numFmtId="0" fontId="12" fillId="0" borderId="0" xfId="0" applyFont="1" applyAlignment="1">
      <alignment horizontal="justify" vertical="center" wrapText="1"/>
    </xf>
    <xf numFmtId="0" fontId="24" fillId="0" borderId="29" xfId="0" applyFont="1" applyBorder="1" applyAlignment="1">
      <alignment horizontal="center" vertical="center" wrapText="1"/>
    </xf>
    <xf numFmtId="0" fontId="6" fillId="0" borderId="28" xfId="0" applyFont="1" applyBorder="1" applyAlignment="1">
      <alignment horizontal="left" vertical="center" wrapText="1" readingOrder="1"/>
    </xf>
    <xf numFmtId="0" fontId="6" fillId="0" borderId="30" xfId="0" applyFont="1" applyBorder="1" applyAlignment="1">
      <alignment horizontal="left" vertical="center" wrapText="1" readingOrder="1"/>
    </xf>
    <xf numFmtId="0" fontId="6" fillId="0" borderId="29" xfId="0" applyFont="1" applyBorder="1" applyAlignment="1">
      <alignment horizontal="left" vertical="center" wrapText="1" readingOrder="1"/>
    </xf>
    <xf numFmtId="0" fontId="9" fillId="28" borderId="20" xfId="910" applyFont="1" applyFill="1" applyBorder="1" applyAlignment="1">
      <alignment vertical="center"/>
    </xf>
    <xf numFmtId="0" fontId="0" fillId="0" borderId="22" xfId="0" applyBorder="1" applyAlignment="1">
      <alignment vertical="center"/>
    </xf>
    <xf numFmtId="0" fontId="9" fillId="28" borderId="18" xfId="910" applyFont="1" applyFill="1" applyBorder="1" applyAlignment="1">
      <alignment horizontal="left" vertical="center"/>
    </xf>
    <xf numFmtId="0" fontId="12" fillId="0" borderId="34" xfId="0" quotePrefix="1" applyFont="1" applyBorder="1" applyAlignment="1">
      <alignment horizontal="left" vertical="center" wrapText="1" readingOrder="1"/>
    </xf>
    <xf numFmtId="0" fontId="0" fillId="0" borderId="36" xfId="0" applyBorder="1" applyAlignment="1">
      <alignment horizontal="left" vertical="center" wrapText="1" readingOrder="1"/>
    </xf>
    <xf numFmtId="0" fontId="12" fillId="0" borderId="27" xfId="0" applyFont="1" applyBorder="1" applyAlignment="1">
      <alignment horizontal="left" vertical="center" wrapText="1" readingOrder="1"/>
    </xf>
    <xf numFmtId="0" fontId="0" fillId="0" borderId="37" xfId="0" applyBorder="1" applyAlignment="1">
      <alignment horizontal="left" vertical="center" wrapText="1" readingOrder="1"/>
    </xf>
    <xf numFmtId="0" fontId="12" fillId="0" borderId="38" xfId="0" applyFont="1" applyBorder="1" applyAlignment="1">
      <alignment horizontal="left" vertical="center" wrapText="1" readingOrder="1"/>
    </xf>
    <xf numFmtId="0" fontId="0" fillId="0" borderId="39" xfId="0" applyBorder="1" applyAlignment="1">
      <alignment horizontal="left" vertical="center" wrapText="1" readingOrder="1"/>
    </xf>
    <xf numFmtId="9" fontId="56" fillId="0" borderId="28" xfId="0" applyNumberFormat="1" applyFont="1" applyBorder="1" applyAlignment="1">
      <alignment horizontal="center" vertical="center" wrapText="1" readingOrder="1"/>
    </xf>
    <xf numFmtId="9" fontId="56" fillId="0" borderId="30" xfId="0" applyNumberFormat="1" applyFont="1" applyBorder="1" applyAlignment="1">
      <alignment horizontal="center" vertical="center" wrapText="1" readingOrder="1"/>
    </xf>
    <xf numFmtId="9" fontId="56" fillId="0" borderId="29" xfId="0" applyNumberFormat="1" applyFont="1" applyBorder="1" applyAlignment="1">
      <alignment horizontal="center" vertical="center" wrapText="1" readingOrder="1"/>
    </xf>
    <xf numFmtId="0" fontId="9" fillId="28" borderId="20" xfId="910" applyFont="1" applyFill="1" applyBorder="1" applyAlignment="1">
      <alignment horizontal="left" vertical="center"/>
    </xf>
    <xf numFmtId="0" fontId="9" fillId="28" borderId="21" xfId="910" applyFont="1" applyFill="1" applyBorder="1" applyAlignment="1">
      <alignment horizontal="left" vertical="center"/>
    </xf>
    <xf numFmtId="0" fontId="9" fillId="28" borderId="22" xfId="910" applyFont="1" applyFill="1" applyBorder="1" applyAlignment="1">
      <alignment horizontal="left" vertical="center"/>
    </xf>
    <xf numFmtId="0" fontId="86" fillId="0" borderId="18" xfId="0" applyFont="1" applyBorder="1" applyAlignment="1">
      <alignment horizontal="center" vertical="center" wrapText="1"/>
    </xf>
    <xf numFmtId="0" fontId="86" fillId="0" borderId="26" xfId="0" applyFont="1" applyBorder="1" applyAlignment="1">
      <alignment horizontal="center" vertical="center" wrapText="1"/>
    </xf>
    <xf numFmtId="0" fontId="90" fillId="0" borderId="26" xfId="0" applyFont="1" applyBorder="1" applyAlignment="1">
      <alignment horizontal="center" vertical="center" wrapText="1"/>
    </xf>
    <xf numFmtId="0" fontId="0" fillId="0" borderId="21" xfId="0" applyBorder="1" applyAlignment="1">
      <alignment vertical="center"/>
    </xf>
    <xf numFmtId="0" fontId="0" fillId="0" borderId="22" xfId="0" applyBorder="1"/>
    <xf numFmtId="0" fontId="91" fillId="0" borderId="18" xfId="0" applyFont="1" applyBorder="1" applyAlignment="1">
      <alignment horizontal="center" vertical="center" wrapText="1"/>
    </xf>
  </cellXfs>
  <cellStyles count="1031">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3" xfId="6" xr:uid="{00000000-0005-0000-0000-000005000000}"/>
    <cellStyle name="20 % - Akzent1 2 4" xfId="7" xr:uid="{00000000-0005-0000-0000-000006000000}"/>
    <cellStyle name="20 % - Akzent1 3" xfId="8" xr:uid="{00000000-0005-0000-0000-000007000000}"/>
    <cellStyle name="20 % - Akzent1 3 2" xfId="9" xr:uid="{00000000-0005-0000-0000-000008000000}"/>
    <cellStyle name="20 % - Akzent1 3 2 2" xfId="10" xr:uid="{00000000-0005-0000-0000-000009000000}"/>
    <cellStyle name="20 % - Akzent1 3 2 3" xfId="11" xr:uid="{00000000-0005-0000-0000-00000A000000}"/>
    <cellStyle name="20 % - Akzent1 3 2 4" xfId="12" xr:uid="{00000000-0005-0000-0000-00000B000000}"/>
    <cellStyle name="20 % - Akzent1 3 3" xfId="13" xr:uid="{00000000-0005-0000-0000-00000C000000}"/>
    <cellStyle name="20 % - Akzent1 3 4" xfId="14" xr:uid="{00000000-0005-0000-0000-00000D000000}"/>
    <cellStyle name="20 % - Akzent1 3 5" xfId="15" xr:uid="{00000000-0005-0000-0000-00000E000000}"/>
    <cellStyle name="20 % - Akzent1 4" xfId="16" xr:uid="{00000000-0005-0000-0000-00000F000000}"/>
    <cellStyle name="20 % - Akzent1 4 2" xfId="17" xr:uid="{00000000-0005-0000-0000-000010000000}"/>
    <cellStyle name="20 % - Akzent1 4 2 2" xfId="18" xr:uid="{00000000-0005-0000-0000-000011000000}"/>
    <cellStyle name="20 % - Akzent1 4 2 3" xfId="19" xr:uid="{00000000-0005-0000-0000-000012000000}"/>
    <cellStyle name="20 % - Akzent1 4 2 4" xfId="20" xr:uid="{00000000-0005-0000-0000-000013000000}"/>
    <cellStyle name="20 % - Akzent1 4 3" xfId="21" xr:uid="{00000000-0005-0000-0000-000014000000}"/>
    <cellStyle name="20 % - Akzent1 4 4" xfId="22" xr:uid="{00000000-0005-0000-0000-000015000000}"/>
    <cellStyle name="20 % - Akzent1 4 5" xfId="23" xr:uid="{00000000-0005-0000-0000-000016000000}"/>
    <cellStyle name="20 % - Akzent1 5" xfId="24" xr:uid="{00000000-0005-0000-0000-000017000000}"/>
    <cellStyle name="20 % - Akzent1 5 2" xfId="25" xr:uid="{00000000-0005-0000-0000-000018000000}"/>
    <cellStyle name="20 % - Akzent1 5 3" xfId="26" xr:uid="{00000000-0005-0000-0000-000019000000}"/>
    <cellStyle name="20 % - Akzent1 5 4" xfId="27" xr:uid="{00000000-0005-0000-0000-00001A000000}"/>
    <cellStyle name="20 % - Akzent1 6" xfId="28" xr:uid="{00000000-0005-0000-0000-00001B000000}"/>
    <cellStyle name="20 % - Akzent1 7" xfId="29" xr:uid="{00000000-0005-0000-0000-00001C000000}"/>
    <cellStyle name="20 % - Akzent2 2" xfId="30" xr:uid="{00000000-0005-0000-0000-00001D000000}"/>
    <cellStyle name="20 % - Akzent2 2 2" xfId="31" xr:uid="{00000000-0005-0000-0000-00001E000000}"/>
    <cellStyle name="20 % - Akzent2 2 3" xfId="32" xr:uid="{00000000-0005-0000-0000-00001F000000}"/>
    <cellStyle name="20 % - Akzent2 2 3 2" xfId="33" xr:uid="{00000000-0005-0000-0000-000020000000}"/>
    <cellStyle name="20 % - Akzent2 2 3 2 2" xfId="34" xr:uid="{00000000-0005-0000-0000-000021000000}"/>
    <cellStyle name="20 % - Akzent2 2 3 3" xfId="35" xr:uid="{00000000-0005-0000-0000-000022000000}"/>
    <cellStyle name="20 % - Akzent2 2 4" xfId="36" xr:uid="{00000000-0005-0000-0000-000023000000}"/>
    <cellStyle name="20 % - Akzent2 3" xfId="37" xr:uid="{00000000-0005-0000-0000-000024000000}"/>
    <cellStyle name="20 % - Akzent2 3 2" xfId="38" xr:uid="{00000000-0005-0000-0000-000025000000}"/>
    <cellStyle name="20 % - Akzent2 3 2 2" xfId="39" xr:uid="{00000000-0005-0000-0000-000026000000}"/>
    <cellStyle name="20 % - Akzent2 3 2 3" xfId="40" xr:uid="{00000000-0005-0000-0000-000027000000}"/>
    <cellStyle name="20 % - Akzent2 3 2 4" xfId="41" xr:uid="{00000000-0005-0000-0000-000028000000}"/>
    <cellStyle name="20 % - Akzent2 3 3" xfId="42" xr:uid="{00000000-0005-0000-0000-000029000000}"/>
    <cellStyle name="20 % - Akzent2 3 4" xfId="43" xr:uid="{00000000-0005-0000-0000-00002A000000}"/>
    <cellStyle name="20 % - Akzent2 3 5" xfId="44" xr:uid="{00000000-0005-0000-0000-00002B000000}"/>
    <cellStyle name="20 % - Akzent2 4" xfId="45" xr:uid="{00000000-0005-0000-0000-00002C000000}"/>
    <cellStyle name="20 % - Akzent2 4 2" xfId="46" xr:uid="{00000000-0005-0000-0000-00002D000000}"/>
    <cellStyle name="20 % - Akzent2 4 2 2" xfId="47" xr:uid="{00000000-0005-0000-0000-00002E000000}"/>
    <cellStyle name="20 % - Akzent2 4 2 3" xfId="48" xr:uid="{00000000-0005-0000-0000-00002F000000}"/>
    <cellStyle name="20 % - Akzent2 4 2 4" xfId="49" xr:uid="{00000000-0005-0000-0000-000030000000}"/>
    <cellStyle name="20 % - Akzent2 4 3" xfId="50" xr:uid="{00000000-0005-0000-0000-000031000000}"/>
    <cellStyle name="20 % - Akzent2 4 4" xfId="51" xr:uid="{00000000-0005-0000-0000-000032000000}"/>
    <cellStyle name="20 % - Akzent2 4 5" xfId="52" xr:uid="{00000000-0005-0000-0000-000033000000}"/>
    <cellStyle name="20 % - Akzent2 5" xfId="53" xr:uid="{00000000-0005-0000-0000-000034000000}"/>
    <cellStyle name="20 % - Akzent2 5 2" xfId="54" xr:uid="{00000000-0005-0000-0000-000035000000}"/>
    <cellStyle name="20 % - Akzent2 5 3" xfId="55" xr:uid="{00000000-0005-0000-0000-000036000000}"/>
    <cellStyle name="20 % - Akzent2 5 4" xfId="56" xr:uid="{00000000-0005-0000-0000-000037000000}"/>
    <cellStyle name="20 % - Akzent2 6" xfId="57" xr:uid="{00000000-0005-0000-0000-000038000000}"/>
    <cellStyle name="20 % - Akzent2 7" xfId="58" xr:uid="{00000000-0005-0000-0000-000039000000}"/>
    <cellStyle name="20 % - Akzent3 2" xfId="59" xr:uid="{00000000-0005-0000-0000-00003A000000}"/>
    <cellStyle name="20 % - Akzent3 2 2" xfId="60" xr:uid="{00000000-0005-0000-0000-00003B000000}"/>
    <cellStyle name="20 % - Akzent3 2 3" xfId="61" xr:uid="{00000000-0005-0000-0000-00003C000000}"/>
    <cellStyle name="20 % - Akzent3 2 3 2" xfId="62" xr:uid="{00000000-0005-0000-0000-00003D000000}"/>
    <cellStyle name="20 % - Akzent3 2 3 2 2" xfId="63" xr:uid="{00000000-0005-0000-0000-00003E000000}"/>
    <cellStyle name="20 % - Akzent3 2 3 3" xfId="64" xr:uid="{00000000-0005-0000-0000-00003F000000}"/>
    <cellStyle name="20 % - Akzent3 2 4" xfId="65" xr:uid="{00000000-0005-0000-0000-000040000000}"/>
    <cellStyle name="20 % - Akzent3 3" xfId="66" xr:uid="{00000000-0005-0000-0000-000041000000}"/>
    <cellStyle name="20 % - Akzent3 3 2" xfId="67" xr:uid="{00000000-0005-0000-0000-000042000000}"/>
    <cellStyle name="20 % - Akzent3 3 2 2" xfId="68" xr:uid="{00000000-0005-0000-0000-000043000000}"/>
    <cellStyle name="20 % - Akzent3 3 2 3" xfId="69" xr:uid="{00000000-0005-0000-0000-000044000000}"/>
    <cellStyle name="20 % - Akzent3 3 2 4" xfId="70" xr:uid="{00000000-0005-0000-0000-000045000000}"/>
    <cellStyle name="20 % - Akzent3 3 3" xfId="71" xr:uid="{00000000-0005-0000-0000-000046000000}"/>
    <cellStyle name="20 % - Akzent3 3 4" xfId="72" xr:uid="{00000000-0005-0000-0000-000047000000}"/>
    <cellStyle name="20 % - Akzent3 3 5" xfId="73" xr:uid="{00000000-0005-0000-0000-000048000000}"/>
    <cellStyle name="20 % - Akzent3 4" xfId="74" xr:uid="{00000000-0005-0000-0000-000049000000}"/>
    <cellStyle name="20 % - Akzent3 4 2" xfId="75" xr:uid="{00000000-0005-0000-0000-00004A000000}"/>
    <cellStyle name="20 % - Akzent3 4 2 2" xfId="76" xr:uid="{00000000-0005-0000-0000-00004B000000}"/>
    <cellStyle name="20 % - Akzent3 4 2 3" xfId="77" xr:uid="{00000000-0005-0000-0000-00004C000000}"/>
    <cellStyle name="20 % - Akzent3 4 2 4" xfId="78" xr:uid="{00000000-0005-0000-0000-00004D000000}"/>
    <cellStyle name="20 % - Akzent3 4 3" xfId="79" xr:uid="{00000000-0005-0000-0000-00004E000000}"/>
    <cellStyle name="20 % - Akzent3 4 4" xfId="80" xr:uid="{00000000-0005-0000-0000-00004F000000}"/>
    <cellStyle name="20 % - Akzent3 4 5" xfId="81" xr:uid="{00000000-0005-0000-0000-000050000000}"/>
    <cellStyle name="20 % - Akzent3 5" xfId="82" xr:uid="{00000000-0005-0000-0000-000051000000}"/>
    <cellStyle name="20 % - Akzent3 5 2" xfId="83" xr:uid="{00000000-0005-0000-0000-000052000000}"/>
    <cellStyle name="20 % - Akzent3 5 3" xfId="84" xr:uid="{00000000-0005-0000-0000-000053000000}"/>
    <cellStyle name="20 % - Akzent3 5 4" xfId="85" xr:uid="{00000000-0005-0000-0000-000054000000}"/>
    <cellStyle name="20 % - Akzent3 6" xfId="86" xr:uid="{00000000-0005-0000-0000-000055000000}"/>
    <cellStyle name="20 % - Akzent3 7" xfId="87" xr:uid="{00000000-0005-0000-0000-000056000000}"/>
    <cellStyle name="20 % - Akzent4 2" xfId="88" xr:uid="{00000000-0005-0000-0000-000057000000}"/>
    <cellStyle name="20 % - Akzent4 2 2" xfId="89" xr:uid="{00000000-0005-0000-0000-000058000000}"/>
    <cellStyle name="20 % - Akzent4 2 3" xfId="90" xr:uid="{00000000-0005-0000-0000-000059000000}"/>
    <cellStyle name="20 % - Akzent4 2 3 2" xfId="91" xr:uid="{00000000-0005-0000-0000-00005A000000}"/>
    <cellStyle name="20 % - Akzent4 2 3 2 2" xfId="92" xr:uid="{00000000-0005-0000-0000-00005B000000}"/>
    <cellStyle name="20 % - Akzent4 2 3 3" xfId="93" xr:uid="{00000000-0005-0000-0000-00005C000000}"/>
    <cellStyle name="20 % - Akzent4 2 4" xfId="94" xr:uid="{00000000-0005-0000-0000-00005D000000}"/>
    <cellStyle name="20 % - Akzent4 3" xfId="95" xr:uid="{00000000-0005-0000-0000-00005E000000}"/>
    <cellStyle name="20 % - Akzent4 3 2" xfId="96" xr:uid="{00000000-0005-0000-0000-00005F000000}"/>
    <cellStyle name="20 % - Akzent4 3 2 2" xfId="97" xr:uid="{00000000-0005-0000-0000-000060000000}"/>
    <cellStyle name="20 % - Akzent4 3 2 3" xfId="98" xr:uid="{00000000-0005-0000-0000-000061000000}"/>
    <cellStyle name="20 % - Akzent4 3 2 4" xfId="99" xr:uid="{00000000-0005-0000-0000-000062000000}"/>
    <cellStyle name="20 % - Akzent4 3 3" xfId="100" xr:uid="{00000000-0005-0000-0000-000063000000}"/>
    <cellStyle name="20 % - Akzent4 3 4" xfId="101" xr:uid="{00000000-0005-0000-0000-000064000000}"/>
    <cellStyle name="20 % - Akzent4 3 5" xfId="102" xr:uid="{00000000-0005-0000-0000-000065000000}"/>
    <cellStyle name="20 % - Akzent4 4" xfId="103" xr:uid="{00000000-0005-0000-0000-000066000000}"/>
    <cellStyle name="20 % - Akzent4 4 2" xfId="104" xr:uid="{00000000-0005-0000-0000-000067000000}"/>
    <cellStyle name="20 % - Akzent4 4 2 2" xfId="105" xr:uid="{00000000-0005-0000-0000-000068000000}"/>
    <cellStyle name="20 % - Akzent4 4 2 3" xfId="106" xr:uid="{00000000-0005-0000-0000-000069000000}"/>
    <cellStyle name="20 % - Akzent4 4 2 4" xfId="107" xr:uid="{00000000-0005-0000-0000-00006A000000}"/>
    <cellStyle name="20 % - Akzent4 4 3" xfId="108" xr:uid="{00000000-0005-0000-0000-00006B000000}"/>
    <cellStyle name="20 % - Akzent4 4 4" xfId="109" xr:uid="{00000000-0005-0000-0000-00006C000000}"/>
    <cellStyle name="20 % - Akzent4 4 5" xfId="110" xr:uid="{00000000-0005-0000-0000-00006D000000}"/>
    <cellStyle name="20 % - Akzent4 5" xfId="111" xr:uid="{00000000-0005-0000-0000-00006E000000}"/>
    <cellStyle name="20 % - Akzent4 5 2" xfId="112" xr:uid="{00000000-0005-0000-0000-00006F000000}"/>
    <cellStyle name="20 % - Akzent4 5 3" xfId="113" xr:uid="{00000000-0005-0000-0000-000070000000}"/>
    <cellStyle name="20 % - Akzent4 5 4" xfId="114" xr:uid="{00000000-0005-0000-0000-000071000000}"/>
    <cellStyle name="20 % - Akzent4 6" xfId="115" xr:uid="{00000000-0005-0000-0000-000072000000}"/>
    <cellStyle name="20 % - Akzent4 7" xfId="116" xr:uid="{00000000-0005-0000-0000-000073000000}"/>
    <cellStyle name="20 % - Akzent5 2" xfId="117" xr:uid="{00000000-0005-0000-0000-000074000000}"/>
    <cellStyle name="20 % - Akzent5 2 2" xfId="118" xr:uid="{00000000-0005-0000-0000-000075000000}"/>
    <cellStyle name="20 % - Akzent5 2 2 2" xfId="119" xr:uid="{00000000-0005-0000-0000-000076000000}"/>
    <cellStyle name="20 % - Akzent5 2 3" xfId="120" xr:uid="{00000000-0005-0000-0000-000077000000}"/>
    <cellStyle name="20 % - Akzent5 3" xfId="121" xr:uid="{00000000-0005-0000-0000-000078000000}"/>
    <cellStyle name="20 % - Akzent5 3 2" xfId="122" xr:uid="{00000000-0005-0000-0000-000079000000}"/>
    <cellStyle name="20 % - Akzent5 3 2 2" xfId="123" xr:uid="{00000000-0005-0000-0000-00007A000000}"/>
    <cellStyle name="20 % - Akzent5 3 2 3" xfId="124" xr:uid="{00000000-0005-0000-0000-00007B000000}"/>
    <cellStyle name="20 % - Akzent5 3 2 4" xfId="125" xr:uid="{00000000-0005-0000-0000-00007C000000}"/>
    <cellStyle name="20 % - Akzent5 3 3" xfId="126" xr:uid="{00000000-0005-0000-0000-00007D000000}"/>
    <cellStyle name="20 % - Akzent5 3 4" xfId="127" xr:uid="{00000000-0005-0000-0000-00007E000000}"/>
    <cellStyle name="20 % - Akzent5 3 5" xfId="128" xr:uid="{00000000-0005-0000-0000-00007F000000}"/>
    <cellStyle name="20 % - Akzent5 4" xfId="129" xr:uid="{00000000-0005-0000-0000-000080000000}"/>
    <cellStyle name="20 % - Akzent5 4 2" xfId="130" xr:uid="{00000000-0005-0000-0000-000081000000}"/>
    <cellStyle name="20 % - Akzent5 4 2 2" xfId="131" xr:uid="{00000000-0005-0000-0000-000082000000}"/>
    <cellStyle name="20 % - Akzent5 4 2 3" xfId="132" xr:uid="{00000000-0005-0000-0000-000083000000}"/>
    <cellStyle name="20 % - Akzent5 4 2 4" xfId="133" xr:uid="{00000000-0005-0000-0000-000084000000}"/>
    <cellStyle name="20 % - Akzent5 4 3" xfId="134" xr:uid="{00000000-0005-0000-0000-000085000000}"/>
    <cellStyle name="20 % - Akzent5 4 4" xfId="135" xr:uid="{00000000-0005-0000-0000-000086000000}"/>
    <cellStyle name="20 % - Akzent5 4 5" xfId="136" xr:uid="{00000000-0005-0000-0000-000087000000}"/>
    <cellStyle name="20 % - Akzent5 5" xfId="137" xr:uid="{00000000-0005-0000-0000-000088000000}"/>
    <cellStyle name="20 % - Akzent5 5 2" xfId="138" xr:uid="{00000000-0005-0000-0000-000089000000}"/>
    <cellStyle name="20 % - Akzent5 5 3" xfId="139" xr:uid="{00000000-0005-0000-0000-00008A000000}"/>
    <cellStyle name="20 % - Akzent5 5 4" xfId="140" xr:uid="{00000000-0005-0000-0000-00008B000000}"/>
    <cellStyle name="20 % - Akzent5 6" xfId="141" xr:uid="{00000000-0005-0000-0000-00008C000000}"/>
    <cellStyle name="20 % - Akzent5 7" xfId="142" xr:uid="{00000000-0005-0000-0000-00008D000000}"/>
    <cellStyle name="20 % - Akzent6 2" xfId="143" xr:uid="{00000000-0005-0000-0000-00008E000000}"/>
    <cellStyle name="20 % - Akzent6 3" xfId="144" xr:uid="{00000000-0005-0000-0000-00008F000000}"/>
    <cellStyle name="20 % - Akzent6 3 2" xfId="145" xr:uid="{00000000-0005-0000-0000-000090000000}"/>
    <cellStyle name="20 % - Akzent6 3 2 2" xfId="146" xr:uid="{00000000-0005-0000-0000-000091000000}"/>
    <cellStyle name="20 % - Akzent6 3 2 3" xfId="147" xr:uid="{00000000-0005-0000-0000-000092000000}"/>
    <cellStyle name="20 % - Akzent6 3 2 4" xfId="148" xr:uid="{00000000-0005-0000-0000-000093000000}"/>
    <cellStyle name="20 % - Akzent6 3 3" xfId="149" xr:uid="{00000000-0005-0000-0000-000094000000}"/>
    <cellStyle name="20 % - Akzent6 3 4" xfId="150" xr:uid="{00000000-0005-0000-0000-000095000000}"/>
    <cellStyle name="20 % - Akzent6 3 5" xfId="151" xr:uid="{00000000-0005-0000-0000-000096000000}"/>
    <cellStyle name="20 % - Akzent6 4" xfId="152" xr:uid="{00000000-0005-0000-0000-000097000000}"/>
    <cellStyle name="20 % - Akzent6 4 2" xfId="153" xr:uid="{00000000-0005-0000-0000-000098000000}"/>
    <cellStyle name="20 % - Akzent6 4 2 2" xfId="154" xr:uid="{00000000-0005-0000-0000-000099000000}"/>
    <cellStyle name="20 % - Akzent6 4 2 3" xfId="155" xr:uid="{00000000-0005-0000-0000-00009A000000}"/>
    <cellStyle name="20 % - Akzent6 4 2 4" xfId="156" xr:uid="{00000000-0005-0000-0000-00009B000000}"/>
    <cellStyle name="20 % - Akzent6 4 3" xfId="157" xr:uid="{00000000-0005-0000-0000-00009C000000}"/>
    <cellStyle name="20 % - Akzent6 4 4" xfId="158" xr:uid="{00000000-0005-0000-0000-00009D000000}"/>
    <cellStyle name="20 % - Akzent6 4 5" xfId="159" xr:uid="{00000000-0005-0000-0000-00009E000000}"/>
    <cellStyle name="20 % - Akzent6 5" xfId="160" xr:uid="{00000000-0005-0000-0000-00009F000000}"/>
    <cellStyle name="20 % - Akzent6 5 2" xfId="161" xr:uid="{00000000-0005-0000-0000-0000A0000000}"/>
    <cellStyle name="20 % - Akzent6 5 3" xfId="162" xr:uid="{00000000-0005-0000-0000-0000A1000000}"/>
    <cellStyle name="20 % - Akzent6 5 4" xfId="163" xr:uid="{00000000-0005-0000-0000-0000A2000000}"/>
    <cellStyle name="20 % - Akzent6 6" xfId="164" xr:uid="{00000000-0005-0000-0000-0000A3000000}"/>
    <cellStyle name="20 % - Akzent6 7" xfId="165" xr:uid="{00000000-0005-0000-0000-0000A4000000}"/>
    <cellStyle name="40 % - Akzent1 2" xfId="166" xr:uid="{00000000-0005-0000-0000-0000A5000000}"/>
    <cellStyle name="40 % - Akzent1 2 2" xfId="167" xr:uid="{00000000-0005-0000-0000-0000A6000000}"/>
    <cellStyle name="40 % - Akzent1 2 3" xfId="168" xr:uid="{00000000-0005-0000-0000-0000A7000000}"/>
    <cellStyle name="40 % - Akzent1 3" xfId="169" xr:uid="{00000000-0005-0000-0000-0000A8000000}"/>
    <cellStyle name="40 % - Akzent1 3 2" xfId="170" xr:uid="{00000000-0005-0000-0000-0000A9000000}"/>
    <cellStyle name="40 % - Akzent1 3 2 2" xfId="171" xr:uid="{00000000-0005-0000-0000-0000AA000000}"/>
    <cellStyle name="40 % - Akzent1 3 2 3" xfId="172" xr:uid="{00000000-0005-0000-0000-0000AB000000}"/>
    <cellStyle name="40 % - Akzent1 3 2 4" xfId="173" xr:uid="{00000000-0005-0000-0000-0000AC000000}"/>
    <cellStyle name="40 % - Akzent1 3 3" xfId="174" xr:uid="{00000000-0005-0000-0000-0000AD000000}"/>
    <cellStyle name="40 % - Akzent1 3 4" xfId="175" xr:uid="{00000000-0005-0000-0000-0000AE000000}"/>
    <cellStyle name="40 % - Akzent1 3 5" xfId="176" xr:uid="{00000000-0005-0000-0000-0000AF000000}"/>
    <cellStyle name="40 % - Akzent1 4" xfId="177" xr:uid="{00000000-0005-0000-0000-0000B0000000}"/>
    <cellStyle name="40 % - Akzent1 4 2" xfId="178" xr:uid="{00000000-0005-0000-0000-0000B1000000}"/>
    <cellStyle name="40 % - Akzent1 4 2 2" xfId="179" xr:uid="{00000000-0005-0000-0000-0000B2000000}"/>
    <cellStyle name="40 % - Akzent1 4 2 3" xfId="180" xr:uid="{00000000-0005-0000-0000-0000B3000000}"/>
    <cellStyle name="40 % - Akzent1 4 2 4" xfId="181" xr:uid="{00000000-0005-0000-0000-0000B4000000}"/>
    <cellStyle name="40 % - Akzent1 4 3" xfId="182" xr:uid="{00000000-0005-0000-0000-0000B5000000}"/>
    <cellStyle name="40 % - Akzent1 4 4" xfId="183" xr:uid="{00000000-0005-0000-0000-0000B6000000}"/>
    <cellStyle name="40 % - Akzent1 4 5" xfId="184" xr:uid="{00000000-0005-0000-0000-0000B7000000}"/>
    <cellStyle name="40 % - Akzent1 5" xfId="185" xr:uid="{00000000-0005-0000-0000-0000B8000000}"/>
    <cellStyle name="40 % - Akzent1 5 2" xfId="186" xr:uid="{00000000-0005-0000-0000-0000B9000000}"/>
    <cellStyle name="40 % - Akzent1 5 3" xfId="187" xr:uid="{00000000-0005-0000-0000-0000BA000000}"/>
    <cellStyle name="40 % - Akzent1 5 4" xfId="188" xr:uid="{00000000-0005-0000-0000-0000BB000000}"/>
    <cellStyle name="40 % - Akzent1 6" xfId="189" xr:uid="{00000000-0005-0000-0000-0000BC000000}"/>
    <cellStyle name="40 % - Akzent1 7" xfId="190" xr:uid="{00000000-0005-0000-0000-0000BD000000}"/>
    <cellStyle name="40 % - Akzent2 2" xfId="191" xr:uid="{00000000-0005-0000-0000-0000BE000000}"/>
    <cellStyle name="40 % - Akzent2 3" xfId="192" xr:uid="{00000000-0005-0000-0000-0000BF000000}"/>
    <cellStyle name="40 % - Akzent2 3 2" xfId="193" xr:uid="{00000000-0005-0000-0000-0000C0000000}"/>
    <cellStyle name="40 % - Akzent2 3 2 2" xfId="194" xr:uid="{00000000-0005-0000-0000-0000C1000000}"/>
    <cellStyle name="40 % - Akzent2 3 2 3" xfId="195" xr:uid="{00000000-0005-0000-0000-0000C2000000}"/>
    <cellStyle name="40 % - Akzent2 3 2 4" xfId="196" xr:uid="{00000000-0005-0000-0000-0000C3000000}"/>
    <cellStyle name="40 % - Akzent2 3 3" xfId="197" xr:uid="{00000000-0005-0000-0000-0000C4000000}"/>
    <cellStyle name="40 % - Akzent2 3 4" xfId="198" xr:uid="{00000000-0005-0000-0000-0000C5000000}"/>
    <cellStyle name="40 % - Akzent2 3 5" xfId="199" xr:uid="{00000000-0005-0000-0000-0000C6000000}"/>
    <cellStyle name="40 % - Akzent2 4" xfId="200" xr:uid="{00000000-0005-0000-0000-0000C7000000}"/>
    <cellStyle name="40 % - Akzent2 4 2" xfId="201" xr:uid="{00000000-0005-0000-0000-0000C8000000}"/>
    <cellStyle name="40 % - Akzent2 4 2 2" xfId="202" xr:uid="{00000000-0005-0000-0000-0000C9000000}"/>
    <cellStyle name="40 % - Akzent2 4 2 3" xfId="203" xr:uid="{00000000-0005-0000-0000-0000CA000000}"/>
    <cellStyle name="40 % - Akzent2 4 2 4" xfId="204" xr:uid="{00000000-0005-0000-0000-0000CB000000}"/>
    <cellStyle name="40 % - Akzent2 4 3" xfId="205" xr:uid="{00000000-0005-0000-0000-0000CC000000}"/>
    <cellStyle name="40 % - Akzent2 4 4" xfId="206" xr:uid="{00000000-0005-0000-0000-0000CD000000}"/>
    <cellStyle name="40 % - Akzent2 4 5" xfId="207" xr:uid="{00000000-0005-0000-0000-0000CE000000}"/>
    <cellStyle name="40 % - Akzent2 5" xfId="208" xr:uid="{00000000-0005-0000-0000-0000CF000000}"/>
    <cellStyle name="40 % - Akzent2 5 2" xfId="209" xr:uid="{00000000-0005-0000-0000-0000D0000000}"/>
    <cellStyle name="40 % - Akzent2 5 3" xfId="210" xr:uid="{00000000-0005-0000-0000-0000D1000000}"/>
    <cellStyle name="40 % - Akzent2 5 4" xfId="211" xr:uid="{00000000-0005-0000-0000-0000D2000000}"/>
    <cellStyle name="40 % - Akzent2 6" xfId="212" xr:uid="{00000000-0005-0000-0000-0000D3000000}"/>
    <cellStyle name="40 % - Akzent2 7" xfId="213" xr:uid="{00000000-0005-0000-0000-0000D4000000}"/>
    <cellStyle name="40 % - Akzent3 2" xfId="214" xr:uid="{00000000-0005-0000-0000-0000D5000000}"/>
    <cellStyle name="40 % - Akzent3 2 2" xfId="215" xr:uid="{00000000-0005-0000-0000-0000D6000000}"/>
    <cellStyle name="40 % - Akzent3 2 3" xfId="216" xr:uid="{00000000-0005-0000-0000-0000D7000000}"/>
    <cellStyle name="40 % - Akzent3 2 3 2" xfId="217" xr:uid="{00000000-0005-0000-0000-0000D8000000}"/>
    <cellStyle name="40 % - Akzent3 2 3 2 2" xfId="218" xr:uid="{00000000-0005-0000-0000-0000D9000000}"/>
    <cellStyle name="40 % - Akzent3 2 3 3" xfId="219" xr:uid="{00000000-0005-0000-0000-0000DA000000}"/>
    <cellStyle name="40 % - Akzent3 2 4" xfId="220" xr:uid="{00000000-0005-0000-0000-0000DB000000}"/>
    <cellStyle name="40 % - Akzent3 3" xfId="221" xr:uid="{00000000-0005-0000-0000-0000DC000000}"/>
    <cellStyle name="40 % - Akzent3 3 2" xfId="222" xr:uid="{00000000-0005-0000-0000-0000DD000000}"/>
    <cellStyle name="40 % - Akzent3 3 2 2" xfId="223" xr:uid="{00000000-0005-0000-0000-0000DE000000}"/>
    <cellStyle name="40 % - Akzent3 3 2 3" xfId="224" xr:uid="{00000000-0005-0000-0000-0000DF000000}"/>
    <cellStyle name="40 % - Akzent3 3 2 4" xfId="225" xr:uid="{00000000-0005-0000-0000-0000E0000000}"/>
    <cellStyle name="40 % - Akzent3 3 3" xfId="226" xr:uid="{00000000-0005-0000-0000-0000E1000000}"/>
    <cellStyle name="40 % - Akzent3 3 4" xfId="227" xr:uid="{00000000-0005-0000-0000-0000E2000000}"/>
    <cellStyle name="40 % - Akzent3 3 5" xfId="228" xr:uid="{00000000-0005-0000-0000-0000E3000000}"/>
    <cellStyle name="40 % - Akzent3 4" xfId="229" xr:uid="{00000000-0005-0000-0000-0000E4000000}"/>
    <cellStyle name="40 % - Akzent3 4 2" xfId="230" xr:uid="{00000000-0005-0000-0000-0000E5000000}"/>
    <cellStyle name="40 % - Akzent3 4 2 2" xfId="231" xr:uid="{00000000-0005-0000-0000-0000E6000000}"/>
    <cellStyle name="40 % - Akzent3 4 2 3" xfId="232" xr:uid="{00000000-0005-0000-0000-0000E7000000}"/>
    <cellStyle name="40 % - Akzent3 4 2 4" xfId="233" xr:uid="{00000000-0005-0000-0000-0000E8000000}"/>
    <cellStyle name="40 % - Akzent3 4 3" xfId="234" xr:uid="{00000000-0005-0000-0000-0000E9000000}"/>
    <cellStyle name="40 % - Akzent3 4 4" xfId="235" xr:uid="{00000000-0005-0000-0000-0000EA000000}"/>
    <cellStyle name="40 % - Akzent3 4 5" xfId="236" xr:uid="{00000000-0005-0000-0000-0000EB000000}"/>
    <cellStyle name="40 % - Akzent3 5" xfId="237" xr:uid="{00000000-0005-0000-0000-0000EC000000}"/>
    <cellStyle name="40 % - Akzent3 5 2" xfId="238" xr:uid="{00000000-0005-0000-0000-0000ED000000}"/>
    <cellStyle name="40 % - Akzent3 5 3" xfId="239" xr:uid="{00000000-0005-0000-0000-0000EE000000}"/>
    <cellStyle name="40 % - Akzent3 5 4" xfId="240" xr:uid="{00000000-0005-0000-0000-0000EF000000}"/>
    <cellStyle name="40 % - Akzent3 6" xfId="241" xr:uid="{00000000-0005-0000-0000-0000F0000000}"/>
    <cellStyle name="40 % - Akzent3 7" xfId="242" xr:uid="{00000000-0005-0000-0000-0000F1000000}"/>
    <cellStyle name="40 % - Akzent4 2" xfId="243" xr:uid="{00000000-0005-0000-0000-0000F2000000}"/>
    <cellStyle name="40 % - Akzent4 2 2" xfId="244" xr:uid="{00000000-0005-0000-0000-0000F3000000}"/>
    <cellStyle name="40 % - Akzent4 2 2 2" xfId="245" xr:uid="{00000000-0005-0000-0000-0000F4000000}"/>
    <cellStyle name="40 % - Akzent4 2 3" xfId="246" xr:uid="{00000000-0005-0000-0000-0000F5000000}"/>
    <cellStyle name="40 % - Akzent4 3" xfId="247" xr:uid="{00000000-0005-0000-0000-0000F6000000}"/>
    <cellStyle name="40 % - Akzent4 3 2" xfId="248" xr:uid="{00000000-0005-0000-0000-0000F7000000}"/>
    <cellStyle name="40 % - Akzent4 3 2 2" xfId="249" xr:uid="{00000000-0005-0000-0000-0000F8000000}"/>
    <cellStyle name="40 % - Akzent4 3 2 3" xfId="250" xr:uid="{00000000-0005-0000-0000-0000F9000000}"/>
    <cellStyle name="40 % - Akzent4 3 2 4" xfId="251" xr:uid="{00000000-0005-0000-0000-0000FA000000}"/>
    <cellStyle name="40 % - Akzent4 3 3" xfId="252" xr:uid="{00000000-0005-0000-0000-0000FB000000}"/>
    <cellStyle name="40 % - Akzent4 3 4" xfId="253" xr:uid="{00000000-0005-0000-0000-0000FC000000}"/>
    <cellStyle name="40 % - Akzent4 3 5" xfId="254" xr:uid="{00000000-0005-0000-0000-0000FD000000}"/>
    <cellStyle name="40 % - Akzent4 4" xfId="255" xr:uid="{00000000-0005-0000-0000-0000FE000000}"/>
    <cellStyle name="40 % - Akzent4 4 2" xfId="256" xr:uid="{00000000-0005-0000-0000-0000FF000000}"/>
    <cellStyle name="40 % - Akzent4 4 2 2" xfId="257" xr:uid="{00000000-0005-0000-0000-000000010000}"/>
    <cellStyle name="40 % - Akzent4 4 2 3" xfId="258" xr:uid="{00000000-0005-0000-0000-000001010000}"/>
    <cellStyle name="40 % - Akzent4 4 2 4" xfId="259" xr:uid="{00000000-0005-0000-0000-000002010000}"/>
    <cellStyle name="40 % - Akzent4 4 3" xfId="260" xr:uid="{00000000-0005-0000-0000-000003010000}"/>
    <cellStyle name="40 % - Akzent4 4 4" xfId="261" xr:uid="{00000000-0005-0000-0000-000004010000}"/>
    <cellStyle name="40 % - Akzent4 4 5" xfId="262" xr:uid="{00000000-0005-0000-0000-000005010000}"/>
    <cellStyle name="40 % - Akzent4 5" xfId="263" xr:uid="{00000000-0005-0000-0000-000006010000}"/>
    <cellStyle name="40 % - Akzent4 5 2" xfId="264" xr:uid="{00000000-0005-0000-0000-000007010000}"/>
    <cellStyle name="40 % - Akzent4 5 3" xfId="265" xr:uid="{00000000-0005-0000-0000-000008010000}"/>
    <cellStyle name="40 % - Akzent4 5 4" xfId="266" xr:uid="{00000000-0005-0000-0000-000009010000}"/>
    <cellStyle name="40 % - Akzent4 6" xfId="267" xr:uid="{00000000-0005-0000-0000-00000A010000}"/>
    <cellStyle name="40 % - Akzent4 7" xfId="268" xr:uid="{00000000-0005-0000-0000-00000B010000}"/>
    <cellStyle name="40 % - Akzent5 2" xfId="269" xr:uid="{00000000-0005-0000-0000-00000C010000}"/>
    <cellStyle name="40 % - Akzent5 2 2" xfId="270" xr:uid="{00000000-0005-0000-0000-00000D010000}"/>
    <cellStyle name="40 % - Akzent5 2 3" xfId="271" xr:uid="{00000000-0005-0000-0000-00000E010000}"/>
    <cellStyle name="40 % - Akzent5 3" xfId="272" xr:uid="{00000000-0005-0000-0000-00000F010000}"/>
    <cellStyle name="40 % - Akzent5 3 2" xfId="273" xr:uid="{00000000-0005-0000-0000-000010010000}"/>
    <cellStyle name="40 % - Akzent5 3 2 2" xfId="274" xr:uid="{00000000-0005-0000-0000-000011010000}"/>
    <cellStyle name="40 % - Akzent5 3 2 3" xfId="275" xr:uid="{00000000-0005-0000-0000-000012010000}"/>
    <cellStyle name="40 % - Akzent5 3 2 4" xfId="276" xr:uid="{00000000-0005-0000-0000-000013010000}"/>
    <cellStyle name="40 % - Akzent5 3 3" xfId="277" xr:uid="{00000000-0005-0000-0000-000014010000}"/>
    <cellStyle name="40 % - Akzent5 3 4" xfId="278" xr:uid="{00000000-0005-0000-0000-000015010000}"/>
    <cellStyle name="40 % - Akzent5 3 5" xfId="279" xr:uid="{00000000-0005-0000-0000-000016010000}"/>
    <cellStyle name="40 % - Akzent5 4" xfId="280" xr:uid="{00000000-0005-0000-0000-000017010000}"/>
    <cellStyle name="40 % - Akzent5 4 2" xfId="281" xr:uid="{00000000-0005-0000-0000-000018010000}"/>
    <cellStyle name="40 % - Akzent5 4 2 2" xfId="282" xr:uid="{00000000-0005-0000-0000-000019010000}"/>
    <cellStyle name="40 % - Akzent5 4 2 3" xfId="283" xr:uid="{00000000-0005-0000-0000-00001A010000}"/>
    <cellStyle name="40 % - Akzent5 4 2 4" xfId="284" xr:uid="{00000000-0005-0000-0000-00001B010000}"/>
    <cellStyle name="40 % - Akzent5 4 3" xfId="285" xr:uid="{00000000-0005-0000-0000-00001C010000}"/>
    <cellStyle name="40 % - Akzent5 4 4" xfId="286" xr:uid="{00000000-0005-0000-0000-00001D010000}"/>
    <cellStyle name="40 % - Akzent5 4 5" xfId="287" xr:uid="{00000000-0005-0000-0000-00001E010000}"/>
    <cellStyle name="40 % - Akzent5 5" xfId="288" xr:uid="{00000000-0005-0000-0000-00001F010000}"/>
    <cellStyle name="40 % - Akzent5 5 2" xfId="289" xr:uid="{00000000-0005-0000-0000-000020010000}"/>
    <cellStyle name="40 % - Akzent5 5 3" xfId="290" xr:uid="{00000000-0005-0000-0000-000021010000}"/>
    <cellStyle name="40 % - Akzent5 5 4" xfId="291" xr:uid="{00000000-0005-0000-0000-000022010000}"/>
    <cellStyle name="40 % - Akzent5 6" xfId="292" xr:uid="{00000000-0005-0000-0000-000023010000}"/>
    <cellStyle name="40 % - Akzent5 7" xfId="293" xr:uid="{00000000-0005-0000-0000-000024010000}"/>
    <cellStyle name="40 % - Akzent6 2" xfId="294" xr:uid="{00000000-0005-0000-0000-000025010000}"/>
    <cellStyle name="40 % - Akzent6 2 2" xfId="295" xr:uid="{00000000-0005-0000-0000-000026010000}"/>
    <cellStyle name="40 % - Akzent6 2 2 2" xfId="296" xr:uid="{00000000-0005-0000-0000-000027010000}"/>
    <cellStyle name="40 % - Akzent6 2 3" xfId="297" xr:uid="{00000000-0005-0000-0000-000028010000}"/>
    <cellStyle name="40 % - Akzent6 3" xfId="298" xr:uid="{00000000-0005-0000-0000-000029010000}"/>
    <cellStyle name="40 % - Akzent6 3 2" xfId="299" xr:uid="{00000000-0005-0000-0000-00002A010000}"/>
    <cellStyle name="40 % - Akzent6 3 2 2" xfId="300" xr:uid="{00000000-0005-0000-0000-00002B010000}"/>
    <cellStyle name="40 % - Akzent6 3 2 3" xfId="301" xr:uid="{00000000-0005-0000-0000-00002C010000}"/>
    <cellStyle name="40 % - Akzent6 3 2 4" xfId="302" xr:uid="{00000000-0005-0000-0000-00002D010000}"/>
    <cellStyle name="40 % - Akzent6 3 3" xfId="303" xr:uid="{00000000-0005-0000-0000-00002E010000}"/>
    <cellStyle name="40 % - Akzent6 3 4" xfId="304" xr:uid="{00000000-0005-0000-0000-00002F010000}"/>
    <cellStyle name="40 % - Akzent6 3 5" xfId="305" xr:uid="{00000000-0005-0000-0000-000030010000}"/>
    <cellStyle name="40 % - Akzent6 4" xfId="306" xr:uid="{00000000-0005-0000-0000-000031010000}"/>
    <cellStyle name="40 % - Akzent6 4 2" xfId="307" xr:uid="{00000000-0005-0000-0000-000032010000}"/>
    <cellStyle name="40 % - Akzent6 4 2 2" xfId="308" xr:uid="{00000000-0005-0000-0000-000033010000}"/>
    <cellStyle name="40 % - Akzent6 4 2 3" xfId="309" xr:uid="{00000000-0005-0000-0000-000034010000}"/>
    <cellStyle name="40 % - Akzent6 4 2 4" xfId="310" xr:uid="{00000000-0005-0000-0000-000035010000}"/>
    <cellStyle name="40 % - Akzent6 4 3" xfId="311" xr:uid="{00000000-0005-0000-0000-000036010000}"/>
    <cellStyle name="40 % - Akzent6 4 4" xfId="312" xr:uid="{00000000-0005-0000-0000-000037010000}"/>
    <cellStyle name="40 % - Akzent6 4 5" xfId="313" xr:uid="{00000000-0005-0000-0000-000038010000}"/>
    <cellStyle name="40 % - Akzent6 5" xfId="314" xr:uid="{00000000-0005-0000-0000-000039010000}"/>
    <cellStyle name="40 % - Akzent6 5 2" xfId="315" xr:uid="{00000000-0005-0000-0000-00003A010000}"/>
    <cellStyle name="40 % - Akzent6 5 3" xfId="316" xr:uid="{00000000-0005-0000-0000-00003B010000}"/>
    <cellStyle name="40 % - Akzent6 5 4" xfId="317" xr:uid="{00000000-0005-0000-0000-00003C010000}"/>
    <cellStyle name="40 % - Akzent6 6" xfId="318" xr:uid="{00000000-0005-0000-0000-00003D010000}"/>
    <cellStyle name="40 % - Akzent6 7" xfId="319" xr:uid="{00000000-0005-0000-0000-00003E010000}"/>
    <cellStyle name="60 % - Akzent1 2" xfId="320" xr:uid="{00000000-0005-0000-0000-00003F010000}"/>
    <cellStyle name="60 % - Akzent1 2 2" xfId="321" xr:uid="{00000000-0005-0000-0000-000040010000}"/>
    <cellStyle name="60 % - Akzent1 2 2 2" xfId="322" xr:uid="{00000000-0005-0000-0000-000041010000}"/>
    <cellStyle name="60 % - Akzent1 2 3" xfId="323" xr:uid="{00000000-0005-0000-0000-000042010000}"/>
    <cellStyle name="60 % - Akzent1 3" xfId="324" xr:uid="{00000000-0005-0000-0000-000043010000}"/>
    <cellStyle name="60 % - Akzent1 4" xfId="325" xr:uid="{00000000-0005-0000-0000-000044010000}"/>
    <cellStyle name="60 % - Akzent1 5" xfId="326" xr:uid="{00000000-0005-0000-0000-000045010000}"/>
    <cellStyle name="60 % - Akzent1 6" xfId="327" xr:uid="{00000000-0005-0000-0000-000046010000}"/>
    <cellStyle name="60 % - Akzent2 2" xfId="328" xr:uid="{00000000-0005-0000-0000-000047010000}"/>
    <cellStyle name="60 % - Akzent2 3" xfId="329" xr:uid="{00000000-0005-0000-0000-000048010000}"/>
    <cellStyle name="60 % - Akzent2 4" xfId="330" xr:uid="{00000000-0005-0000-0000-000049010000}"/>
    <cellStyle name="60 % - Akzent2 5" xfId="331" xr:uid="{00000000-0005-0000-0000-00004A010000}"/>
    <cellStyle name="60 % - Akzent2 6" xfId="332" xr:uid="{00000000-0005-0000-0000-00004B010000}"/>
    <cellStyle name="60 % - Akzent3 2" xfId="333" xr:uid="{00000000-0005-0000-0000-00004C010000}"/>
    <cellStyle name="60 % - Akzent3 3" xfId="334" xr:uid="{00000000-0005-0000-0000-00004D010000}"/>
    <cellStyle name="60 % - Akzent3 4" xfId="335" xr:uid="{00000000-0005-0000-0000-00004E010000}"/>
    <cellStyle name="60 % - Akzent3 5" xfId="336" xr:uid="{00000000-0005-0000-0000-00004F010000}"/>
    <cellStyle name="60 % - Akzent3 6" xfId="337" xr:uid="{00000000-0005-0000-0000-000050010000}"/>
    <cellStyle name="60 % - Akzent4 2" xfId="338" xr:uid="{00000000-0005-0000-0000-000051010000}"/>
    <cellStyle name="60 % - Akzent4 2 2" xfId="339" xr:uid="{00000000-0005-0000-0000-000052010000}"/>
    <cellStyle name="60 % - Akzent4 2 3" xfId="340" xr:uid="{00000000-0005-0000-0000-000053010000}"/>
    <cellStyle name="60 % - Akzent4 2 3 2" xfId="341" xr:uid="{00000000-0005-0000-0000-000054010000}"/>
    <cellStyle name="60 % - Akzent4 2 3 2 2" xfId="342" xr:uid="{00000000-0005-0000-0000-000055010000}"/>
    <cellStyle name="60 % - Akzent4 2 3 3" xfId="343" xr:uid="{00000000-0005-0000-0000-000056010000}"/>
    <cellStyle name="60 % - Akzent4 2 4" xfId="344" xr:uid="{00000000-0005-0000-0000-000057010000}"/>
    <cellStyle name="60 % - Akzent4 3" xfId="345" xr:uid="{00000000-0005-0000-0000-000058010000}"/>
    <cellStyle name="60 % - Akzent4 4" xfId="346" xr:uid="{00000000-0005-0000-0000-000059010000}"/>
    <cellStyle name="60 % - Akzent4 5" xfId="347" xr:uid="{00000000-0005-0000-0000-00005A010000}"/>
    <cellStyle name="60 % - Akzent4 6" xfId="348" xr:uid="{00000000-0005-0000-0000-00005B010000}"/>
    <cellStyle name="60 % - Akzent5 2" xfId="349" xr:uid="{00000000-0005-0000-0000-00005C010000}"/>
    <cellStyle name="60 % - Akzent5 2 2" xfId="350" xr:uid="{00000000-0005-0000-0000-00005D010000}"/>
    <cellStyle name="60 % - Akzent5 2 2 2" xfId="351" xr:uid="{00000000-0005-0000-0000-00005E010000}"/>
    <cellStyle name="60 % - Akzent5 2 3" xfId="352" xr:uid="{00000000-0005-0000-0000-00005F010000}"/>
    <cellStyle name="60 % - Akzent5 3" xfId="353" xr:uid="{00000000-0005-0000-0000-000060010000}"/>
    <cellStyle name="60 % - Akzent5 4" xfId="354" xr:uid="{00000000-0005-0000-0000-000061010000}"/>
    <cellStyle name="60 % - Akzent5 5" xfId="355" xr:uid="{00000000-0005-0000-0000-000062010000}"/>
    <cellStyle name="60 % - Akzent5 6" xfId="356" xr:uid="{00000000-0005-0000-0000-000063010000}"/>
    <cellStyle name="60 % - Akzent6 2" xfId="357" xr:uid="{00000000-0005-0000-0000-000064010000}"/>
    <cellStyle name="60 % - Akzent6 2 2" xfId="358" xr:uid="{00000000-0005-0000-0000-000065010000}"/>
    <cellStyle name="60 % - Akzent6 2 3" xfId="359" xr:uid="{00000000-0005-0000-0000-000066010000}"/>
    <cellStyle name="60 % - Akzent6 2 3 2" xfId="360" xr:uid="{00000000-0005-0000-0000-000067010000}"/>
    <cellStyle name="60 % - Akzent6 2 3 2 2" xfId="361" xr:uid="{00000000-0005-0000-0000-000068010000}"/>
    <cellStyle name="60 % - Akzent6 2 3 3" xfId="362" xr:uid="{00000000-0005-0000-0000-000069010000}"/>
    <cellStyle name="60 % - Akzent6 2 4" xfId="363" xr:uid="{00000000-0005-0000-0000-00006A010000}"/>
    <cellStyle name="60 % - Akzent6 3" xfId="364" xr:uid="{00000000-0005-0000-0000-00006B010000}"/>
    <cellStyle name="60 % - Akzent6 4" xfId="365" xr:uid="{00000000-0005-0000-0000-00006C010000}"/>
    <cellStyle name="60 % - Akzent6 5" xfId="366" xr:uid="{00000000-0005-0000-0000-00006D010000}"/>
    <cellStyle name="60 % - Akzent6 6" xfId="367" xr:uid="{00000000-0005-0000-0000-00006E010000}"/>
    <cellStyle name="Accent1" xfId="385" xr:uid="{00000000-0005-0000-0000-00006F010000}"/>
    <cellStyle name="Accent1 2" xfId="368" xr:uid="{00000000-0005-0000-0000-000070010000}"/>
    <cellStyle name="Accent1 3" xfId="369" xr:uid="{00000000-0005-0000-0000-000071010000}"/>
    <cellStyle name="Accent1 3 2" xfId="370" xr:uid="{00000000-0005-0000-0000-000072010000}"/>
    <cellStyle name="Accent1 3 3" xfId="371" xr:uid="{00000000-0005-0000-0000-000073010000}"/>
    <cellStyle name="Accent1 4" xfId="372" xr:uid="{00000000-0005-0000-0000-000074010000}"/>
    <cellStyle name="Accent1 5" xfId="373" xr:uid="{00000000-0005-0000-0000-000075010000}"/>
    <cellStyle name="Accent2" xfId="389" xr:uid="{00000000-0005-0000-0000-000076010000}"/>
    <cellStyle name="Accent2 2" xfId="374" xr:uid="{00000000-0005-0000-0000-000077010000}"/>
    <cellStyle name="Accent2 3" xfId="375" xr:uid="{00000000-0005-0000-0000-000078010000}"/>
    <cellStyle name="Accent3" xfId="393" xr:uid="{00000000-0005-0000-0000-000079010000}"/>
    <cellStyle name="Accent3 2" xfId="376" xr:uid="{00000000-0005-0000-0000-00007A010000}"/>
    <cellStyle name="Accent4" xfId="396" xr:uid="{00000000-0005-0000-0000-00007B010000}"/>
    <cellStyle name="Accent4 2" xfId="377" xr:uid="{00000000-0005-0000-0000-00007C010000}"/>
    <cellStyle name="Accent4 3" xfId="378" xr:uid="{00000000-0005-0000-0000-00007D010000}"/>
    <cellStyle name="Accent4 3 2" xfId="379" xr:uid="{00000000-0005-0000-0000-00007E010000}"/>
    <cellStyle name="Accent4 3 3" xfId="380" xr:uid="{00000000-0005-0000-0000-00007F010000}"/>
    <cellStyle name="Accent4 4" xfId="381" xr:uid="{00000000-0005-0000-0000-000080010000}"/>
    <cellStyle name="Accent4 5" xfId="382" xr:uid="{00000000-0005-0000-0000-000081010000}"/>
    <cellStyle name="Accent5" xfId="400" xr:uid="{00000000-0005-0000-0000-000082010000}"/>
    <cellStyle name="Accent5 2" xfId="383" xr:uid="{00000000-0005-0000-0000-000083010000}"/>
    <cellStyle name="Accent6" xfId="403" xr:uid="{00000000-0005-0000-0000-000084010000}"/>
    <cellStyle name="Accent6 2" xfId="384" xr:uid="{00000000-0005-0000-0000-000085010000}"/>
    <cellStyle name="Akzent1 2" xfId="386" xr:uid="{00000000-0005-0000-0000-000086010000}"/>
    <cellStyle name="Akzent1 3" xfId="387" xr:uid="{00000000-0005-0000-0000-000087010000}"/>
    <cellStyle name="Akzent1 4" xfId="388" xr:uid="{00000000-0005-0000-0000-000088010000}"/>
    <cellStyle name="Akzent2 2" xfId="390" xr:uid="{00000000-0005-0000-0000-000089010000}"/>
    <cellStyle name="Akzent2 3" xfId="391" xr:uid="{00000000-0005-0000-0000-00008A010000}"/>
    <cellStyle name="Akzent2 4" xfId="392" xr:uid="{00000000-0005-0000-0000-00008B010000}"/>
    <cellStyle name="Akzent3 2" xfId="394" xr:uid="{00000000-0005-0000-0000-00008C010000}"/>
    <cellStyle name="Akzent3 3" xfId="395" xr:uid="{00000000-0005-0000-0000-00008D010000}"/>
    <cellStyle name="Akzent4 2" xfId="397" xr:uid="{00000000-0005-0000-0000-00008E010000}"/>
    <cellStyle name="Akzent4 3" xfId="398" xr:uid="{00000000-0005-0000-0000-00008F010000}"/>
    <cellStyle name="Akzent4 4" xfId="399" xr:uid="{00000000-0005-0000-0000-000090010000}"/>
    <cellStyle name="Akzent5 2" xfId="401" xr:uid="{00000000-0005-0000-0000-000091010000}"/>
    <cellStyle name="Akzent5 3" xfId="402" xr:uid="{00000000-0005-0000-0000-000092010000}"/>
    <cellStyle name="Akzent6 2" xfId="404" xr:uid="{00000000-0005-0000-0000-000093010000}"/>
    <cellStyle name="Akzent6 3" xfId="405" xr:uid="{00000000-0005-0000-0000-000094010000}"/>
    <cellStyle name="Ausgabe 2" xfId="406" xr:uid="{00000000-0005-0000-0000-000095010000}"/>
    <cellStyle name="Ausgabe 2 2" xfId="407" xr:uid="{00000000-0005-0000-0000-000096010000}"/>
    <cellStyle name="Ausgabe 2 2 2" xfId="408" xr:uid="{00000000-0005-0000-0000-000097010000}"/>
    <cellStyle name="Ausgabe 2 2 3" xfId="409" xr:uid="{00000000-0005-0000-0000-000098010000}"/>
    <cellStyle name="Ausgabe 2 3" xfId="410" xr:uid="{00000000-0005-0000-0000-000099010000}"/>
    <cellStyle name="Ausgabe 2 3 2" xfId="411" xr:uid="{00000000-0005-0000-0000-00009A010000}"/>
    <cellStyle name="Ausgabe 2 3 2 2" xfId="412" xr:uid="{00000000-0005-0000-0000-00009B010000}"/>
    <cellStyle name="Ausgabe 2 3 3" xfId="413" xr:uid="{00000000-0005-0000-0000-00009C010000}"/>
    <cellStyle name="Ausgabe 2 4" xfId="414" xr:uid="{00000000-0005-0000-0000-00009D010000}"/>
    <cellStyle name="Ausgabe 2 5" xfId="415" xr:uid="{00000000-0005-0000-0000-00009E010000}"/>
    <cellStyle name="Ausgabe 3" xfId="416" xr:uid="{00000000-0005-0000-0000-00009F010000}"/>
    <cellStyle name="Ausgabe 3 2" xfId="417" xr:uid="{00000000-0005-0000-0000-0000A0010000}"/>
    <cellStyle name="Ausgabe 3 3" xfId="418" xr:uid="{00000000-0005-0000-0000-0000A1010000}"/>
    <cellStyle name="Ausgabe 4" xfId="419" xr:uid="{00000000-0005-0000-0000-0000A2010000}"/>
    <cellStyle name="Ausgabe 5" xfId="420" xr:uid="{00000000-0005-0000-0000-0000A3010000}"/>
    <cellStyle name="Ausgabe 6" xfId="421" xr:uid="{00000000-0005-0000-0000-0000A4010000}"/>
    <cellStyle name="Ausgabe 7" xfId="422" xr:uid="{00000000-0005-0000-0000-0000A5010000}"/>
    <cellStyle name="Ausgabe 7 2" xfId="423" xr:uid="{00000000-0005-0000-0000-0000A6010000}"/>
    <cellStyle name="Ausgabe 7 3" xfId="424" xr:uid="{00000000-0005-0000-0000-0000A7010000}"/>
    <cellStyle name="Ausgabe 7 3 2" xfId="425" xr:uid="{00000000-0005-0000-0000-0000A8010000}"/>
    <cellStyle name="Ausgabe 7 4" xfId="426" xr:uid="{00000000-0005-0000-0000-0000A9010000}"/>
    <cellStyle name="Ausgabe 8" xfId="427" xr:uid="{00000000-0005-0000-0000-0000AA010000}"/>
    <cellStyle name="Ausgabe 8 2" xfId="428" xr:uid="{00000000-0005-0000-0000-0000AB010000}"/>
    <cellStyle name="Bad" xfId="907" xr:uid="{00000000-0005-0000-0000-0000AC010000}"/>
    <cellStyle name="Bad 2" xfId="429" xr:uid="{00000000-0005-0000-0000-0000AD010000}"/>
    <cellStyle name="Bad 2 2" xfId="430" xr:uid="{00000000-0005-0000-0000-0000AE010000}"/>
    <cellStyle name="Berechnung 2" xfId="431" xr:uid="{00000000-0005-0000-0000-0000AF010000}"/>
    <cellStyle name="Berechnung 2 2" xfId="432" xr:uid="{00000000-0005-0000-0000-0000B0010000}"/>
    <cellStyle name="Berechnung 2 3" xfId="433" xr:uid="{00000000-0005-0000-0000-0000B1010000}"/>
    <cellStyle name="Berechnung 2 3 2" xfId="434" xr:uid="{00000000-0005-0000-0000-0000B2010000}"/>
    <cellStyle name="Berechnung 2 3 2 2" xfId="435" xr:uid="{00000000-0005-0000-0000-0000B3010000}"/>
    <cellStyle name="Berechnung 2 3 3" xfId="436" xr:uid="{00000000-0005-0000-0000-0000B4010000}"/>
    <cellStyle name="Berechnung 2 4" xfId="437" xr:uid="{00000000-0005-0000-0000-0000B5010000}"/>
    <cellStyle name="Berechnung 3" xfId="438" xr:uid="{00000000-0005-0000-0000-0000B6010000}"/>
    <cellStyle name="Berechnung 4" xfId="439" xr:uid="{00000000-0005-0000-0000-0000B7010000}"/>
    <cellStyle name="Berechnung 5" xfId="440" xr:uid="{00000000-0005-0000-0000-0000B8010000}"/>
    <cellStyle name="Berechnung 6" xfId="441" xr:uid="{00000000-0005-0000-0000-0000B9010000}"/>
    <cellStyle name="Berechnung 7" xfId="442" xr:uid="{00000000-0005-0000-0000-0000BA010000}"/>
    <cellStyle name="Berechnung 7 2" xfId="443" xr:uid="{00000000-0005-0000-0000-0000BB010000}"/>
    <cellStyle name="Berechnung 7 3" xfId="444" xr:uid="{00000000-0005-0000-0000-0000BC010000}"/>
    <cellStyle name="Berechnung 8" xfId="445" xr:uid="{00000000-0005-0000-0000-0000BD010000}"/>
    <cellStyle name="Calculation 2" xfId="446" xr:uid="{00000000-0005-0000-0000-0000BE010000}"/>
    <cellStyle name="Check Cell" xfId="1024" xr:uid="{00000000-0005-0000-0000-0000BF010000}"/>
    <cellStyle name="Check Cell 2" xfId="447" xr:uid="{00000000-0005-0000-0000-0000C0010000}"/>
    <cellStyle name="Check Cell 2 2" xfId="448" xr:uid="{00000000-0005-0000-0000-0000C1010000}"/>
    <cellStyle name="Check Cell 3" xfId="449" xr:uid="{00000000-0005-0000-0000-0000C2010000}"/>
    <cellStyle name="Check Cell 3 2" xfId="450" xr:uid="{00000000-0005-0000-0000-0000C3010000}"/>
    <cellStyle name="Check Cell 4" xfId="451" xr:uid="{00000000-0005-0000-0000-0000C4010000}"/>
    <cellStyle name="Check Cell 5" xfId="452" xr:uid="{00000000-0005-0000-0000-0000C5010000}"/>
    <cellStyle name="Eingabe 2" xfId="453" xr:uid="{00000000-0005-0000-0000-0000C6010000}"/>
    <cellStyle name="Eingabe 3" xfId="454" xr:uid="{00000000-0005-0000-0000-0000C7010000}"/>
    <cellStyle name="Eingabe 4" xfId="455" xr:uid="{00000000-0005-0000-0000-0000C8010000}"/>
    <cellStyle name="Eingabe 5" xfId="456" xr:uid="{00000000-0005-0000-0000-0000C9010000}"/>
    <cellStyle name="Eingabe 6" xfId="457" xr:uid="{00000000-0005-0000-0000-0000CA010000}"/>
    <cellStyle name="Eingabe 7" xfId="458" xr:uid="{00000000-0005-0000-0000-0000CB010000}"/>
    <cellStyle name="Ergebnis 2" xfId="459" xr:uid="{00000000-0005-0000-0000-0000CC010000}"/>
    <cellStyle name="Ergebnis 2 2" xfId="460" xr:uid="{00000000-0005-0000-0000-0000CD010000}"/>
    <cellStyle name="Ergebnis 2 2 2" xfId="461" xr:uid="{00000000-0005-0000-0000-0000CE010000}"/>
    <cellStyle name="Ergebnis 2 3" xfId="462" xr:uid="{00000000-0005-0000-0000-0000CF010000}"/>
    <cellStyle name="Ergebnis 2 4" xfId="463" xr:uid="{00000000-0005-0000-0000-0000D0010000}"/>
    <cellStyle name="Ergebnis 2 4 2" xfId="464" xr:uid="{00000000-0005-0000-0000-0000D1010000}"/>
    <cellStyle name="Ergebnis 2 4 2 2" xfId="465" xr:uid="{00000000-0005-0000-0000-0000D2010000}"/>
    <cellStyle name="Ergebnis 2 4 3" xfId="466" xr:uid="{00000000-0005-0000-0000-0000D3010000}"/>
    <cellStyle name="Ergebnis 2 5" xfId="467" xr:uid="{00000000-0005-0000-0000-0000D4010000}"/>
    <cellStyle name="Ergebnis 3" xfId="468" xr:uid="{00000000-0005-0000-0000-0000D5010000}"/>
    <cellStyle name="Ergebnis 3 2" xfId="469" xr:uid="{00000000-0005-0000-0000-0000D6010000}"/>
    <cellStyle name="Ergebnis 4" xfId="470" xr:uid="{00000000-0005-0000-0000-0000D7010000}"/>
    <cellStyle name="Ergebnis 4 2" xfId="471" xr:uid="{00000000-0005-0000-0000-0000D8010000}"/>
    <cellStyle name="Ergebnis 5" xfId="472" xr:uid="{00000000-0005-0000-0000-0000D9010000}"/>
    <cellStyle name="Ergebnis 6" xfId="473" xr:uid="{00000000-0005-0000-0000-0000DA010000}"/>
    <cellStyle name="Ergebnis 7" xfId="474" xr:uid="{00000000-0005-0000-0000-0000DB010000}"/>
    <cellStyle name="Ergebnis 8" xfId="475" xr:uid="{00000000-0005-0000-0000-0000DC010000}"/>
    <cellStyle name="Ergebnis 8 2" xfId="476" xr:uid="{00000000-0005-0000-0000-0000DD010000}"/>
    <cellStyle name="Ergebnis 8 3" xfId="477" xr:uid="{00000000-0005-0000-0000-0000DE010000}"/>
    <cellStyle name="Ergebnis 9" xfId="478" xr:uid="{00000000-0005-0000-0000-0000DF010000}"/>
    <cellStyle name="Erklärender Text 2" xfId="479" xr:uid="{00000000-0005-0000-0000-0000E0010000}"/>
    <cellStyle name="Erklärender Text 3" xfId="480" xr:uid="{00000000-0005-0000-0000-0000E1010000}"/>
    <cellStyle name="Erklärender Text 4" xfId="481" xr:uid="{00000000-0005-0000-0000-0000E2010000}"/>
    <cellStyle name="Erklärender Text 5" xfId="482" xr:uid="{00000000-0005-0000-0000-0000E3010000}"/>
    <cellStyle name="Erklärender Text 6" xfId="483" xr:uid="{00000000-0005-0000-0000-0000E4010000}"/>
    <cellStyle name="Good" xfId="486" xr:uid="{00000000-0005-0000-0000-0000E5010000}"/>
    <cellStyle name="Good 2" xfId="484" xr:uid="{00000000-0005-0000-0000-0000E6010000}"/>
    <cellStyle name="Good 2 2" xfId="485" xr:uid="{00000000-0005-0000-0000-0000E7010000}"/>
    <cellStyle name="Gut 2" xfId="487" xr:uid="{00000000-0005-0000-0000-0000E8010000}"/>
    <cellStyle name="Gut 3" xfId="488" xr:uid="{00000000-0005-0000-0000-0000E9010000}"/>
    <cellStyle name="Heading 1" xfId="994" xr:uid="{00000000-0005-0000-0000-0000EA010000}"/>
    <cellStyle name="Heading 1 2" xfId="489" xr:uid="{00000000-0005-0000-0000-0000EB010000}"/>
    <cellStyle name="Heading 1 2 2" xfId="490" xr:uid="{00000000-0005-0000-0000-0000EC010000}"/>
    <cellStyle name="Heading 1 2 3" xfId="491" xr:uid="{00000000-0005-0000-0000-0000ED010000}"/>
    <cellStyle name="Heading 1 3" xfId="492" xr:uid="{00000000-0005-0000-0000-0000EE010000}"/>
    <cellStyle name="Heading 1 4" xfId="493" xr:uid="{00000000-0005-0000-0000-0000EF010000}"/>
    <cellStyle name="Heading 2" xfId="998" xr:uid="{00000000-0005-0000-0000-0000F0010000}"/>
    <cellStyle name="Heading 2 2" xfId="494" xr:uid="{00000000-0005-0000-0000-0000F1010000}"/>
    <cellStyle name="Heading 2 2 2" xfId="495" xr:uid="{00000000-0005-0000-0000-0000F2010000}"/>
    <cellStyle name="Heading 2 2 3" xfId="496" xr:uid="{00000000-0005-0000-0000-0000F3010000}"/>
    <cellStyle name="Heading 2 3" xfId="497" xr:uid="{00000000-0005-0000-0000-0000F4010000}"/>
    <cellStyle name="Heading 2 4" xfId="498" xr:uid="{00000000-0005-0000-0000-0000F5010000}"/>
    <cellStyle name="Heading 3" xfId="1002" xr:uid="{00000000-0005-0000-0000-0000F6010000}"/>
    <cellStyle name="Heading 3 2" xfId="499" xr:uid="{00000000-0005-0000-0000-0000F7010000}"/>
    <cellStyle name="Heading 3 2 2" xfId="500" xr:uid="{00000000-0005-0000-0000-0000F8010000}"/>
    <cellStyle name="Heading 3 2 3" xfId="501" xr:uid="{00000000-0005-0000-0000-0000F9010000}"/>
    <cellStyle name="Heading 3 3" xfId="502" xr:uid="{00000000-0005-0000-0000-0000FA010000}"/>
    <cellStyle name="Heading 3 4" xfId="503" xr:uid="{00000000-0005-0000-0000-0000FB010000}"/>
    <cellStyle name="Heading 4" xfId="1006" xr:uid="{00000000-0005-0000-0000-0000FC010000}"/>
    <cellStyle name="Heading 4 2" xfId="504" xr:uid="{00000000-0005-0000-0000-0000FD010000}"/>
    <cellStyle name="Heading 4 2 2" xfId="505" xr:uid="{00000000-0005-0000-0000-0000FE010000}"/>
    <cellStyle name="Heading 4 2 3" xfId="506" xr:uid="{00000000-0005-0000-0000-0000FF010000}"/>
    <cellStyle name="Heading 4 3" xfId="507" xr:uid="{00000000-0005-0000-0000-000000020000}"/>
    <cellStyle name="Heading 4 4" xfId="508" xr:uid="{00000000-0005-0000-0000-000001020000}"/>
    <cellStyle name="Input 2" xfId="509" xr:uid="{00000000-0005-0000-0000-000002020000}"/>
    <cellStyle name="Linked Cell" xfId="1013" xr:uid="{00000000-0005-0000-0000-000003020000}"/>
    <cellStyle name="Linked Cell 2" xfId="510" xr:uid="{00000000-0005-0000-0000-000004020000}"/>
    <cellStyle name="Linked Cell 2 2" xfId="511" xr:uid="{00000000-0005-0000-0000-000005020000}"/>
    <cellStyle name="Neutral" xfId="512" builtinId="28" customBuiltin="1"/>
    <cellStyle name="Normal" xfId="0" builtinId="0"/>
    <cellStyle name="Normal 2" xfId="513" xr:uid="{00000000-0005-0000-0000-000007020000}"/>
    <cellStyle name="Note" xfId="522" xr:uid="{00000000-0005-0000-0000-000008020000}"/>
    <cellStyle name="Note 2" xfId="514" xr:uid="{00000000-0005-0000-0000-000009020000}"/>
    <cellStyle name="Note 2 2" xfId="515" xr:uid="{00000000-0005-0000-0000-00000A020000}"/>
    <cellStyle name="Note 3" xfId="516" xr:uid="{00000000-0005-0000-0000-00000B020000}"/>
    <cellStyle name="Note 3 2" xfId="517" xr:uid="{00000000-0005-0000-0000-00000C020000}"/>
    <cellStyle name="Note 4" xfId="518" xr:uid="{00000000-0005-0000-0000-00000D020000}"/>
    <cellStyle name="Note 4 2" xfId="519" xr:uid="{00000000-0005-0000-0000-00000E020000}"/>
    <cellStyle name="Note 5" xfId="520" xr:uid="{00000000-0005-0000-0000-00000F020000}"/>
    <cellStyle name="Note 5 2" xfId="521" xr:uid="{00000000-0005-0000-0000-000010020000}"/>
    <cellStyle name="Notiz 2" xfId="523" xr:uid="{00000000-0005-0000-0000-000011020000}"/>
    <cellStyle name="Notiz 2 2" xfId="524" xr:uid="{00000000-0005-0000-0000-000012020000}"/>
    <cellStyle name="Notiz 2 2 2" xfId="525" xr:uid="{00000000-0005-0000-0000-000013020000}"/>
    <cellStyle name="Notiz 2 2 2 2" xfId="526" xr:uid="{00000000-0005-0000-0000-000014020000}"/>
    <cellStyle name="Notiz 2 2 2 2 2" xfId="527" xr:uid="{00000000-0005-0000-0000-000015020000}"/>
    <cellStyle name="Notiz 2 2 2 2 2 2" xfId="528" xr:uid="{00000000-0005-0000-0000-000016020000}"/>
    <cellStyle name="Notiz 2 2 2 2 2 3" xfId="529" xr:uid="{00000000-0005-0000-0000-000017020000}"/>
    <cellStyle name="Notiz 2 2 2 2 2 4" xfId="530" xr:uid="{00000000-0005-0000-0000-000018020000}"/>
    <cellStyle name="Notiz 2 2 2 2 3" xfId="531" xr:uid="{00000000-0005-0000-0000-000019020000}"/>
    <cellStyle name="Notiz 2 2 2 2 4" xfId="532" xr:uid="{00000000-0005-0000-0000-00001A020000}"/>
    <cellStyle name="Notiz 2 2 2 2 5" xfId="533" xr:uid="{00000000-0005-0000-0000-00001B020000}"/>
    <cellStyle name="Notiz 2 2 2 3" xfId="534" xr:uid="{00000000-0005-0000-0000-00001C020000}"/>
    <cellStyle name="Notiz 2 2 2 3 2" xfId="535" xr:uid="{00000000-0005-0000-0000-00001D020000}"/>
    <cellStyle name="Notiz 2 2 2 3 3" xfId="536" xr:uid="{00000000-0005-0000-0000-00001E020000}"/>
    <cellStyle name="Notiz 2 2 2 3 4" xfId="537" xr:uid="{00000000-0005-0000-0000-00001F020000}"/>
    <cellStyle name="Notiz 2 2 2 4" xfId="538" xr:uid="{00000000-0005-0000-0000-000020020000}"/>
    <cellStyle name="Notiz 2 2 2 5" xfId="539" xr:uid="{00000000-0005-0000-0000-000021020000}"/>
    <cellStyle name="Notiz 2 2 2 6" xfId="540" xr:uid="{00000000-0005-0000-0000-000022020000}"/>
    <cellStyle name="Notiz 2 2 3" xfId="541" xr:uid="{00000000-0005-0000-0000-000023020000}"/>
    <cellStyle name="Notiz 2 2 3 2" xfId="542" xr:uid="{00000000-0005-0000-0000-000024020000}"/>
    <cellStyle name="Notiz 2 2 3 2 2" xfId="543" xr:uid="{00000000-0005-0000-0000-000025020000}"/>
    <cellStyle name="Notiz 2 2 3 2 3" xfId="544" xr:uid="{00000000-0005-0000-0000-000026020000}"/>
    <cellStyle name="Notiz 2 2 3 2 4" xfId="545" xr:uid="{00000000-0005-0000-0000-000027020000}"/>
    <cellStyle name="Notiz 2 2 3 3" xfId="546" xr:uid="{00000000-0005-0000-0000-000028020000}"/>
    <cellStyle name="Notiz 2 2 3 4" xfId="547" xr:uid="{00000000-0005-0000-0000-000029020000}"/>
    <cellStyle name="Notiz 2 2 3 5" xfId="548" xr:uid="{00000000-0005-0000-0000-00002A020000}"/>
    <cellStyle name="Notiz 2 2 4" xfId="549" xr:uid="{00000000-0005-0000-0000-00002B020000}"/>
    <cellStyle name="Notiz 2 2 4 2" xfId="550" xr:uid="{00000000-0005-0000-0000-00002C020000}"/>
    <cellStyle name="Notiz 2 2 4 3" xfId="551" xr:uid="{00000000-0005-0000-0000-00002D020000}"/>
    <cellStyle name="Notiz 2 2 4 3 2" xfId="552" xr:uid="{00000000-0005-0000-0000-00002E020000}"/>
    <cellStyle name="Notiz 2 2 4 3 3" xfId="553" xr:uid="{00000000-0005-0000-0000-00002F020000}"/>
    <cellStyle name="Notiz 2 2 4 4" xfId="554" xr:uid="{00000000-0005-0000-0000-000030020000}"/>
    <cellStyle name="Notiz 2 2 4 4 2" xfId="555" xr:uid="{00000000-0005-0000-0000-000031020000}"/>
    <cellStyle name="Notiz 2 2 4 5" xfId="556" xr:uid="{00000000-0005-0000-0000-000032020000}"/>
    <cellStyle name="Notiz 2 2 5" xfId="557" xr:uid="{00000000-0005-0000-0000-000033020000}"/>
    <cellStyle name="Notiz 2 2 5 2" xfId="558" xr:uid="{00000000-0005-0000-0000-000034020000}"/>
    <cellStyle name="Notiz 2 2 5 3" xfId="559" xr:uid="{00000000-0005-0000-0000-000035020000}"/>
    <cellStyle name="Notiz 2 2 5 4" xfId="560" xr:uid="{00000000-0005-0000-0000-000036020000}"/>
    <cellStyle name="Notiz 2 2 6" xfId="561" xr:uid="{00000000-0005-0000-0000-000037020000}"/>
    <cellStyle name="Notiz 2 3" xfId="562" xr:uid="{00000000-0005-0000-0000-000038020000}"/>
    <cellStyle name="Notiz 2 3 2" xfId="563" xr:uid="{00000000-0005-0000-0000-000039020000}"/>
    <cellStyle name="Notiz 2 3 2 2" xfId="564" xr:uid="{00000000-0005-0000-0000-00003A020000}"/>
    <cellStyle name="Notiz 2 3 2 2 2" xfId="565" xr:uid="{00000000-0005-0000-0000-00003B020000}"/>
    <cellStyle name="Notiz 2 3 2 2 3" xfId="566" xr:uid="{00000000-0005-0000-0000-00003C020000}"/>
    <cellStyle name="Notiz 2 3 2 2 4" xfId="567" xr:uid="{00000000-0005-0000-0000-00003D020000}"/>
    <cellStyle name="Notiz 2 3 2 3" xfId="568" xr:uid="{00000000-0005-0000-0000-00003E020000}"/>
    <cellStyle name="Notiz 2 3 2 4" xfId="569" xr:uid="{00000000-0005-0000-0000-00003F020000}"/>
    <cellStyle name="Notiz 2 3 2 5" xfId="570" xr:uid="{00000000-0005-0000-0000-000040020000}"/>
    <cellStyle name="Notiz 2 3 3" xfId="571" xr:uid="{00000000-0005-0000-0000-000041020000}"/>
    <cellStyle name="Notiz 2 3 3 2" xfId="572" xr:uid="{00000000-0005-0000-0000-000042020000}"/>
    <cellStyle name="Notiz 2 3 3 3" xfId="573" xr:uid="{00000000-0005-0000-0000-000043020000}"/>
    <cellStyle name="Notiz 2 3 3 4" xfId="574" xr:uid="{00000000-0005-0000-0000-000044020000}"/>
    <cellStyle name="Notiz 2 3 4" xfId="575" xr:uid="{00000000-0005-0000-0000-000045020000}"/>
    <cellStyle name="Notiz 2 3 5" xfId="576" xr:uid="{00000000-0005-0000-0000-000046020000}"/>
    <cellStyle name="Notiz 2 3 6" xfId="577" xr:uid="{00000000-0005-0000-0000-000047020000}"/>
    <cellStyle name="Notiz 2 4" xfId="578" xr:uid="{00000000-0005-0000-0000-000048020000}"/>
    <cellStyle name="Notiz 2 4 2" xfId="579" xr:uid="{00000000-0005-0000-0000-000049020000}"/>
    <cellStyle name="Notiz 2 4 2 2" xfId="580" xr:uid="{00000000-0005-0000-0000-00004A020000}"/>
    <cellStyle name="Notiz 2 4 2 3" xfId="581" xr:uid="{00000000-0005-0000-0000-00004B020000}"/>
    <cellStyle name="Notiz 2 4 2 4" xfId="582" xr:uid="{00000000-0005-0000-0000-00004C020000}"/>
    <cellStyle name="Notiz 2 4 3" xfId="583" xr:uid="{00000000-0005-0000-0000-00004D020000}"/>
    <cellStyle name="Notiz 2 4 4" xfId="584" xr:uid="{00000000-0005-0000-0000-00004E020000}"/>
    <cellStyle name="Notiz 2 4 5" xfId="585" xr:uid="{00000000-0005-0000-0000-00004F020000}"/>
    <cellStyle name="Notiz 2 5" xfId="586" xr:uid="{00000000-0005-0000-0000-000050020000}"/>
    <cellStyle name="Notiz 2 5 2" xfId="587" xr:uid="{00000000-0005-0000-0000-000051020000}"/>
    <cellStyle name="Notiz 2 5 3" xfId="588" xr:uid="{00000000-0005-0000-0000-000052020000}"/>
    <cellStyle name="Notiz 2 5 4" xfId="589" xr:uid="{00000000-0005-0000-0000-000053020000}"/>
    <cellStyle name="Notiz 2 6" xfId="590" xr:uid="{00000000-0005-0000-0000-000054020000}"/>
    <cellStyle name="Notiz 2 7" xfId="591" xr:uid="{00000000-0005-0000-0000-000055020000}"/>
    <cellStyle name="Notiz 2 8" xfId="592" xr:uid="{00000000-0005-0000-0000-000056020000}"/>
    <cellStyle name="Notiz 3" xfId="593" xr:uid="{00000000-0005-0000-0000-000057020000}"/>
    <cellStyle name="Notiz 3 2" xfId="594" xr:uid="{00000000-0005-0000-0000-000058020000}"/>
    <cellStyle name="Notiz 3 2 2" xfId="595" xr:uid="{00000000-0005-0000-0000-000059020000}"/>
    <cellStyle name="Notiz 3 2 2 2" xfId="596" xr:uid="{00000000-0005-0000-0000-00005A020000}"/>
    <cellStyle name="Notiz 3 2 2 2 2" xfId="597" xr:uid="{00000000-0005-0000-0000-00005B020000}"/>
    <cellStyle name="Notiz 3 2 2 2 3" xfId="598" xr:uid="{00000000-0005-0000-0000-00005C020000}"/>
    <cellStyle name="Notiz 3 2 2 2 4" xfId="599" xr:uid="{00000000-0005-0000-0000-00005D020000}"/>
    <cellStyle name="Notiz 3 2 2 3" xfId="600" xr:uid="{00000000-0005-0000-0000-00005E020000}"/>
    <cellStyle name="Notiz 3 2 2 4" xfId="601" xr:uid="{00000000-0005-0000-0000-00005F020000}"/>
    <cellStyle name="Notiz 3 2 2 5" xfId="602" xr:uid="{00000000-0005-0000-0000-000060020000}"/>
    <cellStyle name="Notiz 3 2 3" xfId="603" xr:uid="{00000000-0005-0000-0000-000061020000}"/>
    <cellStyle name="Notiz 3 2 3 2" xfId="604" xr:uid="{00000000-0005-0000-0000-000062020000}"/>
    <cellStyle name="Notiz 3 2 3 3" xfId="605" xr:uid="{00000000-0005-0000-0000-000063020000}"/>
    <cellStyle name="Notiz 3 2 3 4" xfId="606" xr:uid="{00000000-0005-0000-0000-000064020000}"/>
    <cellStyle name="Notiz 3 2 4" xfId="607" xr:uid="{00000000-0005-0000-0000-000065020000}"/>
    <cellStyle name="Notiz 3 2 5" xfId="608" xr:uid="{00000000-0005-0000-0000-000066020000}"/>
    <cellStyle name="Notiz 3 2 6" xfId="609" xr:uid="{00000000-0005-0000-0000-000067020000}"/>
    <cellStyle name="Notiz 3 3" xfId="610" xr:uid="{00000000-0005-0000-0000-000068020000}"/>
    <cellStyle name="Notiz 3 3 2" xfId="611" xr:uid="{00000000-0005-0000-0000-000069020000}"/>
    <cellStyle name="Notiz 3 3 2 2" xfId="612" xr:uid="{00000000-0005-0000-0000-00006A020000}"/>
    <cellStyle name="Notiz 3 3 2 3" xfId="613" xr:uid="{00000000-0005-0000-0000-00006B020000}"/>
    <cellStyle name="Notiz 3 3 2 4" xfId="614" xr:uid="{00000000-0005-0000-0000-00006C020000}"/>
    <cellStyle name="Notiz 3 3 3" xfId="615" xr:uid="{00000000-0005-0000-0000-00006D020000}"/>
    <cellStyle name="Notiz 3 3 4" xfId="616" xr:uid="{00000000-0005-0000-0000-00006E020000}"/>
    <cellStyle name="Notiz 3 3 5" xfId="617" xr:uid="{00000000-0005-0000-0000-00006F020000}"/>
    <cellStyle name="Notiz 3 4" xfId="618" xr:uid="{00000000-0005-0000-0000-000070020000}"/>
    <cellStyle name="Notiz 3 4 2" xfId="619" xr:uid="{00000000-0005-0000-0000-000071020000}"/>
    <cellStyle name="Notiz 3 4 3" xfId="620" xr:uid="{00000000-0005-0000-0000-000072020000}"/>
    <cellStyle name="Notiz 3 4 4" xfId="621" xr:uid="{00000000-0005-0000-0000-000073020000}"/>
    <cellStyle name="Notiz 3 5" xfId="622" xr:uid="{00000000-0005-0000-0000-000074020000}"/>
    <cellStyle name="Notiz 3 6" xfId="623" xr:uid="{00000000-0005-0000-0000-000075020000}"/>
    <cellStyle name="Notiz 3 7" xfId="624" xr:uid="{00000000-0005-0000-0000-000076020000}"/>
    <cellStyle name="Notiz 4" xfId="625" xr:uid="{00000000-0005-0000-0000-000077020000}"/>
    <cellStyle name="Notiz 4 2" xfId="626" xr:uid="{00000000-0005-0000-0000-000078020000}"/>
    <cellStyle name="Notiz 4 2 2" xfId="627" xr:uid="{00000000-0005-0000-0000-000079020000}"/>
    <cellStyle name="Notiz 4 2 2 2" xfId="628" xr:uid="{00000000-0005-0000-0000-00007A020000}"/>
    <cellStyle name="Notiz 4 2 2 3" xfId="629" xr:uid="{00000000-0005-0000-0000-00007B020000}"/>
    <cellStyle name="Notiz 4 2 2 4" xfId="630" xr:uid="{00000000-0005-0000-0000-00007C020000}"/>
    <cellStyle name="Notiz 4 2 3" xfId="631" xr:uid="{00000000-0005-0000-0000-00007D020000}"/>
    <cellStyle name="Notiz 4 2 4" xfId="632" xr:uid="{00000000-0005-0000-0000-00007E020000}"/>
    <cellStyle name="Notiz 4 2 5" xfId="633" xr:uid="{00000000-0005-0000-0000-00007F020000}"/>
    <cellStyle name="Notiz 4 3" xfId="634" xr:uid="{00000000-0005-0000-0000-000080020000}"/>
    <cellStyle name="Notiz 4 3 2" xfId="635" xr:uid="{00000000-0005-0000-0000-000081020000}"/>
    <cellStyle name="Notiz 4 3 3" xfId="636" xr:uid="{00000000-0005-0000-0000-000082020000}"/>
    <cellStyle name="Notiz 4 3 4" xfId="637" xr:uid="{00000000-0005-0000-0000-000083020000}"/>
    <cellStyle name="Notiz 4 4" xfId="638" xr:uid="{00000000-0005-0000-0000-000084020000}"/>
    <cellStyle name="Notiz 4 5" xfId="639" xr:uid="{00000000-0005-0000-0000-000085020000}"/>
    <cellStyle name="Notiz 4 6" xfId="640" xr:uid="{00000000-0005-0000-0000-000086020000}"/>
    <cellStyle name="Notiz 5" xfId="641" xr:uid="{00000000-0005-0000-0000-000087020000}"/>
    <cellStyle name="Notiz 5 2" xfId="642" xr:uid="{00000000-0005-0000-0000-000088020000}"/>
    <cellStyle name="Notiz 5 2 2" xfId="643" xr:uid="{00000000-0005-0000-0000-000089020000}"/>
    <cellStyle name="Notiz 5 2 2 2" xfId="644" xr:uid="{00000000-0005-0000-0000-00008A020000}"/>
    <cellStyle name="Notiz 5 2 2 3" xfId="645" xr:uid="{00000000-0005-0000-0000-00008B020000}"/>
    <cellStyle name="Notiz 5 2 2 4" xfId="646" xr:uid="{00000000-0005-0000-0000-00008C020000}"/>
    <cellStyle name="Notiz 5 2 3" xfId="647" xr:uid="{00000000-0005-0000-0000-00008D020000}"/>
    <cellStyle name="Notiz 5 2 4" xfId="648" xr:uid="{00000000-0005-0000-0000-00008E020000}"/>
    <cellStyle name="Notiz 5 2 5" xfId="649" xr:uid="{00000000-0005-0000-0000-00008F020000}"/>
    <cellStyle name="Notiz 5 3" xfId="650" xr:uid="{00000000-0005-0000-0000-000090020000}"/>
    <cellStyle name="Notiz 5 3 2" xfId="651" xr:uid="{00000000-0005-0000-0000-000091020000}"/>
    <cellStyle name="Notiz 5 3 3" xfId="652" xr:uid="{00000000-0005-0000-0000-000092020000}"/>
    <cellStyle name="Notiz 5 3 4" xfId="653" xr:uid="{00000000-0005-0000-0000-000093020000}"/>
    <cellStyle name="Notiz 5 4" xfId="654" xr:uid="{00000000-0005-0000-0000-000094020000}"/>
    <cellStyle name="Notiz 5 5" xfId="655" xr:uid="{00000000-0005-0000-0000-000095020000}"/>
    <cellStyle name="Notiz 5 6" xfId="656" xr:uid="{00000000-0005-0000-0000-000096020000}"/>
    <cellStyle name="Notiz 6" xfId="657" xr:uid="{00000000-0005-0000-0000-000097020000}"/>
    <cellStyle name="Notiz 6 2" xfId="658" xr:uid="{00000000-0005-0000-0000-000098020000}"/>
    <cellStyle name="Notiz 6 2 2" xfId="659" xr:uid="{00000000-0005-0000-0000-000099020000}"/>
    <cellStyle name="Notiz 6 2 3" xfId="660" xr:uid="{00000000-0005-0000-0000-00009A020000}"/>
    <cellStyle name="Notiz 6 2 4" xfId="661" xr:uid="{00000000-0005-0000-0000-00009B020000}"/>
    <cellStyle name="Notiz 6 3" xfId="662" xr:uid="{00000000-0005-0000-0000-00009C020000}"/>
    <cellStyle name="Notiz 6 4" xfId="663" xr:uid="{00000000-0005-0000-0000-00009D020000}"/>
    <cellStyle name="Notiz 6 5" xfId="664" xr:uid="{00000000-0005-0000-0000-00009E020000}"/>
    <cellStyle name="Notiz 7" xfId="665" xr:uid="{00000000-0005-0000-0000-00009F020000}"/>
    <cellStyle name="Notiz 7 2" xfId="666" xr:uid="{00000000-0005-0000-0000-0000A0020000}"/>
    <cellStyle name="Notiz 7 3" xfId="667" xr:uid="{00000000-0005-0000-0000-0000A1020000}"/>
    <cellStyle name="Notiz 7 4" xfId="668" xr:uid="{00000000-0005-0000-0000-0000A2020000}"/>
    <cellStyle name="Notiz 8" xfId="669" xr:uid="{00000000-0005-0000-0000-0000A3020000}"/>
    <cellStyle name="Notiz 9" xfId="670" xr:uid="{00000000-0005-0000-0000-0000A4020000}"/>
    <cellStyle name="Output 2" xfId="671" xr:uid="{00000000-0005-0000-0000-0000A5020000}"/>
    <cellStyle name="Percent" xfId="672" builtinId="5"/>
    <cellStyle name="Percent 2" xfId="1030" xr:uid="{00000000-0005-0000-0000-0000A6020000}"/>
    <cellStyle name="Prozent 10" xfId="673" xr:uid="{00000000-0005-0000-0000-0000A8020000}"/>
    <cellStyle name="Prozent 10 2" xfId="674" xr:uid="{00000000-0005-0000-0000-0000A9020000}"/>
    <cellStyle name="Prozent 10 3" xfId="675" xr:uid="{00000000-0005-0000-0000-0000AA020000}"/>
    <cellStyle name="Prozent 10 3 2" xfId="676" xr:uid="{00000000-0005-0000-0000-0000AB020000}"/>
    <cellStyle name="Prozent 10 4" xfId="677" xr:uid="{00000000-0005-0000-0000-0000AC020000}"/>
    <cellStyle name="Prozent 11" xfId="678" xr:uid="{00000000-0005-0000-0000-0000AD020000}"/>
    <cellStyle name="Prozent 12" xfId="679" xr:uid="{00000000-0005-0000-0000-0000AE020000}"/>
    <cellStyle name="Prozent 13" xfId="680" xr:uid="{00000000-0005-0000-0000-0000AF020000}"/>
    <cellStyle name="Prozent 2" xfId="681" xr:uid="{00000000-0005-0000-0000-0000B0020000}"/>
    <cellStyle name="Prozent 3" xfId="682" xr:uid="{00000000-0005-0000-0000-0000B1020000}"/>
    <cellStyle name="Prozent 3 2" xfId="683" xr:uid="{00000000-0005-0000-0000-0000B2020000}"/>
    <cellStyle name="Prozent 3 2 2" xfId="684" xr:uid="{00000000-0005-0000-0000-0000B3020000}"/>
    <cellStyle name="Prozent 3 2 2 2" xfId="685" xr:uid="{00000000-0005-0000-0000-0000B4020000}"/>
    <cellStyle name="Prozent 3 2 2 2 2" xfId="686" xr:uid="{00000000-0005-0000-0000-0000B5020000}"/>
    <cellStyle name="Prozent 3 2 2 2 2 2" xfId="687" xr:uid="{00000000-0005-0000-0000-0000B6020000}"/>
    <cellStyle name="Prozent 3 2 2 2 2 3" xfId="688" xr:uid="{00000000-0005-0000-0000-0000B7020000}"/>
    <cellStyle name="Prozent 3 2 2 2 2 4" xfId="689" xr:uid="{00000000-0005-0000-0000-0000B8020000}"/>
    <cellStyle name="Prozent 3 2 2 2 3" xfId="690" xr:uid="{00000000-0005-0000-0000-0000B9020000}"/>
    <cellStyle name="Prozent 3 2 2 2 4" xfId="691" xr:uid="{00000000-0005-0000-0000-0000BA020000}"/>
    <cellStyle name="Prozent 3 2 2 2 5" xfId="692" xr:uid="{00000000-0005-0000-0000-0000BB020000}"/>
    <cellStyle name="Prozent 3 2 2 3" xfId="693" xr:uid="{00000000-0005-0000-0000-0000BC020000}"/>
    <cellStyle name="Prozent 3 2 2 3 2" xfId="694" xr:uid="{00000000-0005-0000-0000-0000BD020000}"/>
    <cellStyle name="Prozent 3 2 2 3 3" xfId="695" xr:uid="{00000000-0005-0000-0000-0000BE020000}"/>
    <cellStyle name="Prozent 3 2 2 3 4" xfId="696" xr:uid="{00000000-0005-0000-0000-0000BF020000}"/>
    <cellStyle name="Prozent 3 2 2 4" xfId="697" xr:uid="{00000000-0005-0000-0000-0000C0020000}"/>
    <cellStyle name="Prozent 3 2 2 5" xfId="698" xr:uid="{00000000-0005-0000-0000-0000C1020000}"/>
    <cellStyle name="Prozent 3 2 2 6" xfId="699" xr:uid="{00000000-0005-0000-0000-0000C2020000}"/>
    <cellStyle name="Prozent 3 2 3" xfId="700" xr:uid="{00000000-0005-0000-0000-0000C3020000}"/>
    <cellStyle name="Prozent 3 2 3 2" xfId="701" xr:uid="{00000000-0005-0000-0000-0000C4020000}"/>
    <cellStyle name="Prozent 3 2 3 2 2" xfId="702" xr:uid="{00000000-0005-0000-0000-0000C5020000}"/>
    <cellStyle name="Prozent 3 2 3 2 3" xfId="703" xr:uid="{00000000-0005-0000-0000-0000C6020000}"/>
    <cellStyle name="Prozent 3 2 3 2 4" xfId="704" xr:uid="{00000000-0005-0000-0000-0000C7020000}"/>
    <cellStyle name="Prozent 3 2 3 3" xfId="705" xr:uid="{00000000-0005-0000-0000-0000C8020000}"/>
    <cellStyle name="Prozent 3 2 3 4" xfId="706" xr:uid="{00000000-0005-0000-0000-0000C9020000}"/>
    <cellStyle name="Prozent 3 2 3 5" xfId="707" xr:uid="{00000000-0005-0000-0000-0000CA020000}"/>
    <cellStyle name="Prozent 3 2 4" xfId="708" xr:uid="{00000000-0005-0000-0000-0000CB020000}"/>
    <cellStyle name="Prozent 3 2 4 2" xfId="709" xr:uid="{00000000-0005-0000-0000-0000CC020000}"/>
    <cellStyle name="Prozent 3 2 4 3" xfId="710" xr:uid="{00000000-0005-0000-0000-0000CD020000}"/>
    <cellStyle name="Prozent 3 2 4 4" xfId="711" xr:uid="{00000000-0005-0000-0000-0000CE020000}"/>
    <cellStyle name="Prozent 3 2 4 5" xfId="712" xr:uid="{00000000-0005-0000-0000-0000CF020000}"/>
    <cellStyle name="Prozent 3 2 5" xfId="713" xr:uid="{00000000-0005-0000-0000-0000D0020000}"/>
    <cellStyle name="Prozent 3 3" xfId="714" xr:uid="{00000000-0005-0000-0000-0000D1020000}"/>
    <cellStyle name="Prozent 3 3 2" xfId="715" xr:uid="{00000000-0005-0000-0000-0000D2020000}"/>
    <cellStyle name="Prozent 3 3 2 2" xfId="716" xr:uid="{00000000-0005-0000-0000-0000D3020000}"/>
    <cellStyle name="Prozent 3 3 2 2 2" xfId="717" xr:uid="{00000000-0005-0000-0000-0000D4020000}"/>
    <cellStyle name="Prozent 3 3 2 2 3" xfId="718" xr:uid="{00000000-0005-0000-0000-0000D5020000}"/>
    <cellStyle name="Prozent 3 3 2 2 4" xfId="719" xr:uid="{00000000-0005-0000-0000-0000D6020000}"/>
    <cellStyle name="Prozent 3 3 2 3" xfId="720" xr:uid="{00000000-0005-0000-0000-0000D7020000}"/>
    <cellStyle name="Prozent 3 3 2 4" xfId="721" xr:uid="{00000000-0005-0000-0000-0000D8020000}"/>
    <cellStyle name="Prozent 3 3 2 5" xfId="722" xr:uid="{00000000-0005-0000-0000-0000D9020000}"/>
    <cellStyle name="Prozent 3 3 3" xfId="723" xr:uid="{00000000-0005-0000-0000-0000DA020000}"/>
    <cellStyle name="Prozent 3 3 3 2" xfId="724" xr:uid="{00000000-0005-0000-0000-0000DB020000}"/>
    <cellStyle name="Prozent 3 3 3 3" xfId="725" xr:uid="{00000000-0005-0000-0000-0000DC020000}"/>
    <cellStyle name="Prozent 3 3 3 4" xfId="726" xr:uid="{00000000-0005-0000-0000-0000DD020000}"/>
    <cellStyle name="Prozent 3 3 4" xfId="727" xr:uid="{00000000-0005-0000-0000-0000DE020000}"/>
    <cellStyle name="Prozent 3 3 5" xfId="728" xr:uid="{00000000-0005-0000-0000-0000DF020000}"/>
    <cellStyle name="Prozent 3 3 6" xfId="729" xr:uid="{00000000-0005-0000-0000-0000E0020000}"/>
    <cellStyle name="Prozent 3 4" xfId="730" xr:uid="{00000000-0005-0000-0000-0000E1020000}"/>
    <cellStyle name="Prozent 3 4 2" xfId="731" xr:uid="{00000000-0005-0000-0000-0000E2020000}"/>
    <cellStyle name="Prozent 3 4 2 2" xfId="732" xr:uid="{00000000-0005-0000-0000-0000E3020000}"/>
    <cellStyle name="Prozent 3 4 2 3" xfId="733" xr:uid="{00000000-0005-0000-0000-0000E4020000}"/>
    <cellStyle name="Prozent 3 4 2 4" xfId="734" xr:uid="{00000000-0005-0000-0000-0000E5020000}"/>
    <cellStyle name="Prozent 3 4 3" xfId="735" xr:uid="{00000000-0005-0000-0000-0000E6020000}"/>
    <cellStyle name="Prozent 3 4 4" xfId="736" xr:uid="{00000000-0005-0000-0000-0000E7020000}"/>
    <cellStyle name="Prozent 3 4 5" xfId="737" xr:uid="{00000000-0005-0000-0000-0000E8020000}"/>
    <cellStyle name="Prozent 3 5" xfId="738" xr:uid="{00000000-0005-0000-0000-0000E9020000}"/>
    <cellStyle name="Prozent 3 5 2" xfId="739" xr:uid="{00000000-0005-0000-0000-0000EA020000}"/>
    <cellStyle name="Prozent 3 5 3" xfId="740" xr:uid="{00000000-0005-0000-0000-0000EB020000}"/>
    <cellStyle name="Prozent 3 5 4" xfId="741" xr:uid="{00000000-0005-0000-0000-0000EC020000}"/>
    <cellStyle name="Prozent 3 6" xfId="742" xr:uid="{00000000-0005-0000-0000-0000ED020000}"/>
    <cellStyle name="Prozent 3 7" xfId="743" xr:uid="{00000000-0005-0000-0000-0000EE020000}"/>
    <cellStyle name="Prozent 3 8" xfId="744" xr:uid="{00000000-0005-0000-0000-0000EF020000}"/>
    <cellStyle name="Prozent 4" xfId="745" xr:uid="{00000000-0005-0000-0000-0000F0020000}"/>
    <cellStyle name="Prozent 4 2" xfId="746" xr:uid="{00000000-0005-0000-0000-0000F1020000}"/>
    <cellStyle name="Prozent 4 2 2" xfId="747" xr:uid="{00000000-0005-0000-0000-0000F2020000}"/>
    <cellStyle name="Prozent 4 2 2 2" xfId="748" xr:uid="{00000000-0005-0000-0000-0000F3020000}"/>
    <cellStyle name="Prozent 4 2 2 2 2" xfId="749" xr:uid="{00000000-0005-0000-0000-0000F4020000}"/>
    <cellStyle name="Prozent 4 2 2 2 2 2" xfId="750" xr:uid="{00000000-0005-0000-0000-0000F5020000}"/>
    <cellStyle name="Prozent 4 2 2 2 2 3" xfId="751" xr:uid="{00000000-0005-0000-0000-0000F6020000}"/>
    <cellStyle name="Prozent 4 2 2 2 2 4" xfId="752" xr:uid="{00000000-0005-0000-0000-0000F7020000}"/>
    <cellStyle name="Prozent 4 2 2 2 3" xfId="753" xr:uid="{00000000-0005-0000-0000-0000F8020000}"/>
    <cellStyle name="Prozent 4 2 2 2 4" xfId="754" xr:uid="{00000000-0005-0000-0000-0000F9020000}"/>
    <cellStyle name="Prozent 4 2 2 2 5" xfId="755" xr:uid="{00000000-0005-0000-0000-0000FA020000}"/>
    <cellStyle name="Prozent 4 2 2 3" xfId="756" xr:uid="{00000000-0005-0000-0000-0000FB020000}"/>
    <cellStyle name="Prozent 4 2 2 3 2" xfId="757" xr:uid="{00000000-0005-0000-0000-0000FC020000}"/>
    <cellStyle name="Prozent 4 2 2 3 3" xfId="758" xr:uid="{00000000-0005-0000-0000-0000FD020000}"/>
    <cellStyle name="Prozent 4 2 2 3 4" xfId="759" xr:uid="{00000000-0005-0000-0000-0000FE020000}"/>
    <cellStyle name="Prozent 4 2 2 4" xfId="760" xr:uid="{00000000-0005-0000-0000-0000FF020000}"/>
    <cellStyle name="Prozent 4 2 2 5" xfId="761" xr:uid="{00000000-0005-0000-0000-000000030000}"/>
    <cellStyle name="Prozent 4 2 2 6" xfId="762" xr:uid="{00000000-0005-0000-0000-000001030000}"/>
    <cellStyle name="Prozent 4 2 3" xfId="763" xr:uid="{00000000-0005-0000-0000-000002030000}"/>
    <cellStyle name="Prozent 4 2 3 2" xfId="764" xr:uid="{00000000-0005-0000-0000-000003030000}"/>
    <cellStyle name="Prozent 4 2 3 2 2" xfId="765" xr:uid="{00000000-0005-0000-0000-000004030000}"/>
    <cellStyle name="Prozent 4 2 3 2 3" xfId="766" xr:uid="{00000000-0005-0000-0000-000005030000}"/>
    <cellStyle name="Prozent 4 2 3 2 4" xfId="767" xr:uid="{00000000-0005-0000-0000-000006030000}"/>
    <cellStyle name="Prozent 4 2 3 3" xfId="768" xr:uid="{00000000-0005-0000-0000-000007030000}"/>
    <cellStyle name="Prozent 4 2 3 4" xfId="769" xr:uid="{00000000-0005-0000-0000-000008030000}"/>
    <cellStyle name="Prozent 4 2 3 5" xfId="770" xr:uid="{00000000-0005-0000-0000-000009030000}"/>
    <cellStyle name="Prozent 4 2 4" xfId="771" xr:uid="{00000000-0005-0000-0000-00000A030000}"/>
    <cellStyle name="Prozent 4 2 4 2" xfId="772" xr:uid="{00000000-0005-0000-0000-00000B030000}"/>
    <cellStyle name="Prozent 4 2 4 3" xfId="773" xr:uid="{00000000-0005-0000-0000-00000C030000}"/>
    <cellStyle name="Prozent 4 2 4 4" xfId="774" xr:uid="{00000000-0005-0000-0000-00000D030000}"/>
    <cellStyle name="Prozent 4 2 5" xfId="775" xr:uid="{00000000-0005-0000-0000-00000E030000}"/>
    <cellStyle name="Prozent 4 2 6" xfId="776" xr:uid="{00000000-0005-0000-0000-00000F030000}"/>
    <cellStyle name="Prozent 4 2 7" xfId="777" xr:uid="{00000000-0005-0000-0000-000010030000}"/>
    <cellStyle name="Prozent 4 3" xfId="778" xr:uid="{00000000-0005-0000-0000-000011030000}"/>
    <cellStyle name="Prozent 4 3 2" xfId="779" xr:uid="{00000000-0005-0000-0000-000012030000}"/>
    <cellStyle name="Prozent 4 3 2 2" xfId="780" xr:uid="{00000000-0005-0000-0000-000013030000}"/>
    <cellStyle name="Prozent 4 3 2 2 2" xfId="781" xr:uid="{00000000-0005-0000-0000-000014030000}"/>
    <cellStyle name="Prozent 4 3 2 2 3" xfId="782" xr:uid="{00000000-0005-0000-0000-000015030000}"/>
    <cellStyle name="Prozent 4 3 2 2 4" xfId="783" xr:uid="{00000000-0005-0000-0000-000016030000}"/>
    <cellStyle name="Prozent 4 3 2 3" xfId="784" xr:uid="{00000000-0005-0000-0000-000017030000}"/>
    <cellStyle name="Prozent 4 3 2 4" xfId="785" xr:uid="{00000000-0005-0000-0000-000018030000}"/>
    <cellStyle name="Prozent 4 3 2 5" xfId="786" xr:uid="{00000000-0005-0000-0000-000019030000}"/>
    <cellStyle name="Prozent 4 3 3" xfId="787" xr:uid="{00000000-0005-0000-0000-00001A030000}"/>
    <cellStyle name="Prozent 4 3 3 2" xfId="788" xr:uid="{00000000-0005-0000-0000-00001B030000}"/>
    <cellStyle name="Prozent 4 3 3 2 2" xfId="789" xr:uid="{00000000-0005-0000-0000-00001C030000}"/>
    <cellStyle name="Prozent 4 3 3 2 3" xfId="790" xr:uid="{00000000-0005-0000-0000-00001D030000}"/>
    <cellStyle name="Prozent 4 3 3 2 4" xfId="791" xr:uid="{00000000-0005-0000-0000-00001E030000}"/>
    <cellStyle name="Prozent 4 3 3 3" xfId="792" xr:uid="{00000000-0005-0000-0000-00001F030000}"/>
    <cellStyle name="Prozent 4 3 3 4" xfId="793" xr:uid="{00000000-0005-0000-0000-000020030000}"/>
    <cellStyle name="Prozent 4 3 3 5" xfId="794" xr:uid="{00000000-0005-0000-0000-000021030000}"/>
    <cellStyle name="Prozent 4 3 4" xfId="795" xr:uid="{00000000-0005-0000-0000-000022030000}"/>
    <cellStyle name="Prozent 4 3 4 2" xfId="796" xr:uid="{00000000-0005-0000-0000-000023030000}"/>
    <cellStyle name="Prozent 4 3 4 3" xfId="797" xr:uid="{00000000-0005-0000-0000-000024030000}"/>
    <cellStyle name="Prozent 4 3 4 4" xfId="798" xr:uid="{00000000-0005-0000-0000-000025030000}"/>
    <cellStyle name="Prozent 4 3 5" xfId="799" xr:uid="{00000000-0005-0000-0000-000026030000}"/>
    <cellStyle name="Prozent 4 4" xfId="800" xr:uid="{00000000-0005-0000-0000-000027030000}"/>
    <cellStyle name="Prozent 4 4 2" xfId="801" xr:uid="{00000000-0005-0000-0000-000028030000}"/>
    <cellStyle name="Prozent 4 4 2 2" xfId="802" xr:uid="{00000000-0005-0000-0000-000029030000}"/>
    <cellStyle name="Prozent 4 4 2 3" xfId="803" xr:uid="{00000000-0005-0000-0000-00002A030000}"/>
    <cellStyle name="Prozent 4 4 2 4" xfId="804" xr:uid="{00000000-0005-0000-0000-00002B030000}"/>
    <cellStyle name="Prozent 4 4 3" xfId="805" xr:uid="{00000000-0005-0000-0000-00002C030000}"/>
    <cellStyle name="Prozent 4 4 4" xfId="806" xr:uid="{00000000-0005-0000-0000-00002D030000}"/>
    <cellStyle name="Prozent 4 4 5" xfId="807" xr:uid="{00000000-0005-0000-0000-00002E030000}"/>
    <cellStyle name="Prozent 4 5" xfId="808" xr:uid="{00000000-0005-0000-0000-00002F030000}"/>
    <cellStyle name="Prozent 4 5 2" xfId="809" xr:uid="{00000000-0005-0000-0000-000030030000}"/>
    <cellStyle name="Prozent 4 5 3" xfId="810" xr:uid="{00000000-0005-0000-0000-000031030000}"/>
    <cellStyle name="Prozent 4 5 4" xfId="811" xr:uid="{00000000-0005-0000-0000-000032030000}"/>
    <cellStyle name="Prozent 4 6" xfId="812" xr:uid="{00000000-0005-0000-0000-000033030000}"/>
    <cellStyle name="Prozent 4 7" xfId="813" xr:uid="{00000000-0005-0000-0000-000034030000}"/>
    <cellStyle name="Prozent 4 8" xfId="814" xr:uid="{00000000-0005-0000-0000-000035030000}"/>
    <cellStyle name="Prozent 5" xfId="815" xr:uid="{00000000-0005-0000-0000-000036030000}"/>
    <cellStyle name="Prozent 5 2" xfId="816" xr:uid="{00000000-0005-0000-0000-000037030000}"/>
    <cellStyle name="Prozent 5 2 2" xfId="817" xr:uid="{00000000-0005-0000-0000-000038030000}"/>
    <cellStyle name="Prozent 5 2 2 2" xfId="818" xr:uid="{00000000-0005-0000-0000-000039030000}"/>
    <cellStyle name="Prozent 5 2 2 2 2" xfId="819" xr:uid="{00000000-0005-0000-0000-00003A030000}"/>
    <cellStyle name="Prozent 5 2 2 2 3" xfId="820" xr:uid="{00000000-0005-0000-0000-00003B030000}"/>
    <cellStyle name="Prozent 5 2 2 2 4" xfId="821" xr:uid="{00000000-0005-0000-0000-00003C030000}"/>
    <cellStyle name="Prozent 5 2 2 3" xfId="822" xr:uid="{00000000-0005-0000-0000-00003D030000}"/>
    <cellStyle name="Prozent 5 2 2 4" xfId="823" xr:uid="{00000000-0005-0000-0000-00003E030000}"/>
    <cellStyle name="Prozent 5 2 2 5" xfId="824" xr:uid="{00000000-0005-0000-0000-00003F030000}"/>
    <cellStyle name="Prozent 5 2 3" xfId="825" xr:uid="{00000000-0005-0000-0000-000040030000}"/>
    <cellStyle name="Prozent 5 2 3 2" xfId="826" xr:uid="{00000000-0005-0000-0000-000041030000}"/>
    <cellStyle name="Prozent 5 2 3 3" xfId="827" xr:uid="{00000000-0005-0000-0000-000042030000}"/>
    <cellStyle name="Prozent 5 2 3 4" xfId="828" xr:uid="{00000000-0005-0000-0000-000043030000}"/>
    <cellStyle name="Prozent 5 2 4" xfId="829" xr:uid="{00000000-0005-0000-0000-000044030000}"/>
    <cellStyle name="Prozent 5 2 5" xfId="830" xr:uid="{00000000-0005-0000-0000-000045030000}"/>
    <cellStyle name="Prozent 5 2 6" xfId="831" xr:uid="{00000000-0005-0000-0000-000046030000}"/>
    <cellStyle name="Prozent 5 3" xfId="832" xr:uid="{00000000-0005-0000-0000-000047030000}"/>
    <cellStyle name="Prozent 5 3 2" xfId="833" xr:uid="{00000000-0005-0000-0000-000048030000}"/>
    <cellStyle name="Prozent 5 3 2 2" xfId="834" xr:uid="{00000000-0005-0000-0000-000049030000}"/>
    <cellStyle name="Prozent 5 3 2 3" xfId="835" xr:uid="{00000000-0005-0000-0000-00004A030000}"/>
    <cellStyle name="Prozent 5 3 2 4" xfId="836" xr:uid="{00000000-0005-0000-0000-00004B030000}"/>
    <cellStyle name="Prozent 5 3 3" xfId="837" xr:uid="{00000000-0005-0000-0000-00004C030000}"/>
    <cellStyle name="Prozent 5 3 4" xfId="838" xr:uid="{00000000-0005-0000-0000-00004D030000}"/>
    <cellStyle name="Prozent 5 3 5" xfId="839" xr:uid="{00000000-0005-0000-0000-00004E030000}"/>
    <cellStyle name="Prozent 5 4" xfId="840" xr:uid="{00000000-0005-0000-0000-00004F030000}"/>
    <cellStyle name="Prozent 5 4 2" xfId="841" xr:uid="{00000000-0005-0000-0000-000050030000}"/>
    <cellStyle name="Prozent 5 4 3" xfId="842" xr:uid="{00000000-0005-0000-0000-000051030000}"/>
    <cellStyle name="Prozent 5 4 3 2" xfId="843" xr:uid="{00000000-0005-0000-0000-000052030000}"/>
    <cellStyle name="Prozent 5 4 3 3" xfId="844" xr:uid="{00000000-0005-0000-0000-000053030000}"/>
    <cellStyle name="Prozent 5 4 4" xfId="845" xr:uid="{00000000-0005-0000-0000-000054030000}"/>
    <cellStyle name="Prozent 5 4 4 2" xfId="846" xr:uid="{00000000-0005-0000-0000-000055030000}"/>
    <cellStyle name="Prozent 5 4 5" xfId="847" xr:uid="{00000000-0005-0000-0000-000056030000}"/>
    <cellStyle name="Prozent 5 5" xfId="848" xr:uid="{00000000-0005-0000-0000-000057030000}"/>
    <cellStyle name="Prozent 5 5 2" xfId="849" xr:uid="{00000000-0005-0000-0000-000058030000}"/>
    <cellStyle name="Prozent 5 5 3" xfId="850" xr:uid="{00000000-0005-0000-0000-000059030000}"/>
    <cellStyle name="Prozent 5 5 4" xfId="851" xr:uid="{00000000-0005-0000-0000-00005A030000}"/>
    <cellStyle name="Prozent 5 6" xfId="852" xr:uid="{00000000-0005-0000-0000-00005B030000}"/>
    <cellStyle name="Prozent 6" xfId="853" xr:uid="{00000000-0005-0000-0000-00005C030000}"/>
    <cellStyle name="Prozent 6 2" xfId="854" xr:uid="{00000000-0005-0000-0000-00005D030000}"/>
    <cellStyle name="Prozent 6 2 2" xfId="855" xr:uid="{00000000-0005-0000-0000-00005E030000}"/>
    <cellStyle name="Prozent 6 2 2 2" xfId="856" xr:uid="{00000000-0005-0000-0000-00005F030000}"/>
    <cellStyle name="Prozent 6 2 2 3" xfId="857" xr:uid="{00000000-0005-0000-0000-000060030000}"/>
    <cellStyle name="Prozent 6 2 2 4" xfId="858" xr:uid="{00000000-0005-0000-0000-000061030000}"/>
    <cellStyle name="Prozent 6 2 3" xfId="859" xr:uid="{00000000-0005-0000-0000-000062030000}"/>
    <cellStyle name="Prozent 6 2 4" xfId="860" xr:uid="{00000000-0005-0000-0000-000063030000}"/>
    <cellStyle name="Prozent 6 2 5" xfId="861" xr:uid="{00000000-0005-0000-0000-000064030000}"/>
    <cellStyle name="Prozent 6 3" xfId="862" xr:uid="{00000000-0005-0000-0000-000065030000}"/>
    <cellStyle name="Prozent 6 3 2" xfId="863" xr:uid="{00000000-0005-0000-0000-000066030000}"/>
    <cellStyle name="Prozent 6 3 3" xfId="864" xr:uid="{00000000-0005-0000-0000-000067030000}"/>
    <cellStyle name="Prozent 6 3 4" xfId="865" xr:uid="{00000000-0005-0000-0000-000068030000}"/>
    <cellStyle name="Prozent 6 4" xfId="866" xr:uid="{00000000-0005-0000-0000-000069030000}"/>
    <cellStyle name="Prozent 6 5" xfId="867" xr:uid="{00000000-0005-0000-0000-00006A030000}"/>
    <cellStyle name="Prozent 6 6" xfId="868" xr:uid="{00000000-0005-0000-0000-00006B030000}"/>
    <cellStyle name="Prozent 7" xfId="869" xr:uid="{00000000-0005-0000-0000-00006C030000}"/>
    <cellStyle name="Prozent 7 2" xfId="870" xr:uid="{00000000-0005-0000-0000-00006D030000}"/>
    <cellStyle name="Prozent 7 2 2" xfId="871" xr:uid="{00000000-0005-0000-0000-00006E030000}"/>
    <cellStyle name="Prozent 7 2 2 2" xfId="872" xr:uid="{00000000-0005-0000-0000-00006F030000}"/>
    <cellStyle name="Prozent 7 2 2 3" xfId="873" xr:uid="{00000000-0005-0000-0000-000070030000}"/>
    <cellStyle name="Prozent 7 2 2 4" xfId="874" xr:uid="{00000000-0005-0000-0000-000071030000}"/>
    <cellStyle name="Prozent 7 2 3" xfId="875" xr:uid="{00000000-0005-0000-0000-000072030000}"/>
    <cellStyle name="Prozent 7 2 4" xfId="876" xr:uid="{00000000-0005-0000-0000-000073030000}"/>
    <cellStyle name="Prozent 7 2 5" xfId="877" xr:uid="{00000000-0005-0000-0000-000074030000}"/>
    <cellStyle name="Prozent 7 3" xfId="878" xr:uid="{00000000-0005-0000-0000-000075030000}"/>
    <cellStyle name="Prozent 7 3 2" xfId="879" xr:uid="{00000000-0005-0000-0000-000076030000}"/>
    <cellStyle name="Prozent 7 3 3" xfId="880" xr:uid="{00000000-0005-0000-0000-000077030000}"/>
    <cellStyle name="Prozent 7 3 4" xfId="881" xr:uid="{00000000-0005-0000-0000-000078030000}"/>
    <cellStyle name="Prozent 7 4" xfId="882" xr:uid="{00000000-0005-0000-0000-000079030000}"/>
    <cellStyle name="Prozent 7 5" xfId="883" xr:uid="{00000000-0005-0000-0000-00007A030000}"/>
    <cellStyle name="Prozent 7 6" xfId="884" xr:uid="{00000000-0005-0000-0000-00007B030000}"/>
    <cellStyle name="Prozent 8" xfId="885" xr:uid="{00000000-0005-0000-0000-00007C030000}"/>
    <cellStyle name="Prozent 8 2" xfId="886" xr:uid="{00000000-0005-0000-0000-00007D030000}"/>
    <cellStyle name="Prozent 8 2 2" xfId="887" xr:uid="{00000000-0005-0000-0000-00007E030000}"/>
    <cellStyle name="Prozent 8 2 3" xfId="888" xr:uid="{00000000-0005-0000-0000-00007F030000}"/>
    <cellStyle name="Prozent 8 2 4" xfId="889" xr:uid="{00000000-0005-0000-0000-000080030000}"/>
    <cellStyle name="Prozent 8 3" xfId="890" xr:uid="{00000000-0005-0000-0000-000081030000}"/>
    <cellStyle name="Prozent 8 3 2" xfId="891" xr:uid="{00000000-0005-0000-0000-000082030000}"/>
    <cellStyle name="Prozent 8 3 2 2" xfId="892" xr:uid="{00000000-0005-0000-0000-000083030000}"/>
    <cellStyle name="Prozent 8 3 2 2 2" xfId="893" xr:uid="{00000000-0005-0000-0000-000084030000}"/>
    <cellStyle name="Prozent 8 3 2 3" xfId="894" xr:uid="{00000000-0005-0000-0000-000085030000}"/>
    <cellStyle name="Prozent 8 3 2 4" xfId="895" xr:uid="{00000000-0005-0000-0000-000086030000}"/>
    <cellStyle name="Prozent 8 3 2 5" xfId="896" xr:uid="{00000000-0005-0000-0000-000087030000}"/>
    <cellStyle name="Prozent 8 3 3" xfId="897" xr:uid="{00000000-0005-0000-0000-000088030000}"/>
    <cellStyle name="Prozent 8 3 3 2" xfId="898" xr:uid="{00000000-0005-0000-0000-000089030000}"/>
    <cellStyle name="Prozent 8 3 3 3" xfId="899" xr:uid="{00000000-0005-0000-0000-00008A030000}"/>
    <cellStyle name="Prozent 8 3 4" xfId="900" xr:uid="{00000000-0005-0000-0000-00008B030000}"/>
    <cellStyle name="Prozent 8 3 5" xfId="901" xr:uid="{00000000-0005-0000-0000-00008C030000}"/>
    <cellStyle name="Prozent 8 3 6" xfId="902" xr:uid="{00000000-0005-0000-0000-00008D030000}"/>
    <cellStyle name="Prozent 9" xfId="903" xr:uid="{00000000-0005-0000-0000-00008E030000}"/>
    <cellStyle name="Prozent 9 2" xfId="904" xr:uid="{00000000-0005-0000-0000-00008F030000}"/>
    <cellStyle name="Prozent 9 3" xfId="905" xr:uid="{00000000-0005-0000-0000-000090030000}"/>
    <cellStyle name="Prozent 9 4" xfId="906" xr:uid="{00000000-0005-0000-0000-000091030000}"/>
    <cellStyle name="Schlecht 2" xfId="908" xr:uid="{00000000-0005-0000-0000-000092030000}"/>
    <cellStyle name="Schlecht 3" xfId="909" xr:uid="{00000000-0005-0000-0000-000093030000}"/>
    <cellStyle name="Standard 2" xfId="910" xr:uid="{00000000-0005-0000-0000-000095030000}"/>
    <cellStyle name="Standard 2 2" xfId="911" xr:uid="{00000000-0005-0000-0000-000096030000}"/>
    <cellStyle name="Standard 2 2 2" xfId="912" xr:uid="{00000000-0005-0000-0000-000097030000}"/>
    <cellStyle name="Standard 2 2 3" xfId="913" xr:uid="{00000000-0005-0000-0000-000098030000}"/>
    <cellStyle name="Standard 2 3" xfId="914" xr:uid="{00000000-0005-0000-0000-000099030000}"/>
    <cellStyle name="Standard 2 4" xfId="915" xr:uid="{00000000-0005-0000-0000-00009A030000}"/>
    <cellStyle name="Standard 2 5" xfId="916" xr:uid="{00000000-0005-0000-0000-00009B030000}"/>
    <cellStyle name="Standard 2 6" xfId="917" xr:uid="{00000000-0005-0000-0000-00009C030000}"/>
    <cellStyle name="Standard 3" xfId="918" xr:uid="{00000000-0005-0000-0000-00009D030000}"/>
    <cellStyle name="Standard 3 2" xfId="919" xr:uid="{00000000-0005-0000-0000-00009E030000}"/>
    <cellStyle name="Standard 3 2 2" xfId="920" xr:uid="{00000000-0005-0000-0000-00009F030000}"/>
    <cellStyle name="Standard 3 2 2 2" xfId="921" xr:uid="{00000000-0005-0000-0000-0000A0030000}"/>
    <cellStyle name="Standard 3 2 2 2 2" xfId="922" xr:uid="{00000000-0005-0000-0000-0000A1030000}"/>
    <cellStyle name="Standard 3 2 2 2 2 2" xfId="923" xr:uid="{00000000-0005-0000-0000-0000A2030000}"/>
    <cellStyle name="Standard 3 2 2 2 2 3" xfId="924" xr:uid="{00000000-0005-0000-0000-0000A3030000}"/>
    <cellStyle name="Standard 3 2 2 2 2 4" xfId="925" xr:uid="{00000000-0005-0000-0000-0000A4030000}"/>
    <cellStyle name="Standard 3 2 2 2 3" xfId="926" xr:uid="{00000000-0005-0000-0000-0000A5030000}"/>
    <cellStyle name="Standard 3 2 2 2 4" xfId="927" xr:uid="{00000000-0005-0000-0000-0000A6030000}"/>
    <cellStyle name="Standard 3 2 2 2 5" xfId="928" xr:uid="{00000000-0005-0000-0000-0000A7030000}"/>
    <cellStyle name="Standard 3 2 2 3" xfId="929" xr:uid="{00000000-0005-0000-0000-0000A8030000}"/>
    <cellStyle name="Standard 3 2 2 3 2" xfId="930" xr:uid="{00000000-0005-0000-0000-0000A9030000}"/>
    <cellStyle name="Standard 3 2 2 3 3" xfId="931" xr:uid="{00000000-0005-0000-0000-0000AA030000}"/>
    <cellStyle name="Standard 3 2 2 3 4" xfId="932" xr:uid="{00000000-0005-0000-0000-0000AB030000}"/>
    <cellStyle name="Standard 3 2 2 4" xfId="933" xr:uid="{00000000-0005-0000-0000-0000AC030000}"/>
    <cellStyle name="Standard 3 2 2 5" xfId="934" xr:uid="{00000000-0005-0000-0000-0000AD030000}"/>
    <cellStyle name="Standard 3 2 2 6" xfId="935" xr:uid="{00000000-0005-0000-0000-0000AE030000}"/>
    <cellStyle name="Standard 3 2 3" xfId="936" xr:uid="{00000000-0005-0000-0000-0000AF030000}"/>
    <cellStyle name="Standard 3 2 3 2" xfId="937" xr:uid="{00000000-0005-0000-0000-0000B0030000}"/>
    <cellStyle name="Standard 3 2 3 2 2" xfId="938" xr:uid="{00000000-0005-0000-0000-0000B1030000}"/>
    <cellStyle name="Standard 3 2 3 2 3" xfId="939" xr:uid="{00000000-0005-0000-0000-0000B2030000}"/>
    <cellStyle name="Standard 3 2 3 2 4" xfId="940" xr:uid="{00000000-0005-0000-0000-0000B3030000}"/>
    <cellStyle name="Standard 3 2 3 3" xfId="941" xr:uid="{00000000-0005-0000-0000-0000B4030000}"/>
    <cellStyle name="Standard 3 2 3 4" xfId="942" xr:uid="{00000000-0005-0000-0000-0000B5030000}"/>
    <cellStyle name="Standard 3 2 3 5" xfId="943" xr:uid="{00000000-0005-0000-0000-0000B6030000}"/>
    <cellStyle name="Standard 3 2 4" xfId="944" xr:uid="{00000000-0005-0000-0000-0000B7030000}"/>
    <cellStyle name="Standard 3 2 4 2" xfId="945" xr:uid="{00000000-0005-0000-0000-0000B8030000}"/>
    <cellStyle name="Standard 3 2 4 3" xfId="946" xr:uid="{00000000-0005-0000-0000-0000B9030000}"/>
    <cellStyle name="Standard 3 2 4 4" xfId="947" xr:uid="{00000000-0005-0000-0000-0000BA030000}"/>
    <cellStyle name="Standard 3 2 4 5" xfId="948" xr:uid="{00000000-0005-0000-0000-0000BB030000}"/>
    <cellStyle name="Standard 3 2 5" xfId="949" xr:uid="{00000000-0005-0000-0000-0000BC030000}"/>
    <cellStyle name="Standard 3 2 6" xfId="950" xr:uid="{00000000-0005-0000-0000-0000BD030000}"/>
    <cellStyle name="Standard 3 3" xfId="951" xr:uid="{00000000-0005-0000-0000-0000BE030000}"/>
    <cellStyle name="Standard 3 3 2" xfId="952" xr:uid="{00000000-0005-0000-0000-0000BF030000}"/>
    <cellStyle name="Standard 3 3 2 2" xfId="953" xr:uid="{00000000-0005-0000-0000-0000C0030000}"/>
    <cellStyle name="Standard 3 3 2 2 2" xfId="954" xr:uid="{00000000-0005-0000-0000-0000C1030000}"/>
    <cellStyle name="Standard 3 3 2 2 3" xfId="955" xr:uid="{00000000-0005-0000-0000-0000C2030000}"/>
    <cellStyle name="Standard 3 3 2 2 4" xfId="956" xr:uid="{00000000-0005-0000-0000-0000C3030000}"/>
    <cellStyle name="Standard 3 3 2 3" xfId="957" xr:uid="{00000000-0005-0000-0000-0000C4030000}"/>
    <cellStyle name="Standard 3 3 2 4" xfId="958" xr:uid="{00000000-0005-0000-0000-0000C5030000}"/>
    <cellStyle name="Standard 3 3 2 5" xfId="959" xr:uid="{00000000-0005-0000-0000-0000C6030000}"/>
    <cellStyle name="Standard 3 3 3" xfId="960" xr:uid="{00000000-0005-0000-0000-0000C7030000}"/>
    <cellStyle name="Standard 3 3 3 2" xfId="961" xr:uid="{00000000-0005-0000-0000-0000C8030000}"/>
    <cellStyle name="Standard 3 3 3 3" xfId="962" xr:uid="{00000000-0005-0000-0000-0000C9030000}"/>
    <cellStyle name="Standard 3 3 3 4" xfId="963" xr:uid="{00000000-0005-0000-0000-0000CA030000}"/>
    <cellStyle name="Standard 3 3 4" xfId="964" xr:uid="{00000000-0005-0000-0000-0000CB030000}"/>
    <cellStyle name="Standard 3 3 5" xfId="965" xr:uid="{00000000-0005-0000-0000-0000CC030000}"/>
    <cellStyle name="Standard 3 3 6" xfId="966" xr:uid="{00000000-0005-0000-0000-0000CD030000}"/>
    <cellStyle name="Standard 3 4" xfId="967" xr:uid="{00000000-0005-0000-0000-0000CE030000}"/>
    <cellStyle name="Standard 3 4 2" xfId="968" xr:uid="{00000000-0005-0000-0000-0000CF030000}"/>
    <cellStyle name="Standard 3 4 2 2" xfId="969" xr:uid="{00000000-0005-0000-0000-0000D0030000}"/>
    <cellStyle name="Standard 3 4 2 3" xfId="970" xr:uid="{00000000-0005-0000-0000-0000D1030000}"/>
    <cellStyle name="Standard 3 4 2 4" xfId="971" xr:uid="{00000000-0005-0000-0000-0000D2030000}"/>
    <cellStyle name="Standard 3 4 3" xfId="972" xr:uid="{00000000-0005-0000-0000-0000D3030000}"/>
    <cellStyle name="Standard 3 4 4" xfId="973" xr:uid="{00000000-0005-0000-0000-0000D4030000}"/>
    <cellStyle name="Standard 3 4 5" xfId="974" xr:uid="{00000000-0005-0000-0000-0000D5030000}"/>
    <cellStyle name="Standard 3 5" xfId="975" xr:uid="{00000000-0005-0000-0000-0000D6030000}"/>
    <cellStyle name="Standard 3 5 2" xfId="976" xr:uid="{00000000-0005-0000-0000-0000D7030000}"/>
    <cellStyle name="Standard 3 5 3" xfId="977" xr:uid="{00000000-0005-0000-0000-0000D8030000}"/>
    <cellStyle name="Standard 3 5 4" xfId="978" xr:uid="{00000000-0005-0000-0000-0000D9030000}"/>
    <cellStyle name="Standard 3 6" xfId="979" xr:uid="{00000000-0005-0000-0000-0000DA030000}"/>
    <cellStyle name="Standard 3 6 2" xfId="980" xr:uid="{00000000-0005-0000-0000-0000DB030000}"/>
    <cellStyle name="Standard 3 7" xfId="981" xr:uid="{00000000-0005-0000-0000-0000DC030000}"/>
    <cellStyle name="Standard 3 8" xfId="982" xr:uid="{00000000-0005-0000-0000-0000DD030000}"/>
    <cellStyle name="Standard 4" xfId="983" xr:uid="{00000000-0005-0000-0000-0000DE030000}"/>
    <cellStyle name="Standard 5" xfId="984" xr:uid="{00000000-0005-0000-0000-0000DF030000}"/>
    <cellStyle name="Standard 5 2" xfId="985" xr:uid="{00000000-0005-0000-0000-0000E0030000}"/>
    <cellStyle name="Standard_Werte" xfId="986" xr:uid="{00000000-0005-0000-0000-0000E1030000}"/>
    <cellStyle name="Title" xfId="993" xr:uid="{00000000-0005-0000-0000-0000E2030000}"/>
    <cellStyle name="Title 2" xfId="987" xr:uid="{00000000-0005-0000-0000-0000E3030000}"/>
    <cellStyle name="Title 2 2" xfId="988" xr:uid="{00000000-0005-0000-0000-0000E4030000}"/>
    <cellStyle name="Title 2 3" xfId="989" xr:uid="{00000000-0005-0000-0000-0000E5030000}"/>
    <cellStyle name="Title 3" xfId="990" xr:uid="{00000000-0005-0000-0000-0000E6030000}"/>
    <cellStyle name="Title 4" xfId="991" xr:uid="{00000000-0005-0000-0000-0000E7030000}"/>
    <cellStyle name="Total 2" xfId="992" xr:uid="{00000000-0005-0000-0000-0000E8030000}"/>
    <cellStyle name="Überschrift 1 2" xfId="995" xr:uid="{00000000-0005-0000-0000-0000E9030000}"/>
    <cellStyle name="Überschrift 1 3" xfId="996" xr:uid="{00000000-0005-0000-0000-0000EA030000}"/>
    <cellStyle name="Überschrift 1 4" xfId="997" xr:uid="{00000000-0005-0000-0000-0000EB030000}"/>
    <cellStyle name="Überschrift 2 2" xfId="999" xr:uid="{00000000-0005-0000-0000-0000EC030000}"/>
    <cellStyle name="Überschrift 2 3" xfId="1000" xr:uid="{00000000-0005-0000-0000-0000ED030000}"/>
    <cellStyle name="Überschrift 2 4" xfId="1001" xr:uid="{00000000-0005-0000-0000-0000EE030000}"/>
    <cellStyle name="Überschrift 3 2" xfId="1003" xr:uid="{00000000-0005-0000-0000-0000EF030000}"/>
    <cellStyle name="Überschrift 3 3" xfId="1004" xr:uid="{00000000-0005-0000-0000-0000F0030000}"/>
    <cellStyle name="Überschrift 3 4" xfId="1005" xr:uid="{00000000-0005-0000-0000-0000F1030000}"/>
    <cellStyle name="Überschrift 4 2" xfId="1007" xr:uid="{00000000-0005-0000-0000-0000F2030000}"/>
    <cellStyle name="Überschrift 4 3" xfId="1008" xr:uid="{00000000-0005-0000-0000-0000F3030000}"/>
    <cellStyle name="Überschrift 4 4" xfId="1009" xr:uid="{00000000-0005-0000-0000-0000F4030000}"/>
    <cellStyle name="Überschrift 5" xfId="1010" xr:uid="{00000000-0005-0000-0000-0000F5030000}"/>
    <cellStyle name="Überschrift 6" xfId="1011" xr:uid="{00000000-0005-0000-0000-0000F6030000}"/>
    <cellStyle name="Überschrift 7" xfId="1012" xr:uid="{00000000-0005-0000-0000-0000F7030000}"/>
    <cellStyle name="Verknüpfte Zelle 2" xfId="1014" xr:uid="{00000000-0005-0000-0000-0000F8030000}"/>
    <cellStyle name="Verknüpfte Zelle 3" xfId="1015" xr:uid="{00000000-0005-0000-0000-0000F9030000}"/>
    <cellStyle name="Warnender Text 2" xfId="1016" xr:uid="{00000000-0005-0000-0000-0000FA030000}"/>
    <cellStyle name="Warnender Text 2 2" xfId="1017" xr:uid="{00000000-0005-0000-0000-0000FB030000}"/>
    <cellStyle name="Warnender Text 2 3" xfId="1018" xr:uid="{00000000-0005-0000-0000-0000FC030000}"/>
    <cellStyle name="Warnender Text 2 3 2" xfId="1019" xr:uid="{00000000-0005-0000-0000-0000FD030000}"/>
    <cellStyle name="Warnender Text 3" xfId="1020" xr:uid="{00000000-0005-0000-0000-0000FE030000}"/>
    <cellStyle name="Warnender Text 4" xfId="1021" xr:uid="{00000000-0005-0000-0000-0000FF030000}"/>
    <cellStyle name="Warnender Text 5" xfId="1022" xr:uid="{00000000-0005-0000-0000-000000040000}"/>
    <cellStyle name="Warnender Text 6" xfId="1023" xr:uid="{00000000-0005-0000-0000-000001040000}"/>
    <cellStyle name="Zelle überprüfen 2" xfId="1025" xr:uid="{00000000-0005-0000-0000-000002040000}"/>
    <cellStyle name="Zelle überprüfen 2 2" xfId="1026" xr:uid="{00000000-0005-0000-0000-000003040000}"/>
    <cellStyle name="Zelle überprüfen 2 3" xfId="1027" xr:uid="{00000000-0005-0000-0000-000004040000}"/>
    <cellStyle name="Zelle überprüfen 3" xfId="1028" xr:uid="{00000000-0005-0000-0000-000005040000}"/>
    <cellStyle name="Zelle überprüfen 3 2" xfId="1029" xr:uid="{00000000-0005-0000-0000-000006040000}"/>
  </cellStyles>
  <dxfs count="42">
    <dxf>
      <fill>
        <patternFill>
          <bgColor rgb="FFCCFFCC"/>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vertical/>
        <horizontal/>
      </border>
    </dxf>
    <dxf>
      <fill>
        <patternFill>
          <bgColor rgb="FFFFFF99"/>
        </patternFill>
      </fill>
      <border>
        <left style="thin">
          <color indexed="64"/>
        </left>
        <right style="thin">
          <color indexed="64"/>
        </right>
        <top style="thin">
          <color indexed="64"/>
        </top>
        <bottom style="thin">
          <color indexed="64"/>
        </bottom>
      </border>
    </dxf>
    <dxf>
      <fill>
        <patternFill>
          <bgColor rgb="FFFF7C80"/>
        </patternFill>
      </fill>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0C0C0"/>
        </patternFill>
      </fill>
    </dxf>
    <dxf>
      <fill>
        <patternFill>
          <bgColor rgb="FFDCE6F1"/>
        </patternFill>
      </fill>
    </dxf>
    <dxf>
      <fill>
        <patternFill>
          <bgColor rgb="FF99FF66"/>
        </patternFill>
      </fill>
    </dxf>
    <dxf>
      <fill>
        <patternFill>
          <bgColor rgb="FFCCFFCC"/>
        </patternFill>
      </fill>
    </dxf>
    <dxf>
      <fill>
        <patternFill>
          <bgColor rgb="FFFF7C80"/>
        </patternFill>
      </fill>
    </dxf>
    <dxf>
      <fill>
        <patternFill>
          <bgColor rgb="FFFFFF99"/>
        </patternFill>
      </fill>
    </dxf>
    <dxf>
      <fill>
        <patternFill>
          <bgColor rgb="FFCC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BFBFBF"/>
        </patternFill>
      </fill>
    </dxf>
    <dxf>
      <fill>
        <patternFill>
          <bgColor rgb="FFFF7C80"/>
        </patternFill>
      </fill>
    </dxf>
    <dxf>
      <fill>
        <patternFill>
          <bgColor rgb="FFC0C0C0"/>
        </patternFill>
      </fill>
    </dxf>
    <dxf>
      <fill>
        <patternFill>
          <bgColor rgb="FFBFBFBF"/>
        </patternFill>
      </fill>
    </dxf>
    <dxf>
      <fill>
        <patternFill>
          <bgColor rgb="FFBFBFB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lightUp">
          <bgColor theme="0"/>
        </patternFill>
      </fill>
    </dxf>
    <dxf>
      <fill>
        <patternFill patternType="lightUp">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66"/>
      <rgbColor rgb="000000FF"/>
      <rgbColor rgb="00FFFF00"/>
      <rgbColor rgb="00FF7C80"/>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CE6F1"/>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8080"/>
    </indexedColors>
    <mruColors>
      <color rgb="FF808080"/>
      <color rgb="FFC0C0C0"/>
      <color rgb="FFFF7C80"/>
      <color rgb="FFDCE6F1"/>
      <color rgb="FFBFBFB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10</xdr:col>
      <xdr:colOff>552450</xdr:colOff>
      <xdr:row>0</xdr:row>
      <xdr:rowOff>28575</xdr:rowOff>
    </xdr:from>
    <xdr:to>
      <xdr:col>13</xdr:col>
      <xdr:colOff>19050</xdr:colOff>
      <xdr:row>3</xdr:row>
      <xdr:rowOff>76200</xdr:rowOff>
    </xdr:to>
    <xdr:pic>
      <xdr:nvPicPr>
        <xdr:cNvPr id="119563" name="Grafik 1">
          <a:extLst>
            <a:ext uri="{FF2B5EF4-FFF2-40B4-BE49-F238E27FC236}">
              <a16:creationId xmlns:a16="http://schemas.microsoft.com/office/drawing/2014/main" id="{00000000-0008-0000-0000-00000BD3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905500" y="28575"/>
          <a:ext cx="128587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790575</xdr:colOff>
      <xdr:row>13</xdr:row>
      <xdr:rowOff>4763</xdr:rowOff>
    </xdr:from>
    <xdr:to>
      <xdr:col>12</xdr:col>
      <xdr:colOff>0</xdr:colOff>
      <xdr:row>13</xdr:row>
      <xdr:rowOff>109538</xdr:rowOff>
    </xdr:to>
    <xdr:pic>
      <xdr:nvPicPr>
        <xdr:cNvPr id="119565" name="Grafik 15">
          <a:extLst>
            <a:ext uri="{FF2B5EF4-FFF2-40B4-BE49-F238E27FC236}">
              <a16:creationId xmlns:a16="http://schemas.microsoft.com/office/drawing/2014/main" id="{00000000-0008-0000-0000-00000D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019925" y="1966913"/>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427759</xdr:colOff>
      <xdr:row>5</xdr:row>
      <xdr:rowOff>5628</xdr:rowOff>
    </xdr:from>
    <xdr:to>
      <xdr:col>5</xdr:col>
      <xdr:colOff>532534</xdr:colOff>
      <xdr:row>5</xdr:row>
      <xdr:rowOff>110403</xdr:rowOff>
    </xdr:to>
    <xdr:pic>
      <xdr:nvPicPr>
        <xdr:cNvPr id="119566" name="Grafik 15">
          <a:extLst>
            <a:ext uri="{FF2B5EF4-FFF2-40B4-BE49-F238E27FC236}">
              <a16:creationId xmlns:a16="http://schemas.microsoft.com/office/drawing/2014/main" id="{00000000-0008-0000-0000-00000E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56609" y="786678"/>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790575</xdr:colOff>
      <xdr:row>11</xdr:row>
      <xdr:rowOff>14287</xdr:rowOff>
    </xdr:from>
    <xdr:to>
      <xdr:col>12</xdr:col>
      <xdr:colOff>0</xdr:colOff>
      <xdr:row>11</xdr:row>
      <xdr:rowOff>119062</xdr:rowOff>
    </xdr:to>
    <xdr:pic>
      <xdr:nvPicPr>
        <xdr:cNvPr id="119568" name="Grafik 15">
          <a:extLst>
            <a:ext uri="{FF2B5EF4-FFF2-40B4-BE49-F238E27FC236}">
              <a16:creationId xmlns:a16="http://schemas.microsoft.com/office/drawing/2014/main" id="{00000000-0008-0000-0000-000010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24700" y="1681162"/>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428625</xdr:colOff>
      <xdr:row>15</xdr:row>
      <xdr:rowOff>14287</xdr:rowOff>
    </xdr:from>
    <xdr:to>
      <xdr:col>6</xdr:col>
      <xdr:colOff>0</xdr:colOff>
      <xdr:row>15</xdr:row>
      <xdr:rowOff>119062</xdr:rowOff>
    </xdr:to>
    <xdr:pic>
      <xdr:nvPicPr>
        <xdr:cNvPr id="119580" name="Grafik 15">
          <a:extLst>
            <a:ext uri="{FF2B5EF4-FFF2-40B4-BE49-F238E27FC236}">
              <a16:creationId xmlns:a16="http://schemas.microsoft.com/office/drawing/2014/main" id="{00000000-0008-0000-0000-00001C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57475" y="2271712"/>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785813</xdr:colOff>
      <xdr:row>63</xdr:row>
      <xdr:rowOff>4763</xdr:rowOff>
    </xdr:from>
    <xdr:to>
      <xdr:col>11</xdr:col>
      <xdr:colOff>890588</xdr:colOff>
      <xdr:row>63</xdr:row>
      <xdr:rowOff>109538</xdr:rowOff>
    </xdr:to>
    <xdr:pic>
      <xdr:nvPicPr>
        <xdr:cNvPr id="10" name="Grafik 15">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015163" y="14473238"/>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428625</xdr:colOff>
      <xdr:row>13</xdr:row>
      <xdr:rowOff>9525</xdr:rowOff>
    </xdr:from>
    <xdr:to>
      <xdr:col>6</xdr:col>
      <xdr:colOff>0</xdr:colOff>
      <xdr:row>13</xdr:row>
      <xdr:rowOff>114300</xdr:rowOff>
    </xdr:to>
    <xdr:pic>
      <xdr:nvPicPr>
        <xdr:cNvPr id="2" name="Grafik 15">
          <a:extLst>
            <a:ext uri="{FF2B5EF4-FFF2-40B4-BE49-F238E27FC236}">
              <a16:creationId xmlns:a16="http://schemas.microsoft.com/office/drawing/2014/main" id="{78A097E7-7AAF-4608-96F0-4DC68F9ED99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57475" y="19716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428625</xdr:colOff>
      <xdr:row>17</xdr:row>
      <xdr:rowOff>14287</xdr:rowOff>
    </xdr:from>
    <xdr:ext cx="104775" cy="104775"/>
    <xdr:pic>
      <xdr:nvPicPr>
        <xdr:cNvPr id="4" name="Grafik 15">
          <a:extLst>
            <a:ext uri="{FF2B5EF4-FFF2-40B4-BE49-F238E27FC236}">
              <a16:creationId xmlns:a16="http://schemas.microsoft.com/office/drawing/2014/main" id="{C1575AB7-C175-4B2E-B5A5-520EA70BADA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57475" y="2271712"/>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428625</xdr:colOff>
      <xdr:row>15</xdr:row>
      <xdr:rowOff>9525</xdr:rowOff>
    </xdr:from>
    <xdr:ext cx="104775" cy="104775"/>
    <xdr:pic>
      <xdr:nvPicPr>
        <xdr:cNvPr id="6" name="Grafik 15">
          <a:extLst>
            <a:ext uri="{FF2B5EF4-FFF2-40B4-BE49-F238E27FC236}">
              <a16:creationId xmlns:a16="http://schemas.microsoft.com/office/drawing/2014/main" id="{179FA120-1B62-43AB-B5BA-352D6B24E3B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57475" y="19716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428625</xdr:colOff>
      <xdr:row>13</xdr:row>
      <xdr:rowOff>9525</xdr:rowOff>
    </xdr:from>
    <xdr:ext cx="104775" cy="104775"/>
    <xdr:pic>
      <xdr:nvPicPr>
        <xdr:cNvPr id="7" name="Grafik 15">
          <a:extLst>
            <a:ext uri="{FF2B5EF4-FFF2-40B4-BE49-F238E27FC236}">
              <a16:creationId xmlns:a16="http://schemas.microsoft.com/office/drawing/2014/main" id="{055D0A58-852F-43CF-A480-3F32F0AB713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57475" y="16764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11</xdr:col>
      <xdr:colOff>790575</xdr:colOff>
      <xdr:row>21</xdr:row>
      <xdr:rowOff>9525</xdr:rowOff>
    </xdr:from>
    <xdr:to>
      <xdr:col>12</xdr:col>
      <xdr:colOff>0</xdr:colOff>
      <xdr:row>21</xdr:row>
      <xdr:rowOff>114300</xdr:rowOff>
    </xdr:to>
    <xdr:pic>
      <xdr:nvPicPr>
        <xdr:cNvPr id="3" name="Grafik 15">
          <a:extLst>
            <a:ext uri="{FF2B5EF4-FFF2-40B4-BE49-F238E27FC236}">
              <a16:creationId xmlns:a16="http://schemas.microsoft.com/office/drawing/2014/main" id="{F31F70CB-EC8C-4080-B818-607A5CED4D4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24700" y="2924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4229100</xdr:colOff>
      <xdr:row>0</xdr:row>
      <xdr:rowOff>19050</xdr:rowOff>
    </xdr:from>
    <xdr:to>
      <xdr:col>4</xdr:col>
      <xdr:colOff>60614</xdr:colOff>
      <xdr:row>3</xdr:row>
      <xdr:rowOff>104775</xdr:rowOff>
    </xdr:to>
    <xdr:pic>
      <xdr:nvPicPr>
        <xdr:cNvPr id="2" name="Grafik 1">
          <a:extLst>
            <a:ext uri="{FF2B5EF4-FFF2-40B4-BE49-F238E27FC236}">
              <a16:creationId xmlns:a16="http://schemas.microsoft.com/office/drawing/2014/main" id="{452FB036-D45B-4472-B9C7-AA3BF67A65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38900" y="19050"/>
          <a:ext cx="1384589"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15</xdr:col>
      <xdr:colOff>390525</xdr:colOff>
      <xdr:row>0</xdr:row>
      <xdr:rowOff>38100</xdr:rowOff>
    </xdr:from>
    <xdr:to>
      <xdr:col>18</xdr:col>
      <xdr:colOff>66675</xdr:colOff>
      <xdr:row>2</xdr:row>
      <xdr:rowOff>317789</xdr:rowOff>
    </xdr:to>
    <xdr:pic>
      <xdr:nvPicPr>
        <xdr:cNvPr id="118538" name="Grafik 1">
          <a:extLst>
            <a:ext uri="{FF2B5EF4-FFF2-40B4-BE49-F238E27FC236}">
              <a16:creationId xmlns:a16="http://schemas.microsoft.com/office/drawing/2014/main" id="{00000000-0008-0000-0400-00000ACF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77250" y="38100"/>
          <a:ext cx="12287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4824413</xdr:colOff>
      <xdr:row>6</xdr:row>
      <xdr:rowOff>0</xdr:rowOff>
    </xdr:from>
    <xdr:to>
      <xdr:col>18</xdr:col>
      <xdr:colOff>4938713</xdr:colOff>
      <xdr:row>6</xdr:row>
      <xdr:rowOff>95250</xdr:rowOff>
    </xdr:to>
    <xdr:pic>
      <xdr:nvPicPr>
        <xdr:cNvPr id="118542" name="Grafik 6">
          <a:extLst>
            <a:ext uri="{FF2B5EF4-FFF2-40B4-BE49-F238E27FC236}">
              <a16:creationId xmlns:a16="http://schemas.microsoft.com/office/drawing/2014/main" id="{00000000-0008-0000-0400-00000E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463713" y="103822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414337</xdr:colOff>
      <xdr:row>29</xdr:row>
      <xdr:rowOff>4762</xdr:rowOff>
    </xdr:from>
    <xdr:to>
      <xdr:col>16</xdr:col>
      <xdr:colOff>519112</xdr:colOff>
      <xdr:row>29</xdr:row>
      <xdr:rowOff>109537</xdr:rowOff>
    </xdr:to>
    <xdr:pic>
      <xdr:nvPicPr>
        <xdr:cNvPr id="118544" name="Grafik 12">
          <a:extLst>
            <a:ext uri="{FF2B5EF4-FFF2-40B4-BE49-F238E27FC236}">
              <a16:creationId xmlns:a16="http://schemas.microsoft.com/office/drawing/2014/main" id="{00000000-0008-0000-0400-000010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01112" y="7529512"/>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5</xdr:row>
      <xdr:rowOff>4763</xdr:rowOff>
    </xdr:from>
    <xdr:to>
      <xdr:col>17</xdr:col>
      <xdr:colOff>0</xdr:colOff>
      <xdr:row>5</xdr:row>
      <xdr:rowOff>109538</xdr:rowOff>
    </xdr:to>
    <xdr:pic>
      <xdr:nvPicPr>
        <xdr:cNvPr id="118545" name="Grafik 12">
          <a:extLst>
            <a:ext uri="{FF2B5EF4-FFF2-40B4-BE49-F238E27FC236}">
              <a16:creationId xmlns:a16="http://schemas.microsoft.com/office/drawing/2014/main" id="{00000000-0008-0000-0400-000011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05875" y="785813"/>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233362</xdr:colOff>
      <xdr:row>5</xdr:row>
      <xdr:rowOff>4762</xdr:rowOff>
    </xdr:from>
    <xdr:to>
      <xdr:col>3</xdr:col>
      <xdr:colOff>347662</xdr:colOff>
      <xdr:row>5</xdr:row>
      <xdr:rowOff>109537</xdr:rowOff>
    </xdr:to>
    <xdr:pic>
      <xdr:nvPicPr>
        <xdr:cNvPr id="118546" name="Grafik 5">
          <a:extLst>
            <a:ext uri="{FF2B5EF4-FFF2-40B4-BE49-F238E27FC236}">
              <a16:creationId xmlns:a16="http://schemas.microsoft.com/office/drawing/2014/main" id="{00000000-0008-0000-0400-000012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1512" y="785812"/>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33338</xdr:colOff>
      <xdr:row>5</xdr:row>
      <xdr:rowOff>4762</xdr:rowOff>
    </xdr:from>
    <xdr:to>
      <xdr:col>2</xdr:col>
      <xdr:colOff>147638</xdr:colOff>
      <xdr:row>5</xdr:row>
      <xdr:rowOff>109537</xdr:rowOff>
    </xdr:to>
    <xdr:pic>
      <xdr:nvPicPr>
        <xdr:cNvPr id="118555" name="Grafik 5">
          <a:extLst>
            <a:ext uri="{FF2B5EF4-FFF2-40B4-BE49-F238E27FC236}">
              <a16:creationId xmlns:a16="http://schemas.microsoft.com/office/drawing/2014/main" id="{00000000-0008-0000-0400-00001B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9088" y="785812"/>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241070</xdr:colOff>
      <xdr:row>3</xdr:row>
      <xdr:rowOff>4763</xdr:rowOff>
    </xdr:from>
    <xdr:to>
      <xdr:col>15</xdr:col>
      <xdr:colOff>3291</xdr:colOff>
      <xdr:row>3</xdr:row>
      <xdr:rowOff>109538</xdr:rowOff>
    </xdr:to>
    <xdr:pic>
      <xdr:nvPicPr>
        <xdr:cNvPr id="2" name="Grafik 2">
          <a:extLst>
            <a:ext uri="{FF2B5EF4-FFF2-40B4-BE49-F238E27FC236}">
              <a16:creationId xmlns:a16="http://schemas.microsoft.com/office/drawing/2014/main" id="{A195E563-1047-4B76-A122-F2041C4ECEC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999615" y="481013"/>
          <a:ext cx="10858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762000</xdr:colOff>
      <xdr:row>3</xdr:row>
      <xdr:rowOff>4763</xdr:rowOff>
    </xdr:from>
    <xdr:to>
      <xdr:col>6</xdr:col>
      <xdr:colOff>0</xdr:colOff>
      <xdr:row>3</xdr:row>
      <xdr:rowOff>109538</xdr:rowOff>
    </xdr:to>
    <xdr:pic>
      <xdr:nvPicPr>
        <xdr:cNvPr id="3" name="Grafik 4">
          <a:extLst>
            <a:ext uri="{FF2B5EF4-FFF2-40B4-BE49-F238E27FC236}">
              <a16:creationId xmlns:a16="http://schemas.microsoft.com/office/drawing/2014/main" id="{3A74D73B-E15E-4107-BA5C-C112071F18D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86050" y="500063"/>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1009650</xdr:colOff>
      <xdr:row>25</xdr:row>
      <xdr:rowOff>9525</xdr:rowOff>
    </xdr:from>
    <xdr:to>
      <xdr:col>4</xdr:col>
      <xdr:colOff>1123950</xdr:colOff>
      <xdr:row>25</xdr:row>
      <xdr:rowOff>114300</xdr:rowOff>
    </xdr:to>
    <xdr:pic>
      <xdr:nvPicPr>
        <xdr:cNvPr id="5" name="Grafik 5">
          <a:extLst>
            <a:ext uri="{FF2B5EF4-FFF2-40B4-BE49-F238E27FC236}">
              <a16:creationId xmlns:a16="http://schemas.microsoft.com/office/drawing/2014/main" id="{DEB19DA9-1955-478B-8F21-3C034CA873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0225" y="72104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7</xdr:row>
      <xdr:rowOff>9525</xdr:rowOff>
    </xdr:from>
    <xdr:to>
      <xdr:col>16</xdr:col>
      <xdr:colOff>514350</xdr:colOff>
      <xdr:row>7</xdr:row>
      <xdr:rowOff>114300</xdr:rowOff>
    </xdr:to>
    <xdr:pic>
      <xdr:nvPicPr>
        <xdr:cNvPr id="4" name="Grafik 12">
          <a:extLst>
            <a:ext uri="{FF2B5EF4-FFF2-40B4-BE49-F238E27FC236}">
              <a16:creationId xmlns:a16="http://schemas.microsoft.com/office/drawing/2014/main" id="{E4EC3195-6AA1-4168-A920-31DC073FF4E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96350" y="14097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11</xdr:col>
      <xdr:colOff>1247775</xdr:colOff>
      <xdr:row>1</xdr:row>
      <xdr:rowOff>123825</xdr:rowOff>
    </xdr:from>
    <xdr:to>
      <xdr:col>12</xdr:col>
      <xdr:colOff>28575</xdr:colOff>
      <xdr:row>2</xdr:row>
      <xdr:rowOff>133350</xdr:rowOff>
    </xdr:to>
    <xdr:pic>
      <xdr:nvPicPr>
        <xdr:cNvPr id="111412" name="Grafik 1">
          <a:extLst>
            <a:ext uri="{FF2B5EF4-FFF2-40B4-BE49-F238E27FC236}">
              <a16:creationId xmlns:a16="http://schemas.microsoft.com/office/drawing/2014/main" id="{00000000-0008-0000-0700-000034B3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086850" y="123825"/>
          <a:ext cx="14287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2543175</xdr:colOff>
      <xdr:row>5</xdr:row>
      <xdr:rowOff>9525</xdr:rowOff>
    </xdr:from>
    <xdr:to>
      <xdr:col>11</xdr:col>
      <xdr:colOff>0</xdr:colOff>
      <xdr:row>5</xdr:row>
      <xdr:rowOff>114300</xdr:rowOff>
    </xdr:to>
    <xdr:pic>
      <xdr:nvPicPr>
        <xdr:cNvPr id="111413" name="Grafik 12">
          <a:extLst>
            <a:ext uri="{FF2B5EF4-FFF2-40B4-BE49-F238E27FC236}">
              <a16:creationId xmlns:a16="http://schemas.microsoft.com/office/drawing/2014/main" id="{00000000-0008-0000-0700-000035B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34300" y="7239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371475</xdr:colOff>
      <xdr:row>7</xdr:row>
      <xdr:rowOff>9525</xdr:rowOff>
    </xdr:from>
    <xdr:to>
      <xdr:col>6</xdr:col>
      <xdr:colOff>0</xdr:colOff>
      <xdr:row>7</xdr:row>
      <xdr:rowOff>114300</xdr:rowOff>
    </xdr:to>
    <xdr:pic>
      <xdr:nvPicPr>
        <xdr:cNvPr id="111414" name="Grafik 12">
          <a:extLst>
            <a:ext uri="{FF2B5EF4-FFF2-40B4-BE49-F238E27FC236}">
              <a16:creationId xmlns:a16="http://schemas.microsoft.com/office/drawing/2014/main" id="{00000000-0008-0000-0700-000036B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9900" y="1000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2543175</xdr:colOff>
      <xdr:row>7</xdr:row>
      <xdr:rowOff>9525</xdr:rowOff>
    </xdr:from>
    <xdr:to>
      <xdr:col>11</xdr:col>
      <xdr:colOff>0</xdr:colOff>
      <xdr:row>7</xdr:row>
      <xdr:rowOff>114300</xdr:rowOff>
    </xdr:to>
    <xdr:pic>
      <xdr:nvPicPr>
        <xdr:cNvPr id="111415" name="Grafik 12">
          <a:extLst>
            <a:ext uri="{FF2B5EF4-FFF2-40B4-BE49-F238E27FC236}">
              <a16:creationId xmlns:a16="http://schemas.microsoft.com/office/drawing/2014/main" id="{00000000-0008-0000-0700-000037B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34300" y="1000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2.v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comments" Target="../comments2.xml"/><Relationship Id="rId5" Type="http://schemas.openxmlformats.org/officeDocument/2006/relationships/vmlDrawing" Target="../drawings/vmlDrawing4.v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5" Type="http://schemas.openxmlformats.org/officeDocument/2006/relationships/comments" Target="../comments3.xml"/><Relationship Id="rId4"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comments" Target="../comments4.xml"/><Relationship Id="rId5" Type="http://schemas.openxmlformats.org/officeDocument/2006/relationships/vmlDrawing" Target="../drawings/vmlDrawing6.vml"/><Relationship Id="rId4"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O73"/>
  <sheetViews>
    <sheetView showGridLines="0" tabSelected="1" zoomScaleNormal="100" zoomScaleSheetLayoutView="100" zoomScalePageLayoutView="69" workbookViewId="0">
      <selection activeCell="C6" sqref="C6:F6"/>
    </sheetView>
  </sheetViews>
  <sheetFormatPr defaultColWidth="11.42578125" defaultRowHeight="14.25" x14ac:dyDescent="0.25"/>
  <cols>
    <col min="1" max="1" width="0.7109375" style="125" customWidth="1"/>
    <col min="2" max="2" width="15.85546875" style="125" customWidth="1"/>
    <col min="3" max="3" width="3.85546875" style="125" customWidth="1"/>
    <col min="4" max="4" width="3.42578125" style="125" customWidth="1"/>
    <col min="5" max="5" width="9.5703125" style="125" customWidth="1"/>
    <col min="6" max="6" width="8" style="125" customWidth="1"/>
    <col min="7" max="7" width="10.28515625" style="125" customWidth="1"/>
    <col min="8" max="8" width="4.85546875" style="125" customWidth="1"/>
    <col min="9" max="9" width="16.28515625" style="125" customWidth="1"/>
    <col min="10" max="10" width="9" style="125" customWidth="1"/>
    <col min="11" max="11" width="13.140625" style="125" customWidth="1"/>
    <col min="12" max="12" width="13.42578125" style="125" customWidth="1"/>
    <col min="13" max="13" width="0.7109375" style="125" customWidth="1"/>
    <col min="14" max="16384" width="11.42578125" style="125"/>
  </cols>
  <sheetData>
    <row r="1" spans="1:13" ht="9.9499999999999993" customHeight="1" x14ac:dyDescent="0.25">
      <c r="A1" s="124"/>
    </row>
    <row r="2" spans="1:13" ht="12.95" customHeight="1" x14ac:dyDescent="0.25">
      <c r="A2" s="126"/>
      <c r="B2" s="145" t="s">
        <v>1534</v>
      </c>
    </row>
    <row r="3" spans="1:13" ht="16.5" x14ac:dyDescent="0.25">
      <c r="A3" s="127"/>
      <c r="B3" s="146" t="s">
        <v>109</v>
      </c>
    </row>
    <row r="4" spans="1:13" ht="11.25" customHeight="1" x14ac:dyDescent="0.25">
      <c r="A4" s="128"/>
    </row>
    <row r="5" spans="1:13" ht="11.25" customHeight="1" x14ac:dyDescent="0.25">
      <c r="D5" s="129"/>
      <c r="E5" s="129"/>
      <c r="F5" s="129"/>
      <c r="G5" s="129"/>
      <c r="H5" s="129"/>
      <c r="I5" s="129"/>
      <c r="J5" s="129"/>
      <c r="K5" s="129"/>
    </row>
    <row r="6" spans="1:13" ht="17.100000000000001" customHeight="1" x14ac:dyDescent="0.25">
      <c r="A6" s="126"/>
      <c r="B6" s="130" t="s">
        <v>45</v>
      </c>
      <c r="C6" s="238"/>
      <c r="D6" s="238"/>
      <c r="E6" s="238"/>
      <c r="F6" s="238"/>
      <c r="J6" s="232"/>
      <c r="K6" s="232"/>
      <c r="L6" s="232"/>
    </row>
    <row r="7" spans="1:13" ht="6" customHeight="1" x14ac:dyDescent="0.25">
      <c r="A7" s="126"/>
      <c r="B7" s="126"/>
      <c r="C7" s="126"/>
      <c r="D7" s="130"/>
      <c r="E7" s="130"/>
      <c r="F7" s="130"/>
      <c r="G7" s="130"/>
      <c r="H7" s="130"/>
      <c r="I7" s="130"/>
    </row>
    <row r="8" spans="1:13" s="126" customFormat="1" ht="17.100000000000001" customHeight="1" x14ac:dyDescent="0.25">
      <c r="B8" s="130" t="s">
        <v>75</v>
      </c>
      <c r="C8" s="233" t="str">
        <f>IF($C$6="","",Datenquelle!B3)</f>
        <v/>
      </c>
      <c r="D8" s="234"/>
      <c r="E8" s="234"/>
      <c r="F8" s="234"/>
      <c r="G8" s="234"/>
      <c r="H8" s="234"/>
      <c r="I8" s="234"/>
      <c r="J8" s="234"/>
      <c r="K8" s="234"/>
      <c r="L8" s="235"/>
    </row>
    <row r="9" spans="1:13" s="126" customFormat="1" ht="6" customHeight="1" x14ac:dyDescent="0.25">
      <c r="B9" s="130"/>
      <c r="C9" s="130"/>
      <c r="D9" s="130"/>
      <c r="E9" s="130"/>
    </row>
    <row r="10" spans="1:13" s="126" customFormat="1" ht="17.100000000000001" customHeight="1" x14ac:dyDescent="0.25">
      <c r="B10" s="130" t="s">
        <v>76</v>
      </c>
      <c r="C10" s="233" t="str">
        <f>IF($C$6="","",Datenquelle!C3)</f>
        <v/>
      </c>
      <c r="D10" s="234"/>
      <c r="E10" s="234"/>
      <c r="F10" s="234"/>
      <c r="G10" s="234"/>
      <c r="H10" s="234"/>
      <c r="I10" s="234"/>
      <c r="J10" s="234"/>
      <c r="K10" s="234"/>
      <c r="L10" s="235"/>
    </row>
    <row r="11" spans="1:13" s="126" customFormat="1" ht="6" customHeight="1" x14ac:dyDescent="0.25">
      <c r="B11" s="130"/>
      <c r="C11" s="130"/>
      <c r="D11" s="130"/>
      <c r="E11" s="130"/>
    </row>
    <row r="12" spans="1:13" s="126" customFormat="1" ht="17.100000000000001" customHeight="1" x14ac:dyDescent="0.25">
      <c r="B12" s="5" t="s">
        <v>1535</v>
      </c>
      <c r="C12" s="270" t="str">
        <f>IF($C$6="","",Datenquelle!E3)</f>
        <v/>
      </c>
      <c r="D12" s="270"/>
      <c r="E12" s="270"/>
      <c r="F12" s="270"/>
      <c r="I12" s="131" t="s">
        <v>42</v>
      </c>
      <c r="K12" s="239"/>
      <c r="L12" s="240"/>
      <c r="M12" s="132"/>
    </row>
    <row r="13" spans="1:13" s="126" customFormat="1" ht="6" customHeight="1" x14ac:dyDescent="0.25">
      <c r="C13" s="133"/>
      <c r="D13" s="133"/>
      <c r="E13" s="133"/>
      <c r="F13" s="134"/>
      <c r="I13" s="131"/>
    </row>
    <row r="14" spans="1:13" s="126" customFormat="1" ht="17.100000000000001" customHeight="1" x14ac:dyDescent="0.25">
      <c r="B14" s="5" t="s">
        <v>946</v>
      </c>
      <c r="C14" s="237"/>
      <c r="D14" s="237"/>
      <c r="E14" s="237"/>
      <c r="F14" s="237"/>
      <c r="I14" s="131" t="s">
        <v>73</v>
      </c>
      <c r="K14" s="241" t="str">
        <f>IF($C$6="","",Datenquelle!F3)</f>
        <v/>
      </c>
      <c r="L14" s="242"/>
    </row>
    <row r="15" spans="1:13" ht="6" customHeight="1" x14ac:dyDescent="0.25">
      <c r="B15" s="131"/>
      <c r="C15" s="236"/>
      <c r="D15" s="236"/>
      <c r="E15" s="136"/>
      <c r="F15" s="135"/>
      <c r="I15" s="137"/>
    </row>
    <row r="16" spans="1:13" s="126" customFormat="1" ht="17.100000000000001" customHeight="1" x14ac:dyDescent="0.25">
      <c r="B16" s="5" t="s">
        <v>947</v>
      </c>
      <c r="C16" s="237"/>
      <c r="D16" s="237"/>
      <c r="E16" s="237"/>
      <c r="F16" s="237"/>
      <c r="I16" s="138" t="s">
        <v>65</v>
      </c>
      <c r="K16" s="243">
        <v>2025</v>
      </c>
      <c r="L16" s="244"/>
    </row>
    <row r="17" spans="2:15" s="126" customFormat="1" ht="6" customHeight="1" x14ac:dyDescent="0.25">
      <c r="B17" s="131"/>
      <c r="C17" s="131"/>
      <c r="D17" s="131"/>
      <c r="E17" s="131"/>
      <c r="F17" s="131"/>
      <c r="G17" s="131"/>
      <c r="H17" s="139"/>
      <c r="I17" s="139"/>
    </row>
    <row r="18" spans="2:15" s="126" customFormat="1" ht="17.100000000000001" customHeight="1" x14ac:dyDescent="0.25">
      <c r="B18" s="126" t="s">
        <v>83</v>
      </c>
      <c r="C18" s="269"/>
      <c r="D18" s="269"/>
      <c r="E18" s="269"/>
      <c r="F18" s="269"/>
      <c r="J18" s="130"/>
      <c r="K18" s="130"/>
    </row>
    <row r="19" spans="2:15" s="126" customFormat="1" ht="16.5" customHeight="1" thickBot="1" x14ac:dyDescent="0.3"/>
    <row r="20" spans="2:15" s="126" customFormat="1" ht="16.5" hidden="1" customHeight="1" x14ac:dyDescent="0.25"/>
    <row r="21" spans="2:15" s="126" customFormat="1" ht="21.75" hidden="1" customHeight="1" thickBot="1" x14ac:dyDescent="0.3">
      <c r="B21" s="252"/>
      <c r="C21" s="253"/>
      <c r="D21" s="253"/>
      <c r="E21" s="253"/>
      <c r="F21" s="253"/>
      <c r="G21" s="253"/>
      <c r="H21" s="253"/>
      <c r="I21" s="253"/>
      <c r="J21" s="253"/>
      <c r="K21" s="253"/>
      <c r="L21" s="253"/>
    </row>
    <row r="22" spans="2:15" s="126" customFormat="1" ht="36.950000000000003" customHeight="1" thickBot="1" x14ac:dyDescent="0.3">
      <c r="B22" s="230" t="s">
        <v>798</v>
      </c>
      <c r="C22" s="231"/>
      <c r="D22" s="231"/>
      <c r="E22" s="231"/>
      <c r="F22" s="231"/>
      <c r="G22" s="231"/>
      <c r="H22" s="231"/>
      <c r="I22" s="231"/>
      <c r="J22" s="231"/>
      <c r="K22" s="261"/>
      <c r="L22" s="262"/>
    </row>
    <row r="23" spans="2:15" s="126" customFormat="1" ht="20.45" customHeight="1" thickBot="1" x14ac:dyDescent="0.3">
      <c r="B23" s="208"/>
      <c r="C23" s="208"/>
      <c r="D23" s="208"/>
      <c r="E23" s="208"/>
      <c r="F23" s="208"/>
      <c r="G23" s="208"/>
      <c r="H23" s="208"/>
      <c r="I23" s="208"/>
      <c r="J23" s="208"/>
      <c r="K23" s="207"/>
      <c r="L23" s="209"/>
    </row>
    <row r="24" spans="2:15" s="126" customFormat="1" ht="36.950000000000003" customHeight="1" x14ac:dyDescent="0.25">
      <c r="B24" s="258" t="s">
        <v>1536</v>
      </c>
      <c r="C24" s="259"/>
      <c r="D24" s="259"/>
      <c r="E24" s="260" t="s">
        <v>764</v>
      </c>
      <c r="F24" s="260"/>
      <c r="G24" s="260" t="s">
        <v>115</v>
      </c>
      <c r="H24" s="260"/>
      <c r="I24" s="260"/>
      <c r="J24" s="260"/>
      <c r="K24" s="210" t="s">
        <v>765</v>
      </c>
      <c r="L24" s="211" t="s">
        <v>803</v>
      </c>
      <c r="O24" s="132"/>
    </row>
    <row r="25" spans="2:15" s="126" customFormat="1" ht="27" customHeight="1" x14ac:dyDescent="0.25">
      <c r="B25" s="247" t="s">
        <v>766</v>
      </c>
      <c r="C25" s="248"/>
      <c r="D25" s="248"/>
      <c r="E25" s="263"/>
      <c r="F25" s="264"/>
      <c r="G25" s="264"/>
      <c r="H25" s="264"/>
      <c r="I25" s="264"/>
      <c r="J25" s="265"/>
      <c r="K25" s="147"/>
      <c r="L25" s="158"/>
    </row>
    <row r="26" spans="2:15" s="126" customFormat="1" ht="6" customHeight="1" x14ac:dyDescent="0.25">
      <c r="B26" s="266"/>
      <c r="C26" s="267"/>
      <c r="D26" s="267"/>
      <c r="E26" s="267"/>
      <c r="F26" s="267"/>
      <c r="G26" s="267"/>
      <c r="H26" s="267"/>
      <c r="I26" s="267"/>
      <c r="J26" s="267"/>
      <c r="K26" s="267"/>
      <c r="L26" s="268"/>
    </row>
    <row r="27" spans="2:15" s="126" customFormat="1" ht="20.45" customHeight="1" x14ac:dyDescent="0.25">
      <c r="B27" s="249" t="s">
        <v>110</v>
      </c>
      <c r="C27" s="250"/>
      <c r="D27" s="251"/>
      <c r="E27" s="225"/>
      <c r="F27" s="226"/>
      <c r="G27" s="227" t="str">
        <f>IF($E27="","",VLOOKUP($E27,Datenquelle!$A$37:$F$547,2,FALSE))</f>
        <v/>
      </c>
      <c r="H27" s="228"/>
      <c r="I27" s="228"/>
      <c r="J27" s="229"/>
      <c r="K27" s="194"/>
      <c r="L27" s="197"/>
      <c r="O27" s="157"/>
    </row>
    <row r="28" spans="2:15" s="126" customFormat="1" ht="20.45" customHeight="1" x14ac:dyDescent="0.25">
      <c r="B28" s="255" t="s">
        <v>111</v>
      </c>
      <c r="C28" s="256"/>
      <c r="D28" s="257"/>
      <c r="E28" s="225"/>
      <c r="F28" s="226"/>
      <c r="G28" s="227" t="str">
        <f>IF($E28="","",VLOOKUP($E28,Datenquelle!$A$37:$F$547,2,FALSE))</f>
        <v/>
      </c>
      <c r="H28" s="228"/>
      <c r="I28" s="228"/>
      <c r="J28" s="229"/>
      <c r="K28" s="194"/>
      <c r="L28" s="197"/>
    </row>
    <row r="29" spans="2:15" s="126" customFormat="1" ht="20.45" customHeight="1" x14ac:dyDescent="0.25">
      <c r="B29" s="255" t="s">
        <v>112</v>
      </c>
      <c r="C29" s="256"/>
      <c r="D29" s="257"/>
      <c r="E29" s="225"/>
      <c r="F29" s="226"/>
      <c r="G29" s="227" t="str">
        <f>IF($E29="","",VLOOKUP($E29,Datenquelle!$A$37:$F$547,2,FALSE))</f>
        <v/>
      </c>
      <c r="H29" s="228"/>
      <c r="I29" s="228"/>
      <c r="J29" s="229"/>
      <c r="K29" s="194"/>
      <c r="L29" s="197"/>
    </row>
    <row r="30" spans="2:15" s="126" customFormat="1" ht="20.45" customHeight="1" x14ac:dyDescent="0.25">
      <c r="B30" s="223" t="s">
        <v>113</v>
      </c>
      <c r="C30" s="224"/>
      <c r="D30" s="224"/>
      <c r="E30" s="225"/>
      <c r="F30" s="226"/>
      <c r="G30" s="227" t="str">
        <f>IF($E30="","",VLOOKUP($E30,Datenquelle!$A$37:$F$547,2,FALSE))</f>
        <v/>
      </c>
      <c r="H30" s="228"/>
      <c r="I30" s="228"/>
      <c r="J30" s="229"/>
      <c r="K30" s="195"/>
      <c r="L30" s="197"/>
    </row>
    <row r="31" spans="2:15" s="126" customFormat="1" ht="20.45" customHeight="1" x14ac:dyDescent="0.25">
      <c r="B31" s="223" t="s">
        <v>114</v>
      </c>
      <c r="C31" s="224"/>
      <c r="D31" s="224"/>
      <c r="E31" s="225"/>
      <c r="F31" s="226"/>
      <c r="G31" s="227" t="str">
        <f>IF($E31="","",VLOOKUP($E31,Datenquelle!$A$37:$F$547,2,FALSE))</f>
        <v/>
      </c>
      <c r="H31" s="228"/>
      <c r="I31" s="228"/>
      <c r="J31" s="229"/>
      <c r="K31" s="195"/>
      <c r="L31" s="197"/>
    </row>
    <row r="32" spans="2:15" s="126" customFormat="1" ht="20.45" customHeight="1" x14ac:dyDescent="0.25">
      <c r="B32" s="223" t="s">
        <v>116</v>
      </c>
      <c r="C32" s="224"/>
      <c r="D32" s="224"/>
      <c r="E32" s="225"/>
      <c r="F32" s="226"/>
      <c r="G32" s="227" t="str">
        <f>IF($E32="","",VLOOKUP($E32,Datenquelle!$A$37:$F$547,2,FALSE))</f>
        <v/>
      </c>
      <c r="H32" s="228"/>
      <c r="I32" s="228"/>
      <c r="J32" s="229"/>
      <c r="K32" s="195"/>
      <c r="L32" s="197"/>
    </row>
    <row r="33" spans="2:12" s="126" customFormat="1" ht="20.45" customHeight="1" x14ac:dyDescent="0.25">
      <c r="B33" s="223" t="s">
        <v>117</v>
      </c>
      <c r="C33" s="224"/>
      <c r="D33" s="224"/>
      <c r="E33" s="225"/>
      <c r="F33" s="226"/>
      <c r="G33" s="227" t="str">
        <f>IF($E33="","",VLOOKUP($E33,Datenquelle!$A$37:$F$547,2,FALSE))</f>
        <v/>
      </c>
      <c r="H33" s="228"/>
      <c r="I33" s="228"/>
      <c r="J33" s="229"/>
      <c r="K33" s="195"/>
      <c r="L33" s="197"/>
    </row>
    <row r="34" spans="2:12" s="126" customFormat="1" ht="20.45" customHeight="1" x14ac:dyDescent="0.25">
      <c r="B34" s="223" t="s">
        <v>118</v>
      </c>
      <c r="C34" s="224"/>
      <c r="D34" s="224"/>
      <c r="E34" s="225"/>
      <c r="F34" s="226"/>
      <c r="G34" s="227" t="str">
        <f>IF($E34="","",VLOOKUP($E34,Datenquelle!$A$37:$F$547,2,FALSE))</f>
        <v/>
      </c>
      <c r="H34" s="228"/>
      <c r="I34" s="228"/>
      <c r="J34" s="229"/>
      <c r="K34" s="195"/>
      <c r="L34" s="197"/>
    </row>
    <row r="35" spans="2:12" s="126" customFormat="1" ht="20.45" customHeight="1" x14ac:dyDescent="0.25">
      <c r="B35" s="223" t="s">
        <v>119</v>
      </c>
      <c r="C35" s="224"/>
      <c r="D35" s="224"/>
      <c r="E35" s="225"/>
      <c r="F35" s="226"/>
      <c r="G35" s="227" t="str">
        <f>IF($E35="","",VLOOKUP($E35,Datenquelle!$A$37:$F$547,2,FALSE))</f>
        <v/>
      </c>
      <c r="H35" s="228"/>
      <c r="I35" s="228"/>
      <c r="J35" s="229"/>
      <c r="K35" s="195"/>
      <c r="L35" s="197"/>
    </row>
    <row r="36" spans="2:12" s="126" customFormat="1" ht="20.45" customHeight="1" x14ac:dyDescent="0.25">
      <c r="B36" s="223" t="s">
        <v>120</v>
      </c>
      <c r="C36" s="224"/>
      <c r="D36" s="224"/>
      <c r="E36" s="225"/>
      <c r="F36" s="226"/>
      <c r="G36" s="227" t="str">
        <f>IF($E36="","",VLOOKUP($E36,Datenquelle!$A$37:$F$547,2,FALSE))</f>
        <v/>
      </c>
      <c r="H36" s="228"/>
      <c r="I36" s="228"/>
      <c r="J36" s="229"/>
      <c r="K36" s="195"/>
      <c r="L36" s="197"/>
    </row>
    <row r="37" spans="2:12" s="126" customFormat="1" ht="20.45" customHeight="1" x14ac:dyDescent="0.25">
      <c r="B37" s="223" t="s">
        <v>121</v>
      </c>
      <c r="C37" s="224"/>
      <c r="D37" s="224"/>
      <c r="E37" s="225"/>
      <c r="F37" s="226"/>
      <c r="G37" s="227" t="str">
        <f>IF($E37="","",VLOOKUP($E37,Datenquelle!$A$37:$F$547,2,FALSE))</f>
        <v/>
      </c>
      <c r="H37" s="228"/>
      <c r="I37" s="228"/>
      <c r="J37" s="229"/>
      <c r="K37" s="195"/>
      <c r="L37" s="197"/>
    </row>
    <row r="38" spans="2:12" s="126" customFormat="1" ht="20.45" customHeight="1" x14ac:dyDescent="0.25">
      <c r="B38" s="223" t="s">
        <v>122</v>
      </c>
      <c r="C38" s="224"/>
      <c r="D38" s="224"/>
      <c r="E38" s="225"/>
      <c r="F38" s="226"/>
      <c r="G38" s="227" t="str">
        <f>IF($E38="","",VLOOKUP($E38,Datenquelle!$A$37:$F$547,2,FALSE))</f>
        <v/>
      </c>
      <c r="H38" s="228"/>
      <c r="I38" s="228"/>
      <c r="J38" s="229"/>
      <c r="K38" s="195"/>
      <c r="L38" s="197"/>
    </row>
    <row r="39" spans="2:12" s="126" customFormat="1" ht="20.45" customHeight="1" x14ac:dyDescent="0.25">
      <c r="B39" s="223" t="s">
        <v>123</v>
      </c>
      <c r="C39" s="224"/>
      <c r="D39" s="224"/>
      <c r="E39" s="225"/>
      <c r="F39" s="226"/>
      <c r="G39" s="227" t="str">
        <f>IF($E39="","",VLOOKUP($E39,Datenquelle!$A$37:$F$547,2,FALSE))</f>
        <v/>
      </c>
      <c r="H39" s="228"/>
      <c r="I39" s="228"/>
      <c r="J39" s="229"/>
      <c r="K39" s="195"/>
      <c r="L39" s="197"/>
    </row>
    <row r="40" spans="2:12" s="126" customFormat="1" ht="20.45" customHeight="1" x14ac:dyDescent="0.25">
      <c r="B40" s="223" t="s">
        <v>124</v>
      </c>
      <c r="C40" s="224"/>
      <c r="D40" s="224"/>
      <c r="E40" s="225"/>
      <c r="F40" s="226"/>
      <c r="G40" s="227" t="str">
        <f>IF($E40="","",VLOOKUP($E40,Datenquelle!$A$37:$F$547,2,FALSE))</f>
        <v/>
      </c>
      <c r="H40" s="228"/>
      <c r="I40" s="228"/>
      <c r="J40" s="229"/>
      <c r="K40" s="195"/>
      <c r="L40" s="197"/>
    </row>
    <row r="41" spans="2:12" s="126" customFormat="1" ht="20.45" customHeight="1" x14ac:dyDescent="0.25">
      <c r="B41" s="223" t="s">
        <v>125</v>
      </c>
      <c r="C41" s="224"/>
      <c r="D41" s="224"/>
      <c r="E41" s="225"/>
      <c r="F41" s="226"/>
      <c r="G41" s="227" t="str">
        <f>IF($E41="","",VLOOKUP($E41,Datenquelle!$A$37:$F$547,2,FALSE))</f>
        <v/>
      </c>
      <c r="H41" s="228"/>
      <c r="I41" s="228"/>
      <c r="J41" s="229"/>
      <c r="K41" s="195"/>
      <c r="L41" s="197"/>
    </row>
    <row r="42" spans="2:12" s="126" customFormat="1" ht="20.45" customHeight="1" x14ac:dyDescent="0.25">
      <c r="B42" s="223" t="s">
        <v>126</v>
      </c>
      <c r="C42" s="224"/>
      <c r="D42" s="224"/>
      <c r="E42" s="225"/>
      <c r="F42" s="226"/>
      <c r="G42" s="227" t="str">
        <f>IF($E42="","",VLOOKUP($E42,Datenquelle!$A$37:$F$547,2,FALSE))</f>
        <v/>
      </c>
      <c r="H42" s="228"/>
      <c r="I42" s="228"/>
      <c r="J42" s="229"/>
      <c r="K42" s="195"/>
      <c r="L42" s="197"/>
    </row>
    <row r="43" spans="2:12" s="126" customFormat="1" ht="20.45" customHeight="1" x14ac:dyDescent="0.25">
      <c r="B43" s="223" t="s">
        <v>127</v>
      </c>
      <c r="C43" s="224"/>
      <c r="D43" s="224"/>
      <c r="E43" s="225"/>
      <c r="F43" s="226"/>
      <c r="G43" s="227" t="str">
        <f>IF($E43="","",VLOOKUP($E43,Datenquelle!$A$37:$F$547,2,FALSE))</f>
        <v/>
      </c>
      <c r="H43" s="228"/>
      <c r="I43" s="228"/>
      <c r="J43" s="229"/>
      <c r="K43" s="195"/>
      <c r="L43" s="197"/>
    </row>
    <row r="44" spans="2:12" s="126" customFormat="1" ht="20.45" customHeight="1" x14ac:dyDescent="0.25">
      <c r="B44" s="223" t="s">
        <v>128</v>
      </c>
      <c r="C44" s="224"/>
      <c r="D44" s="224"/>
      <c r="E44" s="225"/>
      <c r="F44" s="226"/>
      <c r="G44" s="227" t="str">
        <f>IF($E44="","",VLOOKUP($E44,Datenquelle!$A$37:$F$547,2,FALSE))</f>
        <v/>
      </c>
      <c r="H44" s="228"/>
      <c r="I44" s="228"/>
      <c r="J44" s="229"/>
      <c r="K44" s="195"/>
      <c r="L44" s="197"/>
    </row>
    <row r="45" spans="2:12" s="126" customFormat="1" ht="20.45" customHeight="1" x14ac:dyDescent="0.25">
      <c r="B45" s="223" t="s">
        <v>129</v>
      </c>
      <c r="C45" s="224"/>
      <c r="D45" s="224"/>
      <c r="E45" s="225"/>
      <c r="F45" s="226"/>
      <c r="G45" s="227" t="str">
        <f>IF($E45="","",VLOOKUP($E45,Datenquelle!$A$37:$F$547,2,FALSE))</f>
        <v/>
      </c>
      <c r="H45" s="228"/>
      <c r="I45" s="228"/>
      <c r="J45" s="229"/>
      <c r="K45" s="195"/>
      <c r="L45" s="197"/>
    </row>
    <row r="46" spans="2:12" s="126" customFormat="1" ht="20.45" customHeight="1" x14ac:dyDescent="0.25">
      <c r="B46" s="223" t="s">
        <v>130</v>
      </c>
      <c r="C46" s="224"/>
      <c r="D46" s="224"/>
      <c r="E46" s="225"/>
      <c r="F46" s="226"/>
      <c r="G46" s="227" t="str">
        <f>IF($E46="","",VLOOKUP($E46,Datenquelle!$A$37:$F$547,2,FALSE))</f>
        <v/>
      </c>
      <c r="H46" s="228"/>
      <c r="I46" s="228"/>
      <c r="J46" s="229"/>
      <c r="K46" s="195"/>
      <c r="L46" s="197"/>
    </row>
    <row r="47" spans="2:12" s="126" customFormat="1" ht="20.45" customHeight="1" x14ac:dyDescent="0.25">
      <c r="B47" s="223" t="s">
        <v>131</v>
      </c>
      <c r="C47" s="224"/>
      <c r="D47" s="224"/>
      <c r="E47" s="225"/>
      <c r="F47" s="226"/>
      <c r="G47" s="227" t="str">
        <f>IF($E47="","",VLOOKUP($E47,Datenquelle!$A$37:$F$547,2,FALSE))</f>
        <v/>
      </c>
      <c r="H47" s="228"/>
      <c r="I47" s="228"/>
      <c r="J47" s="229"/>
      <c r="K47" s="195"/>
      <c r="L47" s="197"/>
    </row>
    <row r="48" spans="2:12" s="126" customFormat="1" ht="20.45" customHeight="1" x14ac:dyDescent="0.25">
      <c r="B48" s="223" t="s">
        <v>132</v>
      </c>
      <c r="C48" s="224"/>
      <c r="D48" s="224"/>
      <c r="E48" s="225"/>
      <c r="F48" s="226"/>
      <c r="G48" s="227" t="str">
        <f>IF($E48="","",VLOOKUP($E48,Datenquelle!$A$37:$F$547,2,FALSE))</f>
        <v/>
      </c>
      <c r="H48" s="228"/>
      <c r="I48" s="228"/>
      <c r="J48" s="229"/>
      <c r="K48" s="195"/>
      <c r="L48" s="197"/>
    </row>
    <row r="49" spans="2:12" s="126" customFormat="1" ht="20.45" customHeight="1" x14ac:dyDescent="0.25">
      <c r="B49" s="223" t="s">
        <v>133</v>
      </c>
      <c r="C49" s="224"/>
      <c r="D49" s="224"/>
      <c r="E49" s="225"/>
      <c r="F49" s="226"/>
      <c r="G49" s="227" t="str">
        <f>IF($E49="","",VLOOKUP($E49,Datenquelle!$A$37:$F$547,2,FALSE))</f>
        <v/>
      </c>
      <c r="H49" s="228"/>
      <c r="I49" s="228"/>
      <c r="J49" s="229"/>
      <c r="K49" s="195"/>
      <c r="L49" s="197"/>
    </row>
    <row r="50" spans="2:12" s="126" customFormat="1" ht="20.45" customHeight="1" x14ac:dyDescent="0.25">
      <c r="B50" s="223" t="s">
        <v>134</v>
      </c>
      <c r="C50" s="224"/>
      <c r="D50" s="224"/>
      <c r="E50" s="225"/>
      <c r="F50" s="226"/>
      <c r="G50" s="227" t="str">
        <f>IF($E50="","",VLOOKUP($E50,Datenquelle!$A$37:$F$547,2,FALSE))</f>
        <v/>
      </c>
      <c r="H50" s="228"/>
      <c r="I50" s="228"/>
      <c r="J50" s="229"/>
      <c r="K50" s="195"/>
      <c r="L50" s="197"/>
    </row>
    <row r="51" spans="2:12" s="126" customFormat="1" ht="20.45" customHeight="1" x14ac:dyDescent="0.25">
      <c r="B51" s="223" t="s">
        <v>135</v>
      </c>
      <c r="C51" s="224"/>
      <c r="D51" s="224"/>
      <c r="E51" s="225"/>
      <c r="F51" s="226"/>
      <c r="G51" s="227" t="str">
        <f>IF($E51="","",VLOOKUP($E51,Datenquelle!$A$37:$F$547,2,FALSE))</f>
        <v/>
      </c>
      <c r="H51" s="228"/>
      <c r="I51" s="228"/>
      <c r="J51" s="229"/>
      <c r="K51" s="195"/>
      <c r="L51" s="197"/>
    </row>
    <row r="52" spans="2:12" s="126" customFormat="1" ht="20.45" customHeight="1" x14ac:dyDescent="0.25">
      <c r="B52" s="223" t="s">
        <v>807</v>
      </c>
      <c r="C52" s="224"/>
      <c r="D52" s="224"/>
      <c r="E52" s="225"/>
      <c r="F52" s="226"/>
      <c r="G52" s="227" t="str">
        <f>IF($E52="","",VLOOKUP($E52,Datenquelle!$A$37:$F$547,2,FALSE))</f>
        <v/>
      </c>
      <c r="H52" s="228"/>
      <c r="I52" s="228"/>
      <c r="J52" s="229"/>
      <c r="K52" s="195"/>
      <c r="L52" s="197"/>
    </row>
    <row r="53" spans="2:12" s="126" customFormat="1" ht="20.45" customHeight="1" x14ac:dyDescent="0.25">
      <c r="B53" s="223" t="s">
        <v>808</v>
      </c>
      <c r="C53" s="224"/>
      <c r="D53" s="224"/>
      <c r="E53" s="225"/>
      <c r="F53" s="226"/>
      <c r="G53" s="227" t="str">
        <f>IF($E53="","",VLOOKUP($E53,Datenquelle!$A$37:$F$547,2,FALSE))</f>
        <v/>
      </c>
      <c r="H53" s="228"/>
      <c r="I53" s="228"/>
      <c r="J53" s="229"/>
      <c r="K53" s="195"/>
      <c r="L53" s="197"/>
    </row>
    <row r="54" spans="2:12" s="126" customFormat="1" ht="20.45" customHeight="1" x14ac:dyDescent="0.25">
      <c r="B54" s="223" t="s">
        <v>809</v>
      </c>
      <c r="C54" s="224"/>
      <c r="D54" s="224"/>
      <c r="E54" s="225"/>
      <c r="F54" s="226"/>
      <c r="G54" s="227" t="str">
        <f>IF($E54="","",VLOOKUP($E54,Datenquelle!$A$37:$F$547,2,FALSE))</f>
        <v/>
      </c>
      <c r="H54" s="228"/>
      <c r="I54" s="228"/>
      <c r="J54" s="229"/>
      <c r="K54" s="195"/>
      <c r="L54" s="197"/>
    </row>
    <row r="55" spans="2:12" s="126" customFormat="1" ht="20.45" customHeight="1" x14ac:dyDescent="0.25">
      <c r="B55" s="223" t="s">
        <v>810</v>
      </c>
      <c r="C55" s="224"/>
      <c r="D55" s="224"/>
      <c r="E55" s="225"/>
      <c r="F55" s="226"/>
      <c r="G55" s="227" t="str">
        <f>IF($E55="","",VLOOKUP($E55,Datenquelle!$A$37:$F$547,2,FALSE))</f>
        <v/>
      </c>
      <c r="H55" s="228"/>
      <c r="I55" s="228"/>
      <c r="J55" s="229"/>
      <c r="K55" s="195"/>
      <c r="L55" s="197"/>
    </row>
    <row r="56" spans="2:12" s="126" customFormat="1" ht="20.45" customHeight="1" x14ac:dyDescent="0.25">
      <c r="B56" s="223" t="s">
        <v>811</v>
      </c>
      <c r="C56" s="224"/>
      <c r="D56" s="224"/>
      <c r="E56" s="225"/>
      <c r="F56" s="226"/>
      <c r="G56" s="227" t="str">
        <f>IF($E56="","",VLOOKUP($E56,Datenquelle!$A$37:$F$547,2,FALSE))</f>
        <v/>
      </c>
      <c r="H56" s="228"/>
      <c r="I56" s="228"/>
      <c r="J56" s="229"/>
      <c r="K56" s="195"/>
      <c r="L56" s="197"/>
    </row>
    <row r="57" spans="2:12" s="126" customFormat="1" ht="20.45" customHeight="1" x14ac:dyDescent="0.25">
      <c r="B57" s="223" t="s">
        <v>858</v>
      </c>
      <c r="C57" s="224"/>
      <c r="D57" s="224"/>
      <c r="E57" s="278" t="s">
        <v>81</v>
      </c>
      <c r="F57" s="279"/>
      <c r="G57" s="280" t="s">
        <v>136</v>
      </c>
      <c r="H57" s="281"/>
      <c r="I57" s="281"/>
      <c r="J57" s="226"/>
      <c r="K57" s="196"/>
      <c r="L57" s="197"/>
    </row>
    <row r="58" spans="2:12" s="126" customFormat="1" ht="20.45" customHeight="1" x14ac:dyDescent="0.25">
      <c r="B58" s="223" t="s">
        <v>859</v>
      </c>
      <c r="C58" s="224"/>
      <c r="D58" s="224"/>
      <c r="E58" s="278" t="s">
        <v>81</v>
      </c>
      <c r="F58" s="279"/>
      <c r="G58" s="280" t="s">
        <v>136</v>
      </c>
      <c r="H58" s="281"/>
      <c r="I58" s="281"/>
      <c r="J58" s="226"/>
      <c r="K58" s="196"/>
      <c r="L58" s="197"/>
    </row>
    <row r="59" spans="2:12" s="126" customFormat="1" ht="20.45" customHeight="1" x14ac:dyDescent="0.25">
      <c r="B59" s="223" t="s">
        <v>860</v>
      </c>
      <c r="C59" s="224"/>
      <c r="D59" s="224"/>
      <c r="E59" s="278" t="s">
        <v>81</v>
      </c>
      <c r="F59" s="279"/>
      <c r="G59" s="280" t="s">
        <v>136</v>
      </c>
      <c r="H59" s="281"/>
      <c r="I59" s="281"/>
      <c r="J59" s="226"/>
      <c r="K59" s="196"/>
      <c r="L59" s="197"/>
    </row>
    <row r="60" spans="2:12" s="126" customFormat="1" ht="20.45" customHeight="1" x14ac:dyDescent="0.25">
      <c r="B60" s="223" t="s">
        <v>861</v>
      </c>
      <c r="C60" s="224"/>
      <c r="D60" s="224"/>
      <c r="E60" s="278" t="s">
        <v>81</v>
      </c>
      <c r="F60" s="279"/>
      <c r="G60" s="280" t="s">
        <v>136</v>
      </c>
      <c r="H60" s="281"/>
      <c r="I60" s="281"/>
      <c r="J60" s="226"/>
      <c r="K60" s="196"/>
      <c r="L60" s="197"/>
    </row>
    <row r="61" spans="2:12" s="126" customFormat="1" ht="20.45" customHeight="1" x14ac:dyDescent="0.25">
      <c r="B61" s="223" t="s">
        <v>862</v>
      </c>
      <c r="C61" s="224"/>
      <c r="D61" s="224"/>
      <c r="E61" s="278" t="s">
        <v>81</v>
      </c>
      <c r="F61" s="279"/>
      <c r="G61" s="280" t="s">
        <v>136</v>
      </c>
      <c r="H61" s="281"/>
      <c r="I61" s="281"/>
      <c r="J61" s="226"/>
      <c r="K61" s="196"/>
      <c r="L61" s="197"/>
    </row>
    <row r="62" spans="2:12" s="126" customFormat="1" ht="6" customHeight="1" x14ac:dyDescent="0.25">
      <c r="B62" s="275"/>
      <c r="C62" s="276"/>
      <c r="D62" s="276"/>
      <c r="E62" s="276"/>
      <c r="F62" s="276"/>
      <c r="G62" s="276"/>
      <c r="H62" s="276"/>
      <c r="I62" s="276"/>
      <c r="J62" s="276"/>
      <c r="K62" s="276"/>
      <c r="L62" s="277"/>
    </row>
    <row r="63" spans="2:12" s="126" customFormat="1" ht="36" customHeight="1" x14ac:dyDescent="0.25">
      <c r="B63" s="282" t="s">
        <v>767</v>
      </c>
      <c r="C63" s="283"/>
      <c r="D63" s="284"/>
      <c r="E63" s="285"/>
      <c r="F63" s="286"/>
      <c r="G63" s="286"/>
      <c r="H63" s="286"/>
      <c r="I63" s="286"/>
      <c r="J63" s="287"/>
      <c r="K63" s="155" t="str">
        <f>IF(AND(K27="",K28="",K29="",K30="",K31="",K32="",K33="",K34="",K35="",K36="",K37="",K38="",K39="",K40="",K41="",K42="",K43="",K44="",K45="",K46="",K47="",K48="",K49="",K50="",K51="",K52="",K53="",K54="",K55="",K56="",K57="",K58="",K59="",K60="",K61=""),"",IF(SUM(K27:K61)=0,0,SUM(K27:K61)))</f>
        <v/>
      </c>
      <c r="L63" s="198"/>
    </row>
    <row r="64" spans="2:12" s="126" customFormat="1" ht="20.45" customHeight="1" thickBot="1" x14ac:dyDescent="0.3">
      <c r="B64" s="291" t="s">
        <v>8</v>
      </c>
      <c r="C64" s="292"/>
      <c r="D64" s="292"/>
      <c r="E64" s="288"/>
      <c r="F64" s="289"/>
      <c r="G64" s="289"/>
      <c r="H64" s="289"/>
      <c r="I64" s="289"/>
      <c r="J64" s="290"/>
      <c r="K64" s="273" t="str">
        <f>IF(OR(K63="",K25="",L25=""),"",(K25+L25+K63))</f>
        <v/>
      </c>
      <c r="L64" s="274"/>
    </row>
    <row r="65" spans="2:13" ht="7.5" customHeight="1" x14ac:dyDescent="0.25">
      <c r="B65" s="254"/>
      <c r="C65" s="254"/>
      <c r="D65" s="254"/>
      <c r="E65" s="254"/>
      <c r="F65" s="254"/>
      <c r="G65" s="254"/>
      <c r="H65" s="254"/>
      <c r="I65" s="254"/>
      <c r="J65" s="254"/>
      <c r="K65" s="254"/>
      <c r="L65" s="254"/>
    </row>
    <row r="66" spans="2:13" ht="13.5" customHeight="1" x14ac:dyDescent="0.25">
      <c r="B66" s="271" t="s">
        <v>104</v>
      </c>
      <c r="C66" s="271"/>
      <c r="D66" s="271"/>
      <c r="E66" s="181"/>
      <c r="F66" s="181"/>
      <c r="G66" s="181"/>
      <c r="H66" s="181"/>
      <c r="I66" s="181"/>
      <c r="J66" s="181"/>
      <c r="K66" s="181"/>
      <c r="L66" s="181"/>
    </row>
    <row r="67" spans="2:13" ht="13.5" customHeight="1" x14ac:dyDescent="0.25">
      <c r="B67" s="272" t="s">
        <v>799</v>
      </c>
      <c r="C67" s="272"/>
      <c r="D67" s="272"/>
      <c r="E67" s="272"/>
      <c r="F67" s="272"/>
      <c r="G67" s="272"/>
      <c r="H67" s="272"/>
      <c r="I67" s="272"/>
      <c r="J67" s="272"/>
      <c r="K67" s="272"/>
      <c r="L67" s="272"/>
    </row>
    <row r="68" spans="2:13" ht="212.25" customHeight="1" x14ac:dyDescent="0.25">
      <c r="B68" s="245" t="s">
        <v>948</v>
      </c>
      <c r="C68" s="246"/>
      <c r="D68" s="246"/>
      <c r="E68" s="246"/>
      <c r="F68" s="246"/>
      <c r="G68" s="246"/>
      <c r="H68" s="246"/>
      <c r="I68" s="246"/>
      <c r="J68" s="246"/>
      <c r="K68" s="246"/>
      <c r="L68" s="246"/>
      <c r="M68" s="141"/>
    </row>
    <row r="69" spans="2:13" x14ac:dyDescent="0.25">
      <c r="B69" s="140"/>
      <c r="C69" s="140"/>
      <c r="D69" s="140"/>
      <c r="E69" s="140"/>
      <c r="F69" s="140"/>
      <c r="G69" s="140"/>
      <c r="H69" s="140"/>
      <c r="I69" s="140"/>
      <c r="J69" s="140"/>
      <c r="K69" s="140"/>
      <c r="L69" s="140"/>
    </row>
    <row r="70" spans="2:13" x14ac:dyDescent="0.25">
      <c r="B70" s="140"/>
      <c r="C70" s="140"/>
      <c r="D70" s="140"/>
      <c r="E70" s="140"/>
      <c r="F70" s="140"/>
      <c r="G70" s="140"/>
      <c r="H70" s="140"/>
      <c r="I70" s="140"/>
      <c r="J70" s="140"/>
      <c r="K70" s="140"/>
      <c r="L70" s="140"/>
    </row>
    <row r="71" spans="2:13" x14ac:dyDescent="0.25">
      <c r="B71" s="140"/>
      <c r="C71" s="140"/>
      <c r="D71" s="140"/>
      <c r="E71" s="140"/>
      <c r="F71" s="140"/>
      <c r="G71" s="140"/>
      <c r="H71" s="140"/>
      <c r="I71" s="140"/>
      <c r="J71" s="140"/>
      <c r="K71" s="140"/>
      <c r="L71" s="140"/>
    </row>
    <row r="72" spans="2:13" x14ac:dyDescent="0.25">
      <c r="B72" s="140"/>
      <c r="C72" s="140"/>
      <c r="D72" s="140"/>
      <c r="E72" s="140"/>
      <c r="F72" s="140"/>
      <c r="G72" s="140"/>
      <c r="H72" s="140"/>
      <c r="I72" s="140"/>
      <c r="J72" s="140"/>
      <c r="K72" s="140"/>
      <c r="L72" s="140"/>
    </row>
    <row r="73" spans="2:13" x14ac:dyDescent="0.25">
      <c r="B73" s="140"/>
      <c r="C73" s="140"/>
      <c r="D73" s="140"/>
      <c r="E73" s="140"/>
      <c r="F73" s="140"/>
      <c r="G73" s="140"/>
      <c r="H73" s="140"/>
      <c r="I73" s="140"/>
      <c r="J73" s="140"/>
      <c r="K73" s="140"/>
      <c r="L73" s="140"/>
    </row>
  </sheetData>
  <sheetProtection algorithmName="SHA-512" hashValue="V/4gojQP3pDZLDm5X2ODM2d5wfOQad3jNCKNPjs4GAGN1FQqifhvTbyFs6oTidT+WRYNz2NLzAC38F+HPcKdPQ==" saltValue="E0Meqfzx6+OeHkJGUvrOdw==" spinCount="100000" sheet="1" objects="1" scenarios="1" selectLockedCells="1"/>
  <dataConsolidate/>
  <customSheetViews>
    <customSheetView guid="{DAA0C1F4-4D8F-4BD8-91F9-40281B589772}" showGridLines="0">
      <selection activeCell="K19" sqref="K19"/>
      <pageMargins left="0.15748031496062992" right="0.15748031496062992" top="0.27559055118110237" bottom="0.27559055118110237" header="0.11811023622047245" footer="0.11811023622047245"/>
      <pageSetup paperSize="9" orientation="portrait"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 guid="{AD479C9E-06F7-4C03-8179-295428B49475}" showGridLines="0">
      <selection activeCell="C42" sqref="C42"/>
      <pageMargins left="0.15748031496062992" right="0.15748031496062992" top="0.27559055118110237" bottom="0.27559055118110237" header="0.11811023622047245" footer="0.11811023622047245"/>
      <pageSetup paperSize="9" orientation="portrait"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136">
    <mergeCell ref="C18:F18"/>
    <mergeCell ref="C12:F12"/>
    <mergeCell ref="C14:F14"/>
    <mergeCell ref="B66:D66"/>
    <mergeCell ref="B67:L67"/>
    <mergeCell ref="B59:D59"/>
    <mergeCell ref="K64:L64"/>
    <mergeCell ref="B62:L62"/>
    <mergeCell ref="E57:F57"/>
    <mergeCell ref="G57:J57"/>
    <mergeCell ref="E58:F58"/>
    <mergeCell ref="G58:J58"/>
    <mergeCell ref="E59:F59"/>
    <mergeCell ref="G59:J59"/>
    <mergeCell ref="E60:F60"/>
    <mergeCell ref="G60:J60"/>
    <mergeCell ref="E61:F61"/>
    <mergeCell ref="G61:J61"/>
    <mergeCell ref="B60:D60"/>
    <mergeCell ref="B61:D61"/>
    <mergeCell ref="B63:D63"/>
    <mergeCell ref="E63:J63"/>
    <mergeCell ref="E64:J64"/>
    <mergeCell ref="B64:D64"/>
    <mergeCell ref="B57:D57"/>
    <mergeCell ref="B58:D58"/>
    <mergeCell ref="B39:D39"/>
    <mergeCell ref="E39:F39"/>
    <mergeCell ref="G39:J39"/>
    <mergeCell ref="E40:F40"/>
    <mergeCell ref="G40:J40"/>
    <mergeCell ref="E41:F41"/>
    <mergeCell ref="G41:J41"/>
    <mergeCell ref="B45:D45"/>
    <mergeCell ref="B46:D46"/>
    <mergeCell ref="B40:D40"/>
    <mergeCell ref="B41:D41"/>
    <mergeCell ref="B42:D42"/>
    <mergeCell ref="B43:D43"/>
    <mergeCell ref="E45:F45"/>
    <mergeCell ref="G45:J45"/>
    <mergeCell ref="E46:F46"/>
    <mergeCell ref="G46:J46"/>
    <mergeCell ref="E42:F42"/>
    <mergeCell ref="G42:J42"/>
    <mergeCell ref="E43:F43"/>
    <mergeCell ref="G43:J43"/>
    <mergeCell ref="E44:F44"/>
    <mergeCell ref="G44:J44"/>
    <mergeCell ref="G38:J38"/>
    <mergeCell ref="G33:J33"/>
    <mergeCell ref="E34:F34"/>
    <mergeCell ref="G34:J34"/>
    <mergeCell ref="E35:F35"/>
    <mergeCell ref="G35:J35"/>
    <mergeCell ref="G36:J36"/>
    <mergeCell ref="B33:D33"/>
    <mergeCell ref="B34:D34"/>
    <mergeCell ref="E33:F33"/>
    <mergeCell ref="B35:D35"/>
    <mergeCell ref="B36:D36"/>
    <mergeCell ref="B37:D37"/>
    <mergeCell ref="B38:D38"/>
    <mergeCell ref="E36:F36"/>
    <mergeCell ref="E37:F37"/>
    <mergeCell ref="B68:L68"/>
    <mergeCell ref="B25:D25"/>
    <mergeCell ref="B27:D27"/>
    <mergeCell ref="B21:L21"/>
    <mergeCell ref="B65:L65"/>
    <mergeCell ref="B29:D29"/>
    <mergeCell ref="B28:D28"/>
    <mergeCell ref="B24:D24"/>
    <mergeCell ref="E31:F31"/>
    <mergeCell ref="G31:J31"/>
    <mergeCell ref="B30:D30"/>
    <mergeCell ref="B31:D31"/>
    <mergeCell ref="E24:F24"/>
    <mergeCell ref="G24:J24"/>
    <mergeCell ref="K22:L22"/>
    <mergeCell ref="E25:J25"/>
    <mergeCell ref="E32:F32"/>
    <mergeCell ref="G32:J32"/>
    <mergeCell ref="B26:L26"/>
    <mergeCell ref="E27:F27"/>
    <mergeCell ref="G27:J27"/>
    <mergeCell ref="E28:F28"/>
    <mergeCell ref="G28:J28"/>
    <mergeCell ref="E29:F29"/>
    <mergeCell ref="B53:D53"/>
    <mergeCell ref="E53:F53"/>
    <mergeCell ref="G53:J53"/>
    <mergeCell ref="B22:J22"/>
    <mergeCell ref="J6:L6"/>
    <mergeCell ref="C8:L8"/>
    <mergeCell ref="C10:L10"/>
    <mergeCell ref="C15:D15"/>
    <mergeCell ref="C16:F16"/>
    <mergeCell ref="C6:F6"/>
    <mergeCell ref="K12:L12"/>
    <mergeCell ref="K14:L14"/>
    <mergeCell ref="K16:L16"/>
    <mergeCell ref="G29:J29"/>
    <mergeCell ref="E30:F30"/>
    <mergeCell ref="G30:J30"/>
    <mergeCell ref="B32:D32"/>
    <mergeCell ref="B44:D44"/>
    <mergeCell ref="G37:J37"/>
    <mergeCell ref="E38:F38"/>
    <mergeCell ref="B50:D50"/>
    <mergeCell ref="E50:F50"/>
    <mergeCell ref="G50:J50"/>
    <mergeCell ref="B51:D51"/>
    <mergeCell ref="E51:F51"/>
    <mergeCell ref="G51:J51"/>
    <mergeCell ref="B52:D52"/>
    <mergeCell ref="E52:F52"/>
    <mergeCell ref="G52:J52"/>
    <mergeCell ref="B47:D47"/>
    <mergeCell ref="E47:F47"/>
    <mergeCell ref="G47:J47"/>
    <mergeCell ref="B48:D48"/>
    <mergeCell ref="E48:F48"/>
    <mergeCell ref="G48:J48"/>
    <mergeCell ref="B49:D49"/>
    <mergeCell ref="E49:F49"/>
    <mergeCell ref="G49:J49"/>
    <mergeCell ref="B54:D54"/>
    <mergeCell ref="E54:F54"/>
    <mergeCell ref="G54:J54"/>
    <mergeCell ref="B55:D55"/>
    <mergeCell ref="E55:F55"/>
    <mergeCell ref="G55:J55"/>
    <mergeCell ref="B56:D56"/>
    <mergeCell ref="E56:F56"/>
    <mergeCell ref="G56:J56"/>
  </mergeCells>
  <phoneticPr fontId="34" type="noConversion"/>
  <conditionalFormatting sqref="C6">
    <cfRule type="expression" dxfId="41" priority="69" stopIfTrue="1">
      <formula>LEN(TRIM(C6))=0</formula>
    </cfRule>
  </conditionalFormatting>
  <conditionalFormatting sqref="C14">
    <cfRule type="expression" dxfId="40" priority="3" stopIfTrue="1">
      <formula>LEN(TRIM(C14))=0</formula>
    </cfRule>
  </conditionalFormatting>
  <conditionalFormatting sqref="C16">
    <cfRule type="expression" dxfId="39" priority="5" stopIfTrue="1">
      <formula>LEN(TRIM(C16))=0</formula>
    </cfRule>
  </conditionalFormatting>
  <conditionalFormatting sqref="C18">
    <cfRule type="expression" dxfId="38" priority="6" stopIfTrue="1">
      <formula>LEN(TRIM(C18))=0</formula>
    </cfRule>
  </conditionalFormatting>
  <conditionalFormatting sqref="C14:F14">
    <cfRule type="expression" dxfId="37" priority="2">
      <formula>IF(OR($C$12="Österreich",$C$12="Schweiz",$C$12="Italien",$C$12="Luxemburg",$C$12="Polen",$C$12="Rumänien",$C$12="China",$C$12="Russland"),TRUE,FALSE)</formula>
    </cfRule>
  </conditionalFormatting>
  <conditionalFormatting sqref="C16:F16">
    <cfRule type="expression" dxfId="36" priority="4">
      <formula>IF(OR($C$12="Österreich",$C$12="Schweiz",$C$12="Italien",$C$12="Luxemburg",$C$12="Polen",$C$12="Rumänien",$C$12="China",$C$12="Russland"),TRUE,FALSE)</formula>
    </cfRule>
  </conditionalFormatting>
  <conditionalFormatting sqref="E27:F56 E57:J61">
    <cfRule type="expression" dxfId="35" priority="28" stopIfTrue="1">
      <formula>LEN(TRIM(E27))=0</formula>
    </cfRule>
  </conditionalFormatting>
  <conditionalFormatting sqref="F28:F29">
    <cfRule type="expression" dxfId="34" priority="57" stopIfTrue="1">
      <formula>LEN(TRIM(F28))=0</formula>
    </cfRule>
  </conditionalFormatting>
  <conditionalFormatting sqref="K12">
    <cfRule type="expression" dxfId="33" priority="67" stopIfTrue="1">
      <formula>LEN(TRIM(K12))=0</formula>
    </cfRule>
  </conditionalFormatting>
  <conditionalFormatting sqref="K22">
    <cfRule type="expression" dxfId="32" priority="15">
      <formula>LEN(TRIM(K$22))=0</formula>
    </cfRule>
  </conditionalFormatting>
  <conditionalFormatting sqref="K27:K61">
    <cfRule type="expression" dxfId="31" priority="54" stopIfTrue="1">
      <formula>LEN(TRIM($K27))=0</formula>
    </cfRule>
  </conditionalFormatting>
  <conditionalFormatting sqref="K22:L22">
    <cfRule type="expression" dxfId="30" priority="13">
      <formula>$K$22=""</formula>
    </cfRule>
    <cfRule type="cellIs" dxfId="29" priority="14" operator="lessThan">
      <formula>150</formula>
    </cfRule>
  </conditionalFormatting>
  <conditionalFormatting sqref="K25:L25">
    <cfRule type="expression" dxfId="28" priority="17">
      <formula>LEN(TRIM(K$25))=0</formula>
    </cfRule>
  </conditionalFormatting>
  <dataValidations xWindow="240" yWindow="486" count="47">
    <dataValidation type="textLength" allowBlank="1" showErrorMessage="1" errorTitle="Eingabefehler" error="Nur Texteingabe möglich." prompt="Name, Vorname" sqref="C18:F18" xr:uid="{00000000-0002-0000-0000-000000000000}">
      <formula1>0</formula1>
      <formula2>100</formula2>
    </dataValidation>
    <dataValidation type="date" allowBlank="1" showInputMessage="1" showErrorMessage="1" errorTitle="Eingabefehler" error="Erstelldatum: dd.mm.jjjj" sqref="C15" xr:uid="{00000000-0002-0000-0000-000001000000}">
      <formula1>41275</formula1>
      <formula2>41791</formula2>
    </dataValidation>
    <dataValidation type="list" allowBlank="1" showInputMessage="1" showErrorMessage="1" errorTitle="Hinweis" error="Auswahl treffen über Dropdown-Liste." sqref="C6:F6" xr:uid="{00000000-0002-0000-0000-000002000000}">
      <formula1>ZentrumRegNr</formula1>
    </dataValidation>
    <dataValidation showInputMessage="1" showErrorMessage="1" sqref="B20" xr:uid="{00000000-0002-0000-0000-000003000000}"/>
    <dataValidation type="date" errorStyle="information" allowBlank="1" showInputMessage="1" showErrorMessage="1" errorTitle="Kennzahlenjahr" error="Es können nur Kennzahlenjahre von 2012 bis 2014 eingetragen werden." sqref="H17:I17" xr:uid="{00000000-0002-0000-0000-000004000000}">
      <formula1>2010</formula1>
      <formula2>2012</formula2>
    </dataValidation>
    <dataValidation type="whole" allowBlank="1" showInputMessage="1" showErrorMessage="1" errorTitle="Eingabefehler" error="Ganze Zahl zwischen 0 und 5000 eingeben." sqref="K25:L25 K22:L22" xr:uid="{00000000-0002-0000-0000-000005000000}">
      <formula1>0</formula1>
      <formula2>5000</formula2>
    </dataValidation>
    <dataValidation allowBlank="1" showInputMessage="1" showErrorMessage="1" errorTitle="Eingabefehler" error="Ganze Zahl zwischen 0 und 5000 eingeben." sqref="E25 K63:L64" xr:uid="{00000000-0002-0000-0000-000006000000}"/>
    <dataValidation type="whole" showInputMessage="1" showErrorMessage="1" errorTitle="Eingabefehler" error="1. Ganze Zahl zwischen 0 und 5000 eingeben._x000a_2. Registrierungsnummer des Kooperationspartners muss ausgefüllt sein." sqref="K27" xr:uid="{00000000-0002-0000-0000-000007000000}">
      <formula1>0</formula1>
      <formula2>IF($E$27&lt;&gt;"",5000,0)</formula2>
    </dataValidation>
    <dataValidation type="whole" showInputMessage="1" showErrorMessage="1" errorTitle="Eingabefehler" error="1. Ganze Zahl zwischen 0 und 5000 eingeben._x000a_2. Registrierungsnummer des Kooperationspartners muss ausgefüllt sein." sqref="K28" xr:uid="{00000000-0002-0000-0000-000008000000}">
      <formula1>0</formula1>
      <formula2>IF($E$28&lt;&gt;"",5000,0)</formula2>
    </dataValidation>
    <dataValidation type="whole" showInputMessage="1" showErrorMessage="1" errorTitle="Eingabefehler" error="1. Ganze Zahl zwischen 0 und 5000 eingeben._x000a_2. Registrierungsnummer des Kooperationspartners muss ausgefüllt sein." sqref="K29" xr:uid="{00000000-0002-0000-0000-000009000000}">
      <formula1>0</formula1>
      <formula2>IF($E$29&lt;&gt;"",5000,0)</formula2>
    </dataValidation>
    <dataValidation type="whole" showInputMessage="1" showErrorMessage="1" errorTitle="Eingabefehler" error="1. Ganze Zahl zwischen 0 und 5000 eingeben._x000a_2. Registrierungsnummer des Kooperationspartners muss ausgefüllt sein." sqref="K30" xr:uid="{00000000-0002-0000-0000-00000A000000}">
      <formula1>0</formula1>
      <formula2>IF($E$30&lt;&gt;"",5000,0)</formula2>
    </dataValidation>
    <dataValidation type="whole" showInputMessage="1" showErrorMessage="1" errorTitle="Eingabefehler" error="1. Ganze Zahl zwischen 0 und 5000 eingeben._x000a_2. Registrierungsnummer des Kooperationspartners muss ausgefüllt sein." sqref="K31" xr:uid="{00000000-0002-0000-0000-00000B000000}">
      <formula1>0</formula1>
      <formula2>IF($E$31&lt;&gt;"",5000,0)</formula2>
    </dataValidation>
    <dataValidation type="whole" showInputMessage="1" showErrorMessage="1" errorTitle="Eingabefehler" error="1. Ganze Zahl zwischen 0 und 5000 eingeben._x000a_2. Registrierungsnummer des Kooperationspartners muss ausgefüllt sein." sqref="K32" xr:uid="{00000000-0002-0000-0000-00000C000000}">
      <formula1>0</formula1>
      <formula2>IF($E$32&lt;&gt;"",5000,0)</formula2>
    </dataValidation>
    <dataValidation type="whole" showInputMessage="1" showErrorMessage="1" errorTitle="Eingabefehler" error="1. Ganze Zahl zwischen 0 und 5000 eingeben._x000a_2. Registrierungsnummer des Kooperationspartners muss ausgefüllt sein." sqref="K33" xr:uid="{00000000-0002-0000-0000-00000D000000}">
      <formula1>0</formula1>
      <formula2>IF($E$33&lt;&gt;"",5000,0)</formula2>
    </dataValidation>
    <dataValidation type="whole" showInputMessage="1" showErrorMessage="1" errorTitle="Eingabefehler" error="1. Ganze Zahl zwischen 0 und 5000 eingeben._x000a_2. Registrierungsnummer des Kooperationspartners muss ausgefüllt sein." sqref="K34" xr:uid="{00000000-0002-0000-0000-00000E000000}">
      <formula1>0</formula1>
      <formula2>IF($E$34&lt;&gt;"",5000,0)</formula2>
    </dataValidation>
    <dataValidation type="whole" showInputMessage="1" showErrorMessage="1" errorTitle="Eingabefehler" error="1. Ganze Zahl zwischen 0 und 5000 eingeben._x000a_2. Registrierungsnummer des Kooperationspartners muss ausgefüllt sein." sqref="K35" xr:uid="{00000000-0002-0000-0000-00000F000000}">
      <formula1>0</formula1>
      <formula2>IF($E$35&lt;&gt;"",5000,0)</formula2>
    </dataValidation>
    <dataValidation type="whole" allowBlank="1" showInputMessage="1" showErrorMessage="1" errorTitle="Eingabefehler" error="1. Ganze Zahl zwischen 0 und 5000 eingeben._x000a_2. Registrierungsnummer des Kooperationspartners muss ausgefüllt sein." sqref="K36" xr:uid="{00000000-0002-0000-0000-000010000000}">
      <formula1>0</formula1>
      <formula2>IF($E$36&lt;&gt;"",5000,0)</formula2>
    </dataValidation>
    <dataValidation type="whole" showInputMessage="1" showErrorMessage="1" errorTitle="Eingabefehler" error="1. Ganze Zahl zwischen 0 und 5000 eingeben._x000a_2. Registrierungsnummer des Kooperationspartners muss ausgefüllt sein." sqref="K37" xr:uid="{00000000-0002-0000-0000-000011000000}">
      <formula1>0</formula1>
      <formula2>IF($E$37&lt;&gt;"",5000,0)</formula2>
    </dataValidation>
    <dataValidation type="whole" showInputMessage="1" showErrorMessage="1" errorTitle="Eingabefehler" error="1. Ganze Zahl zwischen 0 und 5000 eingeben._x000a_2. Registrierungsnummer des Kooperationspartners muss ausgefüllt sein." sqref="K38" xr:uid="{00000000-0002-0000-0000-000012000000}">
      <formula1>0</formula1>
      <formula2>IF($E$38&lt;&gt;"",5000,0)</formula2>
    </dataValidation>
    <dataValidation type="whole" showInputMessage="1" showErrorMessage="1" errorTitle="Eingabefehler" error="1. Ganze Zahl zwischen 0 und 5000 eingeben._x000a_2. Registrierungsnummer des Kooperationspartners muss ausgefüllt sein." sqref="K39" xr:uid="{00000000-0002-0000-0000-000013000000}">
      <formula1>0</formula1>
      <formula2>IF($E$39&lt;&gt;"",5000,0)</formula2>
    </dataValidation>
    <dataValidation type="whole" showInputMessage="1" showErrorMessage="1" errorTitle="Eingabefehler" error="1. Ganze Zahl zwischen 0 und 5000 eingeben._x000a_2. Registrierungsnummer des Kooperationspartners muss ausgefüllt sein." sqref="K40" xr:uid="{00000000-0002-0000-0000-000014000000}">
      <formula1>0</formula1>
      <formula2>IF($E$40&lt;&gt;"",5000,0)</formula2>
    </dataValidation>
    <dataValidation type="whole" showInputMessage="1" showErrorMessage="1" errorTitle="Eingabefehler" error="1. Ganze Zahl zwischen 0 und 5000 eingeben._x000a_2. Registrierungsnummer des Kooperationspartners muss ausgefüllt sein." sqref="K41" xr:uid="{00000000-0002-0000-0000-000015000000}">
      <formula1>0</formula1>
      <formula2>IF($E$41&lt;&gt;"",5000,0)</formula2>
    </dataValidation>
    <dataValidation type="whole" allowBlank="1" showInputMessage="1" showErrorMessage="1" errorTitle="Eingabefehler" error="1. Ganze Zahl zwischen 0 und 5000 eingeben._x000a_2. Name des Kooperationspartners muss ausgefüllt sein." sqref="K58" xr:uid="{00000000-0002-0000-0000-000016000000}">
      <formula1>0</formula1>
      <formula2>IF($G$58&lt;&gt;"(Freitext)",5000,0)</formula2>
    </dataValidation>
    <dataValidation type="whole" allowBlank="1" showInputMessage="1" showErrorMessage="1" errorTitle="Eingabefehler" error="1. Ganze Zahl zwischen 0 und 5000 eingeben._x000a_2. Name des Kooperationspartners muss ausgefüllt sein." sqref="K57" xr:uid="{00000000-0002-0000-0000-000017000000}">
      <formula1>0</formula1>
      <formula2>IF($G$57&lt;&gt;"(Freitext)",5000,0)</formula2>
    </dataValidation>
    <dataValidation type="whole" allowBlank="1" showInputMessage="1" showErrorMessage="1" errorTitle="Eingabefehler" error="1. Ganze Zahl zwischen 0 und 5000 eingeben._x000a_2. Name des Kooperationspartners muss ausgefüllt sein." sqref="K59" xr:uid="{00000000-0002-0000-0000-000018000000}">
      <formula1>0</formula1>
      <formula2>IF($G$59&lt;&gt;"(Freitext)",5000,0)</formula2>
    </dataValidation>
    <dataValidation type="whole" allowBlank="1" showInputMessage="1" showErrorMessage="1" errorTitle="Eingabefehler" error="1. Ganze Zahl zwischen 0 und 5000 eingeben._x000a_2. Name des Kooperationspartners muss ausgefüllt sein." sqref="K60" xr:uid="{00000000-0002-0000-0000-000019000000}">
      <formula1>0</formula1>
      <formula2>IF($G$60&lt;&gt;"(Freitext)",5000,0)</formula2>
    </dataValidation>
    <dataValidation type="whole" allowBlank="1" showInputMessage="1" showErrorMessage="1" errorTitle="Eingabefehler" error="1. Ganze Zahl zwischen 0 und 5000 eingeben._x000a_2. Name des Kooperationspartners muss ausgefüllt sein." sqref="K61" xr:uid="{00000000-0002-0000-0000-00001A000000}">
      <formula1>0</formula1>
      <formula2>IF($G$61&lt;&gt;"(Freitext)",5000,0)</formula2>
    </dataValidation>
    <dataValidation type="textLength" allowBlank="1" showInputMessage="1" showErrorMessage="1" errorTitle="Eingabefehler" error="Nur Texteingabe möglich." sqref="G57:J61" xr:uid="{00000000-0002-0000-0000-00001B000000}">
      <formula1>0</formula1>
      <formula2>100</formula2>
    </dataValidation>
    <dataValidation type="date" allowBlank="1" showErrorMessage="1" errorTitle="Eingabefehler" error="Format: tt.mm.jjjj_x000a__x000a_Zeitraum zwischen 01.10.2025 - 31.01.2027 angeben." sqref="K12:L12" xr:uid="{00000000-0002-0000-0000-00001C000000}">
      <formula1>45931</formula1>
      <formula2>46418</formula2>
    </dataValidation>
    <dataValidation type="list" allowBlank="1" showInputMessage="1" showErrorMessage="1" errorTitle="Hinweis" error="Zuerst Reg.-Nr auswählen, dann das jeweilig zugehörige Krebsregister." sqref="I20" xr:uid="{00000000-0002-0000-0000-00001D000000}">
      <formula1>Tumordokumentation</formula1>
    </dataValidation>
    <dataValidation type="whole" showInputMessage="1" showErrorMessage="1" errorTitle="Eingabefehler" error="1. Ganze Zahl zwischen 0 und 5000 eingeben._x000a_2. Registrierungsnummer des Kooperationspartners muss ausgefüllt sein." sqref="K42" xr:uid="{00000000-0002-0000-0000-00001E000000}">
      <formula1>0</formula1>
      <formula2>IF($E$42&lt;&gt;"",5000,0)</formula2>
    </dataValidation>
    <dataValidation type="whole" showInputMessage="1" showErrorMessage="1" errorTitle="Eingabefehler" error="1. Ganze Zahl zwischen 0 und 5000 eingeben._x000a_2. Registrierungsnummer des Kooperationspartners muss ausgefüllt sein." sqref="K43" xr:uid="{00000000-0002-0000-0000-00001F000000}">
      <formula1>0</formula1>
      <formula2>IF($E$43&lt;&gt;"",5000,0)</formula2>
    </dataValidation>
    <dataValidation type="whole" showInputMessage="1" showErrorMessage="1" errorTitle="Eingabefehler" error="1. Ganze Zahl zwischen 0 und 5000 eingeben._x000a_2. Registrierungsnummer des Kooperationspartners muss ausgefüllt sein." sqref="K44" xr:uid="{00000000-0002-0000-0000-000020000000}">
      <formula1>0</formula1>
      <formula2>IF($E$44&lt;&gt;"",5000,0)</formula2>
    </dataValidation>
    <dataValidation type="whole" showInputMessage="1" showErrorMessage="1" errorTitle="Eingabefehler" error="1. Ganze Zahl zwischen 0 und 5000 eingeben._x000a_2. Registrierungsnummer des Kooperationspartners muss ausgefüllt sein." sqref="K45" xr:uid="{00000000-0002-0000-0000-000021000000}">
      <formula1>0</formula1>
      <formula2>IF($E$45&lt;&gt;"",5000,0)</formula2>
    </dataValidation>
    <dataValidation type="whole" showInputMessage="1" showErrorMessage="1" errorTitle="Eingabefehler" error="1. Ganze Zahl zwischen 0 und 5000 eingeben._x000a_2. Registrierungsnummer des Kooperationspartners muss ausgefüllt sein." sqref="K46" xr:uid="{00000000-0002-0000-0000-000022000000}">
      <formula1>0</formula1>
      <formula2>IF($E$46&lt;&gt;"",5000,0)</formula2>
    </dataValidation>
    <dataValidation type="whole" showInputMessage="1" showErrorMessage="1" errorTitle="Eingabefehler" error="1. Ganze Zahl zwischen 0 und 5000 eingeben._x000a_2. Registrierungsnummer des Kooperationspartners muss ausgefüllt sein." sqref="K47" xr:uid="{00000000-0002-0000-0000-000023000000}">
      <formula1>0</formula1>
      <formula2>IF($E$47&lt;&gt;"",5000,0)</formula2>
    </dataValidation>
    <dataValidation type="whole" showInputMessage="1" showErrorMessage="1" errorTitle="Eingabefehler" error="1. Ganze Zahl zwischen 0 und 5000 eingeben._x000a_2. Registrierungsnummer des Kooperationspartners muss ausgefüllt sein." sqref="K48" xr:uid="{00000000-0002-0000-0000-000024000000}">
      <formula1>0</formula1>
      <formula2>IF($E$48&lt;&gt;"",5000,0)</formula2>
    </dataValidation>
    <dataValidation type="whole" showInputMessage="1" showErrorMessage="1" errorTitle="Eingabefehler" error="1. Ganze Zahl zwischen 0 und 5000 eingeben._x000a_2. Registrierungsnummer des Kooperationspartners muss ausgefüllt sein." sqref="K49" xr:uid="{00000000-0002-0000-0000-000025000000}">
      <formula1>0</formula1>
      <formula2>IF($E$49&lt;&gt;"",5000,0)</formula2>
    </dataValidation>
    <dataValidation type="whole" showInputMessage="1" showErrorMessage="1" errorTitle="Eingabefehler" error="1. Ganze Zahl zwischen 0 und 5000 eingeben._x000a_2. Registrierungsnummer des Kooperationspartners muss ausgefüllt sein." sqref="K50" xr:uid="{00000000-0002-0000-0000-000026000000}">
      <formula1>0</formula1>
      <formula2>IF($E$50&lt;&gt;"",5000,0)</formula2>
    </dataValidation>
    <dataValidation type="whole" showInputMessage="1" showErrorMessage="1" errorTitle="Eingabefehler" error="1. Ganze Zahl zwischen 0 und 5000 eingeben._x000a_2. Registrierungsnummer des Kooperationspartners muss ausgefüllt sein." sqref="K51" xr:uid="{00000000-0002-0000-0000-000027000000}">
      <formula1>0</formula1>
      <formula2>IF($E$51&lt;&gt;"",5000,0)</formula2>
    </dataValidation>
    <dataValidation type="whole" showInputMessage="1" showErrorMessage="1" errorTitle="Eingabefehler" error="1. Ganze Zahl zwischen 0 und 5000 eingeben._x000a_2. Registrierungsnummer des Kooperationspartners muss ausgefüllt sein." sqref="K52" xr:uid="{00000000-0002-0000-0000-000028000000}">
      <formula1>0</formula1>
      <formula2>IF($E$52&lt;&gt;"",5000,0)</formula2>
    </dataValidation>
    <dataValidation type="whole" showInputMessage="1" showErrorMessage="1" errorTitle="Eingabefehler" error="1. Ganze Zahl zwischen 0 und 5000 eingeben._x000a_2. Registrierungsnummer des Kooperationspartners muss ausgefüllt sein." sqref="K53" xr:uid="{00000000-0002-0000-0000-000029000000}">
      <formula1>0</formula1>
      <formula2>IF($E$53&lt;&gt;"",5000,0)</formula2>
    </dataValidation>
    <dataValidation type="whole" showInputMessage="1" showErrorMessage="1" errorTitle="Eingabefehler" error="1. Ganze Zahl zwischen 0 und 5000 eingeben._x000a_2. Registrierungsnummer des Kooperationspartners muss ausgefüllt sein." sqref="K54" xr:uid="{00000000-0002-0000-0000-00002A000000}">
      <formula1>0</formula1>
      <formula2>IF($E$54&lt;&gt;"",5000,0)</formula2>
    </dataValidation>
    <dataValidation type="whole" showInputMessage="1" showErrorMessage="1" errorTitle="Eingabefehler" error="1. Ganze Zahl zwischen 0 und 5000 eingeben._x000a_2. Registrierungsnummer des Kooperationspartners muss ausgefüllt sein." sqref="K55" xr:uid="{00000000-0002-0000-0000-00002B000000}">
      <formula1>0</formula1>
      <formula2>IF($E$55&lt;&gt;"",5000,0)</formula2>
    </dataValidation>
    <dataValidation type="whole" showInputMessage="1" showErrorMessage="1" errorTitle="Eingabefehler" error="1. Ganze Zahl zwischen 0 und 5000 eingeben._x000a_2. Registrierungsnummer des Kooperationspartners muss ausgefüllt sein." sqref="K56" xr:uid="{00000000-0002-0000-0000-00002C000000}">
      <formula1>0</formula1>
      <formula2>IF($E$56&lt;&gt;"",5000,0)</formula2>
    </dataValidation>
    <dataValidation type="whole" allowBlank="1" showErrorMessage="1" errorTitle="Eingabefehler" error="Die IK-Nummer muss eine 9-stellige Ziffernfolge sein, welche mit 26 beginnt." prompt="Name, Vorname" sqref="C14:F14" xr:uid="{4550567C-6024-46F2-8C8F-B532FCFA2A69}">
      <formula1>260000000</formula1>
      <formula2>269999999</formula2>
    </dataValidation>
    <dataValidation type="whole" allowBlank="1" showErrorMessage="1" errorTitle="Eingabefehler" error="Die Standort-Nummer muss eine 9-stellige Ziffernfolge sein, welche mit 77 beginnt." prompt="Name, Vorname" sqref="C16:F16" xr:uid="{033987C8-8498-4199-9CAB-ABC837B8D30D}">
      <formula1>770000000</formula1>
      <formula2>779999999</formula2>
    </dataValidation>
  </dataValidations>
  <pageMargins left="0.4" right="0.34" top="0.27559055118110237" bottom="0.27559055118110237" header="0.11811023622047245" footer="0.11811023622047245"/>
  <pageSetup paperSize="9" scale="87" fitToHeight="0" orientation="portrait"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1" manualBreakCount="1">
    <brk id="51" max="12" man="1"/>
  </rowBreaks>
  <drawing r:id="rId4"/>
  <legacyDrawing r:id="rId5"/>
  <legacyDrawingHF r:id="rId6"/>
  <extLst>
    <ext xmlns:x14="http://schemas.microsoft.com/office/spreadsheetml/2009/9/main" uri="{CCE6A557-97BC-4b89-ADB6-D9C93CAAB3DF}">
      <x14:dataValidations xmlns:xm="http://schemas.microsoft.com/office/excel/2006/main" xWindow="240" yWindow="486" count="1">
        <x14:dataValidation type="list" allowBlank="1" showInputMessage="1" showErrorMessage="1" errorTitle="Hinweis" error="Auswahl treffen über Dropdown-Liste." xr:uid="{FD8FCCF4-5C0F-4E72-AB58-074518D8B077}">
          <x14:formula1>
            <xm:f>Datenquelle!$A$37:$A$561</xm:f>
          </x14:formula1>
          <xm:sqref>E27:F56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7"/>
  <dimension ref="A1:Y9"/>
  <sheetViews>
    <sheetView showGridLines="0" zoomScaleNormal="100" workbookViewId="0">
      <selection activeCell="N21" sqref="N21"/>
    </sheetView>
  </sheetViews>
  <sheetFormatPr defaultColWidth="11.42578125" defaultRowHeight="11.25" x14ac:dyDescent="0.25"/>
  <cols>
    <col min="1" max="1" width="21.42578125" style="86" customWidth="1"/>
    <col min="2" max="2" width="6" style="86" customWidth="1"/>
    <col min="3" max="3" width="7.28515625" style="86" customWidth="1"/>
    <col min="4" max="4" width="28.42578125" style="116" customWidth="1"/>
    <col min="5" max="5" width="9.140625" style="86" customWidth="1"/>
    <col min="6" max="6" width="16.140625" style="87" customWidth="1"/>
    <col min="7" max="10" width="9.140625" style="86" customWidth="1"/>
    <col min="11" max="11" width="16.85546875" style="86" customWidth="1"/>
    <col min="12" max="12" width="23.7109375" style="86" customWidth="1"/>
    <col min="13" max="13" width="25.28515625" style="86" customWidth="1"/>
    <col min="14" max="14" width="9.140625" style="86" customWidth="1"/>
    <col min="15" max="15" width="7" style="86" customWidth="1"/>
    <col min="16" max="16" width="27.85546875" style="86" customWidth="1"/>
    <col min="17" max="17" width="9.140625" style="86" customWidth="1"/>
    <col min="18" max="18" width="14.42578125" style="87" customWidth="1"/>
    <col min="19" max="22" width="9.140625" style="86" customWidth="1"/>
    <col min="23" max="23" width="21.42578125" style="86" customWidth="1"/>
    <col min="24" max="24" width="18.7109375" style="86" customWidth="1"/>
    <col min="25" max="25" width="20.7109375" style="86" customWidth="1"/>
    <col min="26" max="16384" width="11.42578125" style="86"/>
  </cols>
  <sheetData>
    <row r="1" spans="1:25" ht="36" customHeight="1" x14ac:dyDescent="0.25">
      <c r="A1" s="92" t="s">
        <v>29</v>
      </c>
      <c r="C1" s="93" t="s">
        <v>103</v>
      </c>
      <c r="D1" s="93" t="s">
        <v>98</v>
      </c>
      <c r="E1" s="93" t="s">
        <v>84</v>
      </c>
      <c r="F1" s="94" t="s">
        <v>3</v>
      </c>
      <c r="G1" s="93" t="s">
        <v>84</v>
      </c>
      <c r="H1" s="93" t="s">
        <v>99</v>
      </c>
      <c r="I1" s="93" t="s">
        <v>4</v>
      </c>
      <c r="J1" s="93" t="s">
        <v>9</v>
      </c>
      <c r="K1" s="93" t="s">
        <v>29</v>
      </c>
      <c r="L1" s="93" t="s">
        <v>100</v>
      </c>
      <c r="M1" s="93" t="s">
        <v>101</v>
      </c>
      <c r="O1" s="91" t="s">
        <v>102</v>
      </c>
    </row>
    <row r="2" spans="1:25" ht="36" customHeight="1" x14ac:dyDescent="0.25">
      <c r="A2" s="95" t="str">
        <f>IF('Kennzahlenbogen_(KB)'!R8=0,"",'Kennzahlenbogen_(KB)'!R8)</f>
        <v>Unvollständig</v>
      </c>
      <c r="C2" s="219">
        <f>IF($A2="I.O.","",'Kennzahlenbogen_(KB)'!B8)</f>
        <v>1</v>
      </c>
      <c r="D2" s="115" t="str">
        <f>IF($A2="I.O.","",'Kennzahlenbogen_(KB)'!E8)</f>
        <v xml:space="preserve">Anzahl Genanalysen </v>
      </c>
      <c r="E2" s="97" t="str">
        <f>IF(AND('Kennzahlenbogen_(KB)'!L8="",$A2&lt;&gt;"I.O."),"-----",IF($A2="I.O.","",'Kennzahlenbogen_(KB)'!L8))</f>
        <v>-----</v>
      </c>
      <c r="F2" s="98" t="str">
        <f>IF($A2="I.O.","",'Kennzahlenbogen_(KB)'!M8)</f>
        <v>≥ 150</v>
      </c>
      <c r="G2" s="97" t="str">
        <f>IF(AND('Kennzahlenbogen_(KB)'!O8="",$A2&lt;&gt;"I.O."),"-----",IF($A2="I.O.","",'Kennzahlenbogen_(KB)'!O8))</f>
        <v>-----</v>
      </c>
      <c r="H2" s="89">
        <f>IF($A2="I.O.","",IF('Kennzahlenbogen_(KB)'!Q8="","-----",'Kennzahlenbogen_(KB)'!Q8))</f>
        <v>0</v>
      </c>
      <c r="I2" s="89" t="str">
        <f>IF($A2="I.O.","","-----")</f>
        <v>-----</v>
      </c>
      <c r="J2" s="97" t="str">
        <f>IF($A2="I.O.","","-----")</f>
        <v>-----</v>
      </c>
      <c r="K2" s="95" t="str">
        <f>IF($A2="I.O.","",'Kennzahlenbogen_(KB)'!R8)</f>
        <v>Unvollständig</v>
      </c>
      <c r="L2" s="96" t="str">
        <f>IF(AND('Kennzahlenbogen_(KB)'!S8="",$A2&lt;&gt;"I.O."),"-----",IF($A2="I.O.","",'Kennzahlenbogen_(KB)'!S8))</f>
        <v>-----</v>
      </c>
      <c r="M2" s="96" t="str">
        <f>IF(AND('Kennzahlenbogen_(KB)'!T8="",$A2&lt;&gt;"I.O."),"-----",IF($A2="I.O.","",'Kennzahlenbogen_(KB)'!T8))</f>
        <v>-----</v>
      </c>
      <c r="O2" s="95">
        <f t="array" aca="1" ref="O2" ca="1">IF(ROW()-ROW($D$2:$D$9)+1&gt;ROWS($C$2:$C$9)-COUNTBLANK($C$2:$C$9),"",INDIRECT(ADDRESS(SMALL((IF($C$2:$C$9&lt;&gt;"",ROW($C$2:$C$9),ROW()+ROWS($C$2:$C$9))),ROW()-ROW($D$2:$D$9)+1),COLUMN($C$2:$C$9),4)))</f>
        <v>1</v>
      </c>
      <c r="P2" s="96" t="str">
        <f t="array" aca="1" ref="P2" ca="1">IF(ROW()-ROW($E$2:$E$9)+1&gt;ROWS($D$2:$D$9)-COUNTBLANK($D$2:$D$9),"",INDIRECT(ADDRESS(SMALL((IF($D$2:$D$9&gt;"",ROW($D$2:$D$9),ROW()+ROWS($D$2:$D$9))),ROW()-ROW($E$2:$E$9)+1),COLUMN($D$2:$D$9),4)))</f>
        <v xml:space="preserve">Anzahl Genanalysen </v>
      </c>
      <c r="Q2" s="97" t="str">
        <f t="array" aca="1" ref="Q2" ca="1">IF(ROW()-ROW($F$2:$F$9)+1&gt;ROWS($E$2:$E$9)-COUNTBLANK($E$2:$E$9),"",INDIRECT(ADDRESS(SMALL((IF($E$2:$E$9&gt;"",ROW($E$2:$E$9),ROW()+ROWS($E$2:$E$9))),ROW()-ROW($F$2:$F$9)+1),COLUMN($E$2:$E$9),4)))</f>
        <v>-----</v>
      </c>
      <c r="R2" s="98" t="str">
        <f t="array" aca="1" ref="R2" ca="1">IF(ROW()-ROW($G$2:$G$9)+1&gt;ROWS($F$2:$F$9)-COUNTBLANK($F$2:$F$9),"",INDIRECT(ADDRESS(SMALL((IF($F$2:$F$9&gt;"",ROW($F$2:$F$9),ROW()+ROWS($F$2:$F$9))),ROW()-ROW($G$2:$G$9)+1),COLUMN($F$2:$F$9),4)))</f>
        <v>≥ 150</v>
      </c>
      <c r="S2" s="97" t="str">
        <f t="array" aca="1" ref="S2" ca="1">IF(ROW()-ROW($H$2:$H$9)+1&gt;ROWS($G$2:$G$9)-COUNTBLANK($G$2:$G$9),"",INDIRECT(ADDRESS(SMALL((IF($G$2:$G$9&lt;&gt;"",ROW($G$2:$G$9),ROW()+ROWS($G$2:$G$9))),ROW()-ROW($H$2:$H$9)+1),COLUMN($G$2:$G$9),4)))</f>
        <v>-----</v>
      </c>
      <c r="T2" s="89">
        <f t="array" aca="1" ref="T2" ca="1">IF(ROW()-ROW($I$2:$I$9)+1&gt;ROWS($H$2:$H$9)-COUNTBLANK($H$2:$H$9),"",INDIRECT(ADDRESS(SMALL((IF($H$2:$H$9&lt;&gt;"",ROW($H$2:$H$9),ROW()+ROWS($H$2:$H$9))),ROW()-ROW($I$2:$I$9)+1),COLUMN($H$2:$H$9),4)))</f>
        <v>0</v>
      </c>
      <c r="U2" s="89" t="str">
        <f t="array" aca="1" ref="U2" ca="1">IF(ROW()-ROW($J$2:$J$9)+1&gt;ROWS($I$2:$I$9)-COUNTBLANK($I$2:$I$9),"",INDIRECT(ADDRESS(SMALL((IF($I$2:$I$9&lt;&gt;"",ROW($I$2:$I$9),ROW()+ROWS($I$2:$I$9))),ROW()-ROW($J$2:$J$9)+1),COLUMN($I$2:$I$9),4)))</f>
        <v>-----</v>
      </c>
      <c r="V2" s="90" t="str">
        <f t="array" aca="1" ref="V2" ca="1">IF(ROW()-ROW($K$2:$K$9)+1&gt;ROWS($J$2:$J$9)-COUNTBLANK($J$2:$J$9),"",INDIRECT(ADDRESS(SMALL((IF($J$2:$J$9&lt;&gt;"",ROW($J$2:$J$9),ROW()+ROWS($J$2:$J$9))),ROW()-ROW($K$2:$K$9)+1),COLUMN($J$2:$J$9),4)))</f>
        <v>-----</v>
      </c>
      <c r="W2" s="95" t="str">
        <f t="array" aca="1" ref="W2" ca="1">IF(ROW()-ROW($L$2:$L$9)+1&gt;ROWS($K$2:$K$9)-COUNTBLANK($K$2:$K$9),"",INDIRECT(ADDRESS(SMALL((IF($K$2:$K$9&lt;&gt;"",ROW($K$2:$K$9),ROW()+ROWS($K$2:$K$9))),ROW()-ROW($L$2:$L$9)+1),COLUMN($K$2:$K$9),4)))</f>
        <v>Unvollständig</v>
      </c>
      <c r="X2" s="96" t="str">
        <f t="array" aca="1" ref="X2" ca="1">IF(ROW()-ROW($M$2:$M$9)+1&gt;ROWS($L$2:$L$9)-COUNTBLANK($L$2:$L$9),"",INDIRECT(ADDRESS(SMALL((IF($L$2:$L$9&lt;&gt;"",ROW($L$2:$L$9),ROW()+ROWS($L$2:$L$9))),ROW()-ROW($M$2:$M$9)+1),COLUMN($L$2:$L$9),4)))</f>
        <v>-----</v>
      </c>
      <c r="Y2" s="96" t="str">
        <f t="array" aca="1" ref="Y2" ca="1">IF(ROW()-ROW($N$2:$N$9)+1&gt;ROWS($M$2:$M$9)-COUNTBLANK($M$2:$M$9),"",INDIRECT(ADDRESS(SMALL((IF($M$2:$M$9&lt;&gt;"",ROW($M$2:$M$9),ROW()+ROWS($M$2:$M$9))),ROW()-ROW($N$2:$N$9)+1),COLUMN($M$2:$M$9),4)))</f>
        <v>-----</v>
      </c>
    </row>
    <row r="3" spans="1:25" ht="36" customHeight="1" x14ac:dyDescent="0.25">
      <c r="A3" s="95" t="str">
        <f>IF('Kennzahlenbogen_(KB)'!R11=0,"",'Kennzahlenbogen_(KB)'!R11)</f>
        <v>Unvollständig</v>
      </c>
      <c r="C3" s="95">
        <f>IF($A3="I.O.","",'Kennzahlenbogen_(KB)'!B11)</f>
        <v>2</v>
      </c>
      <c r="D3" s="115" t="str">
        <f>IF($A3="I.O.","",'Kennzahlenbogen_(KB)'!E11)</f>
        <v>Detektionsrate im IFNP</v>
      </c>
      <c r="E3" s="97" t="str">
        <f>IF(AND('Kennzahlenbogen_(KB)'!L11="",$A3&lt;&gt;"I.O."),"-----",IF($A3="I.O.","",'Kennzahlenbogen_(KB)'!L11))</f>
        <v>&lt; 1%</v>
      </c>
      <c r="F3" s="98" t="str">
        <f>IF($A3="I.O.","",'Kennzahlenbogen_(KB)'!M11)</f>
        <v>Derzeit keine Vorgaben</v>
      </c>
      <c r="G3" s="97" t="str">
        <f>IF(AND('Kennzahlenbogen_(KB)'!O11="",$A3&lt;&gt;"I.O."),"-----",IF($A3="I.O.","",'Kennzahlenbogen_(KB)'!O11))</f>
        <v>&gt; 4%</v>
      </c>
      <c r="H3" s="89" t="str">
        <f>IF($A3="I.O.","",IF('Kennzahlenbogen_(KB)'!Q11="","-----",'Kennzahlenbogen_(KB)'!Q11))</f>
        <v>-----</v>
      </c>
      <c r="I3" s="89" t="str">
        <f>IF($A3="I.O.","",IF('Kennzahlenbogen_(KB)'!Q12="","-----",'Kennzahlenbogen_(KB)'!Q12))</f>
        <v>-----</v>
      </c>
      <c r="J3" s="97" t="str">
        <f>IF($A3="I.O.","",IF('Kennzahlenbogen_(KB)'!Q13="","-----",'Kennzahlenbogen_(KB)'!Q13))</f>
        <v>n.d.</v>
      </c>
      <c r="K3" s="95" t="str">
        <f>IF($A3="I.O.","",'Kennzahlenbogen_(KB)'!R11)</f>
        <v>Unvollständig</v>
      </c>
      <c r="L3" s="96" t="str">
        <f>IF(AND('Kennzahlenbogen_(KB)'!S11="",$A3&lt;&gt;"I.O."),"-----",IF($A3="I.O.","",'Kennzahlenbogen_(KB)'!S11))</f>
        <v>-----</v>
      </c>
      <c r="M3" s="96" t="str">
        <f>IF(AND('Kennzahlenbogen_(KB)'!T11="",$A3&lt;&gt;"I.O."),"-----",IF($A3="I.O.","",'Kennzahlenbogen_(KB)'!T11))</f>
        <v>-----</v>
      </c>
      <c r="O3" s="95">
        <f t="array" aca="1" ref="O3" ca="1">IF(ROW()-ROW($D$2:$D$9)+1&gt;ROWS($C$2:$C$9)-COUNTBLANK($C$2:$C$9),"",INDIRECT(ADDRESS(SMALL((IF($C$2:$C$9&lt;&gt;"",ROW($C$2:$C$9),ROW()+ROWS($C$2:$C$9))),ROW()-ROW($D$2:$D$9)+1),COLUMN($C$2:$C$9),4)))</f>
        <v>2</v>
      </c>
      <c r="P3" s="96" t="str">
        <f t="array" aca="1" ref="P3" ca="1">IF(ROW()-ROW($E$2:$E$9)+1&gt;ROWS($D$2:$D$9)-COUNTBLANK($D$2:$D$9),"",INDIRECT(ADDRESS(SMALL((IF($D$2:$D$9&gt;"",ROW($D$2:$D$9),ROW()+ROWS($D$2:$D$9))),ROW()-ROW($E$2:$E$9)+1),COLUMN($D$2:$D$9),4)))</f>
        <v>Detektionsrate im IFNP</v>
      </c>
      <c r="Q3" s="97" t="str">
        <f t="array" aca="1" ref="Q3" ca="1">IF(ROW()-ROW($F$2:$F$9)+1&gt;ROWS($E$2:$E$9)-COUNTBLANK($E$2:$E$9),"",INDIRECT(ADDRESS(SMALL((IF($E$2:$E$9&gt;"",ROW($E$2:$E$9),ROW()+ROWS($E$2:$E$9))),ROW()-ROW($F$2:$F$9)+1),COLUMN($E$2:$E$9),4)))</f>
        <v>&lt; 1%</v>
      </c>
      <c r="R3" s="98" t="str">
        <f t="array" aca="1" ref="R3" ca="1">IF(ROW()-ROW($G$2:$G$9)+1&gt;ROWS($F$2:$F$9)-COUNTBLANK($F$2:$F$9),"",INDIRECT(ADDRESS(SMALL((IF($F$2:$F$9&gt;"",ROW($F$2:$F$9),ROW()+ROWS($F$2:$F$9))),ROW()-ROW($G$2:$G$9)+1),COLUMN($F$2:$F$9),4)))</f>
        <v>Derzeit keine Vorgaben</v>
      </c>
      <c r="S3" s="97" t="str">
        <f t="array" aca="1" ref="S3" ca="1">IF(ROW()-ROW($H$2:$H$9)+1&gt;ROWS($G$2:$G$9)-COUNTBLANK($G$2:$G$9),"",INDIRECT(ADDRESS(SMALL((IF($G$2:$G$9&lt;&gt;"",ROW($G$2:$G$9),ROW()+ROWS($G$2:$G$9))),ROW()-ROW($H$2:$H$9)+1),COLUMN($G$2:$G$9),4)))</f>
        <v>&gt; 4%</v>
      </c>
      <c r="T3" s="89" t="str">
        <f t="array" aca="1" ref="T3" ca="1">IF(ROW()-ROW($I$2:$I$9)+1&gt;ROWS($H$2:$H$9)-COUNTBLANK($H$2:$H$9),"",INDIRECT(ADDRESS(SMALL((IF($H$2:$H$9&lt;&gt;"",ROW($H$2:$H$9),ROW()+ROWS($H$2:$H$9))),ROW()-ROW($I$2:$I$9)+1),COLUMN($H$2:$H$9),4)))</f>
        <v>-----</v>
      </c>
      <c r="U3" s="89" t="str">
        <f t="array" aca="1" ref="U3" ca="1">IF(ROW()-ROW($J$2:$J$9)+1&gt;ROWS($I$2:$I$9)-COUNTBLANK($I$2:$I$9),"",INDIRECT(ADDRESS(SMALL((IF($I$2:$I$9&lt;&gt;"",ROW($I$2:$I$9),ROW()+ROWS($I$2:$I$9))),ROW()-ROW($J$2:$J$9)+1),COLUMN($I$2:$I$9),4)))</f>
        <v>-----</v>
      </c>
      <c r="V3" s="90" t="str">
        <f t="array" aca="1" ref="V3" ca="1">IF(ROW()-ROW($K$2:$K$9)+1&gt;ROWS($J$2:$J$9)-COUNTBLANK($J$2:$J$9),"",INDIRECT(ADDRESS(SMALL((IF($J$2:$J$9&lt;&gt;"",ROW($J$2:$J$9),ROW()+ROWS($J$2:$J$9))),ROW()-ROW($K$2:$K$9)+1),COLUMN($J$2:$J$9),4)))</f>
        <v>n.d.</v>
      </c>
      <c r="W3" s="95" t="str">
        <f t="array" aca="1" ref="W3" ca="1">IF(ROW()-ROW($L$2:$L$9)+1&gt;ROWS($K$2:$K$9)-COUNTBLANK($K$2:$K$9),"",INDIRECT(ADDRESS(SMALL((IF($K$2:$K$9&lt;&gt;"",ROW($K$2:$K$9),ROW()+ROWS($K$2:$K$9))),ROW()-ROW($L$2:$L$9)+1),COLUMN($K$2:$K$9),4)))</f>
        <v>Unvollständig</v>
      </c>
      <c r="X3" s="96" t="str">
        <f t="array" aca="1" ref="X3" ca="1">IF(ROW()-ROW($M$2:$M$9)+1&gt;ROWS($L$2:$L$9)-COUNTBLANK($L$2:$L$9),"",INDIRECT(ADDRESS(SMALL((IF($L$2:$L$9&lt;&gt;"",ROW($L$2:$L$9),ROW()+ROWS($L$2:$L$9))),ROW()-ROW($M$2:$M$9)+1),COLUMN($L$2:$L$9),4)))</f>
        <v>-----</v>
      </c>
      <c r="Y3" s="96" t="str">
        <f t="array" aca="1" ref="Y3" ca="1">IF(ROW()-ROW($N$2:$N$9)+1&gt;ROWS($M$2:$M$9)-COUNTBLANK($M$2:$M$9),"",INDIRECT(ADDRESS(SMALL((IF($M$2:$M$9&lt;&gt;"",ROW($M$2:$M$9),ROW()+ROWS($M$2:$M$9))),ROW()-ROW($N$2:$N$9)+1),COLUMN($M$2:$M$9),4)))</f>
        <v>-----</v>
      </c>
    </row>
    <row r="4" spans="1:25" ht="36" customHeight="1" x14ac:dyDescent="0.25">
      <c r="A4" s="95" t="str">
        <f>IF('Kennzahlenbogen_(KB)'!R14=0,"",'Kennzahlenbogen_(KB)'!R14)</f>
        <v>Unvollständig</v>
      </c>
      <c r="C4" s="95">
        <f>IF($A4="I.O.","",'Kennzahlenbogen_(KB)'!B14)</f>
        <v>3</v>
      </c>
      <c r="D4" s="115" t="str">
        <f>IF($A4="I.O.","",'Kennzahlenbogen_(KB)'!E14)</f>
        <v>Histologisch gesichertes MaCa u./o. DCIS nach BIRADS 4/5 im IFNP</v>
      </c>
      <c r="E4" s="97" t="str">
        <f>IF(AND('Kennzahlenbogen_(KB)'!L14="",$A4&lt;&gt;"I.O."),"-----",IF($A4="I.O.","",'Kennzahlenbogen_(KB)'!L14))</f>
        <v>&lt; 15%</v>
      </c>
      <c r="F4" s="98" t="str">
        <f>IF($A4="I.O.","",'Kennzahlenbogen_(KB)'!M14)</f>
        <v>Derzeit keine Vorgaben</v>
      </c>
      <c r="G4" s="97" t="str">
        <f>IF(AND('Kennzahlenbogen_(KB)'!O14="",$A4&lt;&gt;"I.O."),"-----",IF($A4="I.O.","",'Kennzahlenbogen_(KB)'!O14))</f>
        <v>-----</v>
      </c>
      <c r="H4" s="89" t="str">
        <f>IF($A4="I.O.","",IF('Kennzahlenbogen_(KB)'!Q14="","-----",'Kennzahlenbogen_(KB)'!Q14))</f>
        <v>-----</v>
      </c>
      <c r="I4" s="89" t="str">
        <f>IF($A4="I.O.","",IF('Kennzahlenbogen_(KB)'!Q15="","-----",'Kennzahlenbogen_(KB)'!Q15))</f>
        <v>-----</v>
      </c>
      <c r="J4" s="97" t="str">
        <f>IF($A4="I.O.","",IF('Kennzahlenbogen_(KB)'!Q16="","-----",'Kennzahlenbogen_(KB)'!Q16))</f>
        <v>n.d.</v>
      </c>
      <c r="K4" s="95" t="str">
        <f>IF($A4="I.O.","",'Kennzahlenbogen_(KB)'!R14)</f>
        <v>Unvollständig</v>
      </c>
      <c r="L4" s="96" t="str">
        <f>IF(AND('Kennzahlenbogen_(KB)'!S14="",$A4&lt;&gt;"I.O."),"-----",IF($A4="I.O.","",'Kennzahlenbogen_(KB)'!S14))</f>
        <v>-----</v>
      </c>
      <c r="M4" s="96" t="str">
        <f>IF(AND('Kennzahlenbogen_(KB)'!T14="",$A4&lt;&gt;"I.O."),"-----",IF($A4="I.O.","",'Kennzahlenbogen_(KB)'!T14))</f>
        <v>-----</v>
      </c>
      <c r="O4" s="95">
        <f t="array" aca="1" ref="O4" ca="1">IF(ROW()-ROW($D$2:$D$9)+1&gt;ROWS($C$2:$C$9)-COUNTBLANK($C$2:$C$9),"",INDIRECT(ADDRESS(SMALL((IF($C$2:$C$9&lt;&gt;"",ROW($C$2:$C$9),ROW()+ROWS($C$2:$C$9))),ROW()-ROW($D$2:$D$9)+1),COLUMN($C$2:$C$9),4)))</f>
        <v>3</v>
      </c>
      <c r="P4" s="96" t="str">
        <f t="array" aca="1" ref="P4" ca="1">IF(ROW()-ROW($E$2:$E$9)+1&gt;ROWS($D$2:$D$9)-COUNTBLANK($D$2:$D$9),"",INDIRECT(ADDRESS(SMALL((IF($D$2:$D$9&gt;"",ROW($D$2:$D$9),ROW()+ROWS($D$2:$D$9))),ROW()-ROW($E$2:$E$9)+1),COLUMN($D$2:$D$9),4)))</f>
        <v>Histologisch gesichertes MaCa u./o. DCIS nach BIRADS 4/5 im IFNP</v>
      </c>
      <c r="Q4" s="97" t="str">
        <f t="array" aca="1" ref="Q4" ca="1">IF(ROW()-ROW($F$2:$F$9)+1&gt;ROWS($E$2:$E$9)-COUNTBLANK($E$2:$E$9),"",INDIRECT(ADDRESS(SMALL((IF($E$2:$E$9&gt;"",ROW($E$2:$E$9),ROW()+ROWS($E$2:$E$9))),ROW()-ROW($F$2:$F$9)+1),COLUMN($E$2:$E$9),4)))</f>
        <v>&lt; 15%</v>
      </c>
      <c r="R4" s="98" t="str">
        <f t="array" aca="1" ref="R4" ca="1">IF(ROW()-ROW($G$2:$G$9)+1&gt;ROWS($F$2:$F$9)-COUNTBLANK($F$2:$F$9),"",INDIRECT(ADDRESS(SMALL((IF($F$2:$F$9&gt;"",ROW($F$2:$F$9),ROW()+ROWS($F$2:$F$9))),ROW()-ROW($G$2:$G$9)+1),COLUMN($F$2:$F$9),4)))</f>
        <v>Derzeit keine Vorgaben</v>
      </c>
      <c r="S4" s="97" t="str">
        <f t="array" aca="1" ref="S4" ca="1">IF(ROW()-ROW($H$2:$H$9)+1&gt;ROWS($G$2:$G$9)-COUNTBLANK($G$2:$G$9),"",INDIRECT(ADDRESS(SMALL((IF($G$2:$G$9&lt;&gt;"",ROW($G$2:$G$9),ROW()+ROWS($G$2:$G$9))),ROW()-ROW($H$2:$H$9)+1),COLUMN($G$2:$G$9),4)))</f>
        <v>-----</v>
      </c>
      <c r="T4" s="89" t="str">
        <f t="array" aca="1" ref="T4" ca="1">IF(ROW()-ROW($I$2:$I$9)+1&gt;ROWS($H$2:$H$9)-COUNTBLANK($H$2:$H$9),"",INDIRECT(ADDRESS(SMALL((IF($H$2:$H$9&lt;&gt;"",ROW($H$2:$H$9),ROW()+ROWS($H$2:$H$9))),ROW()-ROW($I$2:$I$9)+1),COLUMN($H$2:$H$9),4)))</f>
        <v>-----</v>
      </c>
      <c r="U4" s="89" t="str">
        <f t="array" aca="1" ref="U4" ca="1">IF(ROW()-ROW($J$2:$J$9)+1&gt;ROWS($I$2:$I$9)-COUNTBLANK($I$2:$I$9),"",INDIRECT(ADDRESS(SMALL((IF($I$2:$I$9&lt;&gt;"",ROW($I$2:$I$9),ROW()+ROWS($I$2:$I$9))),ROW()-ROW($J$2:$J$9)+1),COLUMN($I$2:$I$9),4)))</f>
        <v>-----</v>
      </c>
      <c r="V4" s="90" t="str">
        <f t="array" aca="1" ref="V4" ca="1">IF(ROW()-ROW($K$2:$K$9)+1&gt;ROWS($J$2:$J$9)-COUNTBLANK($J$2:$J$9),"",INDIRECT(ADDRESS(SMALL((IF($J$2:$J$9&lt;&gt;"",ROW($J$2:$J$9),ROW()+ROWS($J$2:$J$9))),ROW()-ROW($K$2:$K$9)+1),COLUMN($J$2:$J$9),4)))</f>
        <v>n.d.</v>
      </c>
      <c r="W4" s="95" t="str">
        <f t="array" aca="1" ref="W4" ca="1">IF(ROW()-ROW($L$2:$L$9)+1&gt;ROWS($K$2:$K$9)-COUNTBLANK($K$2:$K$9),"",INDIRECT(ADDRESS(SMALL((IF($K$2:$K$9&lt;&gt;"",ROW($K$2:$K$9),ROW()+ROWS($K$2:$K$9))),ROW()-ROW($L$2:$L$9)+1),COLUMN($K$2:$K$9),4)))</f>
        <v>Unvollständig</v>
      </c>
      <c r="X4" s="96" t="str">
        <f t="array" aca="1" ref="X4" ca="1">IF(ROW()-ROW($M$2:$M$9)+1&gt;ROWS($L$2:$L$9)-COUNTBLANK($L$2:$L$9),"",INDIRECT(ADDRESS(SMALL((IF($L$2:$L$9&lt;&gt;"",ROW($L$2:$L$9),ROW()+ROWS($L$2:$L$9))),ROW()-ROW($M$2:$M$9)+1),COLUMN($L$2:$L$9),4)))</f>
        <v>-----</v>
      </c>
      <c r="Y4" s="96" t="str">
        <f t="array" aca="1" ref="Y4" ca="1">IF(ROW()-ROW($N$2:$N$9)+1&gt;ROWS($M$2:$M$9)-COUNTBLANK($M$2:$M$9),"",INDIRECT(ADDRESS(SMALL((IF($M$2:$M$9&lt;&gt;"",ROW($M$2:$M$9),ROW()+ROWS($M$2:$M$9))),ROW()-ROW($N$2:$N$9)+1),COLUMN($M$2:$M$9),4)))</f>
        <v>-----</v>
      </c>
    </row>
    <row r="5" spans="1:25" ht="36" customHeight="1" x14ac:dyDescent="0.25">
      <c r="A5" s="95" t="str">
        <f>IF('Kennzahlenbogen_(KB)'!R17=0,"",'Kennzahlenbogen_(KB)'!R17)</f>
        <v>Unvollständig</v>
      </c>
      <c r="C5" s="95">
        <f>IF($A5="I.O.","",'Kennzahlenbogen_(KB)'!B17)</f>
        <v>4</v>
      </c>
      <c r="D5" s="115" t="str">
        <f>IF($A5="I.O.","",'Kennzahlenbogen_(KB)'!E17)</f>
        <v>Stadienverteilung der diagnostizierten MaCa/DCIS im IFNP</v>
      </c>
      <c r="E5" s="97" t="str">
        <f>IF(AND('Kennzahlenbogen_(KB)'!L17="",$A5&lt;&gt;"I.O."),"-----",IF($A5="I.O.","",'Kennzahlenbogen_(KB)'!L17))</f>
        <v>-----</v>
      </c>
      <c r="F5" s="98" t="str">
        <f>IF($A5="I.O.","",'Kennzahlenbogen_(KB)'!M17)</f>
        <v>Derzeit keine Vorgaben</v>
      </c>
      <c r="G5" s="97" t="str">
        <f>IF(AND('Kennzahlenbogen_(KB)'!O17="",$A5&lt;&gt;"I.O."),"-----",IF($A5="I.O.","",'Kennzahlenbogen_(KB)'!O17))</f>
        <v>-----</v>
      </c>
      <c r="H5" s="89" t="str">
        <f>IF($A5="I.O.","",IF('Kennzahlenbogen_(KB)'!Q17="","-----",'Kennzahlenbogen_(KB)'!Q17))</f>
        <v>-----</v>
      </c>
      <c r="I5" s="89" t="str">
        <f>IF($A5="I.O.","",IF('Kennzahlenbogen_(KB)'!Q18="","-----",'Kennzahlenbogen_(KB)'!Q18))</f>
        <v>-----</v>
      </c>
      <c r="J5" s="97" t="str">
        <f>IF($A5="I.O.","",IF('Kennzahlenbogen_(KB)'!Q19="","-----",'Kennzahlenbogen_(KB)'!Q19))</f>
        <v>n.d.</v>
      </c>
      <c r="K5" s="95" t="str">
        <f>IF($A5="I.O.","",'Kennzahlenbogen_(KB)'!R17)</f>
        <v>Unvollständig</v>
      </c>
      <c r="L5" s="96" t="str">
        <f>IF(AND('Kennzahlenbogen_(KB)'!S17="",$A5&lt;&gt;"I.O."),"-----",IF($A5="I.O.","",'Kennzahlenbogen_(KB)'!S17))</f>
        <v>-----</v>
      </c>
      <c r="M5" s="96" t="str">
        <f>IF(AND('Kennzahlenbogen_(KB)'!T17="",$A5&lt;&gt;"I.O."),"-----",IF($A5="I.O.","",'Kennzahlenbogen_(KB)'!T17))</f>
        <v>-----</v>
      </c>
      <c r="O5" s="95">
        <f t="array" aca="1" ref="O5" ca="1">IF(ROW()-ROW($D$2:$D$9)+1&gt;ROWS($C$2:$C$9)-COUNTBLANK($C$2:$C$9),"",INDIRECT(ADDRESS(SMALL((IF($C$2:$C$9&lt;&gt;"",ROW($C$2:$C$9),ROW()+ROWS($C$2:$C$9))),ROW()-ROW($D$2:$D$9)+1),COLUMN($C$2:$C$9),4)))</f>
        <v>4</v>
      </c>
      <c r="P5" s="96" t="str">
        <f t="array" aca="1" ref="P5" ca="1">IF(ROW()-ROW($E$2:$E$9)+1&gt;ROWS($D$2:$D$9)-COUNTBLANK($D$2:$D$9),"",INDIRECT(ADDRESS(SMALL((IF($D$2:$D$9&gt;"",ROW($D$2:$D$9),ROW()+ROWS($D$2:$D$9))),ROW()-ROW($E$2:$E$9)+1),COLUMN($D$2:$D$9),4)))</f>
        <v>Stadienverteilung der diagnostizierten MaCa/DCIS im IFNP</v>
      </c>
      <c r="Q5" s="97" t="str">
        <f t="array" aca="1" ref="Q5" ca="1">IF(ROW()-ROW($F$2:$F$9)+1&gt;ROWS($E$2:$E$9)-COUNTBLANK($E$2:$E$9),"",INDIRECT(ADDRESS(SMALL((IF($E$2:$E$9&gt;"",ROW($E$2:$E$9),ROW()+ROWS($E$2:$E$9))),ROW()-ROW($F$2:$F$9)+1),COLUMN($E$2:$E$9),4)))</f>
        <v>-----</v>
      </c>
      <c r="R5" s="98" t="str">
        <f t="array" aca="1" ref="R5" ca="1">IF(ROW()-ROW($G$2:$G$9)+1&gt;ROWS($F$2:$F$9)-COUNTBLANK($F$2:$F$9),"",INDIRECT(ADDRESS(SMALL((IF($F$2:$F$9&gt;"",ROW($F$2:$F$9),ROW()+ROWS($F$2:$F$9))),ROW()-ROW($G$2:$G$9)+1),COLUMN($F$2:$F$9),4)))</f>
        <v>Derzeit keine Vorgaben</v>
      </c>
      <c r="S5" s="97" t="str">
        <f t="array" aca="1" ref="S5" ca="1">IF(ROW()-ROW($H$2:$H$9)+1&gt;ROWS($G$2:$G$9)-COUNTBLANK($G$2:$G$9),"",INDIRECT(ADDRESS(SMALL((IF($G$2:$G$9&lt;&gt;"",ROW($G$2:$G$9),ROW()+ROWS($G$2:$G$9))),ROW()-ROW($H$2:$H$9)+1),COLUMN($G$2:$G$9),4)))</f>
        <v>-----</v>
      </c>
      <c r="T5" s="89" t="str">
        <f t="array" aca="1" ref="T5" ca="1">IF(ROW()-ROW($I$2:$I$9)+1&gt;ROWS($H$2:$H$9)-COUNTBLANK($H$2:$H$9),"",INDIRECT(ADDRESS(SMALL((IF($H$2:$H$9&lt;&gt;"",ROW($H$2:$H$9),ROW()+ROWS($H$2:$H$9))),ROW()-ROW($I$2:$I$9)+1),COLUMN($H$2:$H$9),4)))</f>
        <v>-----</v>
      </c>
      <c r="U5" s="89" t="str">
        <f t="array" aca="1" ref="U5" ca="1">IF(ROW()-ROW($J$2:$J$9)+1&gt;ROWS($I$2:$I$9)-COUNTBLANK($I$2:$I$9),"",INDIRECT(ADDRESS(SMALL((IF($I$2:$I$9&lt;&gt;"",ROW($I$2:$I$9),ROW()+ROWS($I$2:$I$9))),ROW()-ROW($J$2:$J$9)+1),COLUMN($I$2:$I$9),4)))</f>
        <v>-----</v>
      </c>
      <c r="V5" s="90" t="str">
        <f t="array" aca="1" ref="V5" ca="1">IF(ROW()-ROW($K$2:$K$9)+1&gt;ROWS($J$2:$J$9)-COUNTBLANK($J$2:$J$9),"",INDIRECT(ADDRESS(SMALL((IF($J$2:$J$9&lt;&gt;"",ROW($J$2:$J$9),ROW()+ROWS($J$2:$J$9))),ROW()-ROW($K$2:$K$9)+1),COLUMN($J$2:$J$9),4)))</f>
        <v>n.d.</v>
      </c>
      <c r="W5" s="95" t="str">
        <f t="array" aca="1" ref="W5" ca="1">IF(ROW()-ROW($L$2:$L$9)+1&gt;ROWS($K$2:$K$9)-COUNTBLANK($K$2:$K$9),"",INDIRECT(ADDRESS(SMALL((IF($K$2:$K$9&lt;&gt;"",ROW($K$2:$K$9),ROW()+ROWS($K$2:$K$9))),ROW()-ROW($L$2:$L$9)+1),COLUMN($K$2:$K$9),4)))</f>
        <v>Unvollständig</v>
      </c>
      <c r="X5" s="96" t="str">
        <f t="array" aca="1" ref="X5" ca="1">IF(ROW()-ROW($M$2:$M$9)+1&gt;ROWS($L$2:$L$9)-COUNTBLANK($L$2:$L$9),"",INDIRECT(ADDRESS(SMALL((IF($L$2:$L$9&lt;&gt;"",ROW($L$2:$L$9),ROW()+ROWS($L$2:$L$9))),ROW()-ROW($M$2:$M$9)+1),COLUMN($L$2:$L$9),4)))</f>
        <v>-----</v>
      </c>
      <c r="Y5" s="96" t="str">
        <f t="array" aca="1" ref="Y5" ca="1">IF(ROW()-ROW($N$2:$N$9)+1&gt;ROWS($M$2:$M$9)-COUNTBLANK($M$2:$M$9),"",INDIRECT(ADDRESS(SMALL((IF($M$2:$M$9&lt;&gt;"",ROW($M$2:$M$9),ROW()+ROWS($M$2:$M$9))),ROW()-ROW($N$2:$N$9)+1),COLUMN($M$2:$M$9),4)))</f>
        <v>-----</v>
      </c>
    </row>
    <row r="6" spans="1:25" ht="36" customHeight="1" x14ac:dyDescent="0.25">
      <c r="A6" s="95" t="str">
        <f>IF('Kennzahlenbogen_(KB)'!R20=0,"",'Kennzahlenbogen_(KB)'!R20)</f>
        <v>Unvollständig</v>
      </c>
      <c r="C6" s="95">
        <f>IF($A6="I.O.","",'Kennzahlenbogen_(KB)'!B20)</f>
        <v>5</v>
      </c>
      <c r="D6" s="115" t="str">
        <f>IF($A6="I.O.","",'Kennzahlenbogen_(KB)'!E20)</f>
        <v>Anteil positive Befunde nach Stanzbiopsie im IFNP</v>
      </c>
      <c r="E6" s="97" t="str">
        <f>IF(AND('Kennzahlenbogen_(KB)'!L20="",$A6&lt;&gt;"I.O."),"-----",IF($A6="I.O.","",'Kennzahlenbogen_(KB)'!L20))</f>
        <v>-----</v>
      </c>
      <c r="F6" s="98" t="str">
        <f>IF($A6="I.O.","",'Kennzahlenbogen_(KB)'!M20)</f>
        <v>Derzeit keine Vorgaben</v>
      </c>
      <c r="G6" s="97" t="str">
        <f>IF(AND('Kennzahlenbogen_(KB)'!O20="",$A6&lt;&gt;"I.O."),"-----",IF($A6="I.O.","",'Kennzahlenbogen_(KB)'!O20))</f>
        <v>-----</v>
      </c>
      <c r="H6" s="89" t="str">
        <f>IF($A6="I.O.","",IF('Kennzahlenbogen_(KB)'!Q20="","-----",'Kennzahlenbogen_(KB)'!Q20))</f>
        <v>-----</v>
      </c>
      <c r="I6" s="89" t="str">
        <f>IF($A6="I.O.","",IF('Kennzahlenbogen_(KB)'!Q21="","-----",'Kennzahlenbogen_(KB)'!Q21))</f>
        <v>-----</v>
      </c>
      <c r="J6" s="97" t="str">
        <f>IF($A6="I.O.","",IF('Kennzahlenbogen_(KB)'!Q22="","-----",'Kennzahlenbogen_(KB)'!Q22))</f>
        <v>n.d.</v>
      </c>
      <c r="K6" s="95" t="str">
        <f>IF($A6="I.O.","",'Kennzahlenbogen_(KB)'!R20)</f>
        <v>Unvollständig</v>
      </c>
      <c r="L6" s="96" t="str">
        <f>IF(AND('Kennzahlenbogen_(KB)'!S20="",$A6&lt;&gt;"I.O."),"-----",IF($A6="I.O.","",'Kennzahlenbogen_(KB)'!S20))</f>
        <v>-----</v>
      </c>
      <c r="M6" s="96" t="str">
        <f>IF(AND('Kennzahlenbogen_(KB)'!T20="",$A6&lt;&gt;"I.O."),"-----",IF($A6="I.O.","",'Kennzahlenbogen_(KB)'!T20))</f>
        <v>-----</v>
      </c>
      <c r="O6" s="95">
        <f t="array" aca="1" ref="O6" ca="1">IF(ROW()-ROW($D$2:$D$9)+1&gt;ROWS($C$2:$C$9)-COUNTBLANK($C$2:$C$9),"",INDIRECT(ADDRESS(SMALL((IF($C$2:$C$9&lt;&gt;"",ROW($C$2:$C$9),ROW()+ROWS($C$2:$C$9))),ROW()-ROW($D$2:$D$9)+1),COLUMN($C$2:$C$9),4)))</f>
        <v>5</v>
      </c>
      <c r="P6" s="96" t="str">
        <f t="array" aca="1" ref="P6" ca="1">IF(ROW()-ROW($E$2:$E$9)+1&gt;ROWS($D$2:$D$9)-COUNTBLANK($D$2:$D$9),"",INDIRECT(ADDRESS(SMALL((IF($D$2:$D$9&gt;"",ROW($D$2:$D$9),ROW()+ROWS($D$2:$D$9))),ROW()-ROW($E$2:$E$9)+1),COLUMN($D$2:$D$9),4)))</f>
        <v>Anteil positive Befunde nach Stanzbiopsie im IFNP</v>
      </c>
      <c r="Q6" s="97" t="str">
        <f t="array" aca="1" ref="Q6" ca="1">IF(ROW()-ROW($F$2:$F$9)+1&gt;ROWS($E$2:$E$9)-COUNTBLANK($E$2:$E$9),"",INDIRECT(ADDRESS(SMALL((IF($E$2:$E$9&gt;"",ROW($E$2:$E$9),ROW()+ROWS($E$2:$E$9))),ROW()-ROW($F$2:$F$9)+1),COLUMN($E$2:$E$9),4)))</f>
        <v>-----</v>
      </c>
      <c r="R6" s="98" t="str">
        <f t="array" aca="1" ref="R6" ca="1">IF(ROW()-ROW($G$2:$G$9)+1&gt;ROWS($F$2:$F$9)-COUNTBLANK($F$2:$F$9),"",INDIRECT(ADDRESS(SMALL((IF($F$2:$F$9&gt;"",ROW($F$2:$F$9),ROW()+ROWS($F$2:$F$9))),ROW()-ROW($G$2:$G$9)+1),COLUMN($F$2:$F$9),4)))</f>
        <v>Derzeit keine Vorgaben</v>
      </c>
      <c r="S6" s="97" t="str">
        <f t="array" aca="1" ref="S6" ca="1">IF(ROW()-ROW($H$2:$H$9)+1&gt;ROWS($G$2:$G$9)-COUNTBLANK($G$2:$G$9),"",INDIRECT(ADDRESS(SMALL((IF($G$2:$G$9&lt;&gt;"",ROW($G$2:$G$9),ROW()+ROWS($G$2:$G$9))),ROW()-ROW($H$2:$H$9)+1),COLUMN($G$2:$G$9),4)))</f>
        <v>-----</v>
      </c>
      <c r="T6" s="89" t="str">
        <f t="array" aca="1" ref="T6" ca="1">IF(ROW()-ROW($I$2:$I$9)+1&gt;ROWS($H$2:$H$9)-COUNTBLANK($H$2:$H$9),"",INDIRECT(ADDRESS(SMALL((IF($H$2:$H$9&lt;&gt;"",ROW($H$2:$H$9),ROW()+ROWS($H$2:$H$9))),ROW()-ROW($I$2:$I$9)+1),COLUMN($H$2:$H$9),4)))</f>
        <v>-----</v>
      </c>
      <c r="U6" s="89" t="str">
        <f t="array" aca="1" ref="U6" ca="1">IF(ROW()-ROW($J$2:$J$9)+1&gt;ROWS($I$2:$I$9)-COUNTBLANK($I$2:$I$9),"",INDIRECT(ADDRESS(SMALL((IF($I$2:$I$9&lt;&gt;"",ROW($I$2:$I$9),ROW()+ROWS($I$2:$I$9))),ROW()-ROW($J$2:$J$9)+1),COLUMN($I$2:$I$9),4)))</f>
        <v>-----</v>
      </c>
      <c r="V6" s="90" t="str">
        <f t="array" aca="1" ref="V6" ca="1">IF(ROW()-ROW($K$2:$K$9)+1&gt;ROWS($J$2:$J$9)-COUNTBLANK($J$2:$J$9),"",INDIRECT(ADDRESS(SMALL((IF($J$2:$J$9&lt;&gt;"",ROW($J$2:$J$9),ROW()+ROWS($J$2:$J$9))),ROW()-ROW($K$2:$K$9)+1),COLUMN($J$2:$J$9),4)))</f>
        <v>n.d.</v>
      </c>
      <c r="W6" s="95" t="str">
        <f t="array" aca="1" ref="W6" ca="1">IF(ROW()-ROW($L$2:$L$9)+1&gt;ROWS($K$2:$K$9)-COUNTBLANK($K$2:$K$9),"",INDIRECT(ADDRESS(SMALL((IF($K$2:$K$9&lt;&gt;"",ROW($K$2:$K$9),ROW()+ROWS($K$2:$K$9))),ROW()-ROW($L$2:$L$9)+1),COLUMN($K$2:$K$9),4)))</f>
        <v>Unvollständig</v>
      </c>
      <c r="X6" s="96" t="str">
        <f t="array" aca="1" ref="X6" ca="1">IF(ROW()-ROW($M$2:$M$9)+1&gt;ROWS($L$2:$L$9)-COUNTBLANK($L$2:$L$9),"",INDIRECT(ADDRESS(SMALL((IF($L$2:$L$9&lt;&gt;"",ROW($L$2:$L$9),ROW()+ROWS($L$2:$L$9))),ROW()-ROW($M$2:$M$9)+1),COLUMN($L$2:$L$9),4)))</f>
        <v>-----</v>
      </c>
      <c r="Y6" s="96" t="str">
        <f t="array" aca="1" ref="Y6" ca="1">IF(ROW()-ROW($N$2:$N$9)+1&gt;ROWS($M$2:$M$9)-COUNTBLANK($M$2:$M$9),"",INDIRECT(ADDRESS(SMALL((IF($M$2:$M$9&lt;&gt;"",ROW($M$2:$M$9),ROW()+ROWS($M$2:$M$9))),ROW()-ROW($N$2:$N$9)+1),COLUMN($M$2:$M$9),4)))</f>
        <v>-----</v>
      </c>
    </row>
    <row r="7" spans="1:25" ht="36" customHeight="1" x14ac:dyDescent="0.25">
      <c r="A7" s="95" t="str">
        <f>IF('Kennzahlenbogen_(KB)'!R23=0,"",'Kennzahlenbogen_(KB)'!R23)</f>
        <v>Unvollständig</v>
      </c>
      <c r="C7" s="95">
        <f>IF($A7="I.O.","",'Kennzahlenbogen_(KB)'!B23)</f>
        <v>6</v>
      </c>
      <c r="D7" s="115" t="str">
        <f>IF($A7="I.O.","",'Kennzahlenbogen_(KB)'!E23)</f>
        <v>Anteil Mutationsnachweis Klasse 4/5</v>
      </c>
      <c r="E7" s="97" t="str">
        <f>IF(AND('Kennzahlenbogen_(KB)'!L23="",$A7&lt;&gt;"I.O."),"-----",IF($A7="I.O.","",'Kennzahlenbogen_(KB)'!L23))</f>
        <v>&lt; 10%</v>
      </c>
      <c r="F7" s="98" t="str">
        <f>IF($A7="I.O.","",'Kennzahlenbogen_(KB)'!M23)</f>
        <v>Derzeit keine Vorgaben</v>
      </c>
      <c r="G7" s="97" t="str">
        <f>IF(AND('Kennzahlenbogen_(KB)'!O23="",$A7&lt;&gt;"I.O."),"-----",IF($A7="I.O.","",'Kennzahlenbogen_(KB)'!O23))</f>
        <v>-----</v>
      </c>
      <c r="H7" s="89" t="str">
        <f>IF($A7="I.O.","",IF('Kennzahlenbogen_(KB)'!Q23="","-----",'Kennzahlenbogen_(KB)'!Q23))</f>
        <v>-----</v>
      </c>
      <c r="I7" s="89" t="str">
        <f>IF($A7="I.O.","",IF('Kennzahlenbogen_(KB)'!Q24="","-----",'Kennzahlenbogen_(KB)'!Q24))</f>
        <v>-----</v>
      </c>
      <c r="J7" s="97" t="str">
        <f>IF($A7="I.O.","",IF('Kennzahlenbogen_(KB)'!Q25="","-----",'Kennzahlenbogen_(KB)'!Q25))</f>
        <v>n.d.</v>
      </c>
      <c r="K7" s="95" t="str">
        <f>IF($A7="I.O.","",'Kennzahlenbogen_(KB)'!R23)</f>
        <v>Unvollständig</v>
      </c>
      <c r="L7" s="96" t="str">
        <f>IF(AND('Kennzahlenbogen_(KB)'!S23="",$A7&lt;&gt;"I.O."),"-----",IF($A7="I.O.","",'Kennzahlenbogen_(KB)'!S23))</f>
        <v>-----</v>
      </c>
      <c r="M7" s="96" t="str">
        <f>IF(AND('Kennzahlenbogen_(KB)'!T23="",$A7&lt;&gt;"I.O."),"-----",IF($A7="I.O.","",'Kennzahlenbogen_(KB)'!T23))</f>
        <v>-----</v>
      </c>
      <c r="O7" s="95">
        <f t="array" aca="1" ref="O7" ca="1">IF(ROW()-ROW($D$2:$D$9)+1&gt;ROWS($C$2:$C$9)-COUNTBLANK($C$2:$C$9),"",INDIRECT(ADDRESS(SMALL((IF($C$2:$C$9&lt;&gt;"",ROW($C$2:$C$9),ROW()+ROWS($C$2:$C$9))),ROW()-ROW($D$2:$D$9)+1),COLUMN($C$2:$C$9),4)))</f>
        <v>6</v>
      </c>
      <c r="P7" s="96" t="str">
        <f t="array" aca="1" ref="P7" ca="1">IF(ROW()-ROW($E$2:$E$9)+1&gt;ROWS($D$2:$D$9)-COUNTBLANK($D$2:$D$9),"",INDIRECT(ADDRESS(SMALL((IF($D$2:$D$9&gt;"",ROW($D$2:$D$9),ROW()+ROWS($D$2:$D$9))),ROW()-ROW($E$2:$E$9)+1),COLUMN($D$2:$D$9),4)))</f>
        <v>Anteil Mutationsnachweis Klasse 4/5</v>
      </c>
      <c r="Q7" s="97" t="str">
        <f t="array" aca="1" ref="Q7" ca="1">IF(ROW()-ROW($F$2:$F$9)+1&gt;ROWS($E$2:$E$9)-COUNTBLANK($E$2:$E$9),"",INDIRECT(ADDRESS(SMALL((IF($E$2:$E$9&gt;"",ROW($E$2:$E$9),ROW()+ROWS($E$2:$E$9))),ROW()-ROW($F$2:$F$9)+1),COLUMN($E$2:$E$9),4)))</f>
        <v>&lt; 10%</v>
      </c>
      <c r="R7" s="98" t="str">
        <f t="array" aca="1" ref="R7" ca="1">IF(ROW()-ROW($G$2:$G$9)+1&gt;ROWS($F$2:$F$9)-COUNTBLANK($F$2:$F$9),"",INDIRECT(ADDRESS(SMALL((IF($F$2:$F$9&gt;"",ROW($F$2:$F$9),ROW()+ROWS($F$2:$F$9))),ROW()-ROW($G$2:$G$9)+1),COLUMN($F$2:$F$9),4)))</f>
        <v>Derzeit keine Vorgaben</v>
      </c>
      <c r="S7" s="97" t="str">
        <f t="array" aca="1" ref="S7" ca="1">IF(ROW()-ROW($H$2:$H$9)+1&gt;ROWS($G$2:$G$9)-COUNTBLANK($G$2:$G$9),"",INDIRECT(ADDRESS(SMALL((IF($G$2:$G$9&lt;&gt;"",ROW($G$2:$G$9),ROW()+ROWS($G$2:$G$9))),ROW()-ROW($H$2:$H$9)+1),COLUMN($G$2:$G$9),4)))</f>
        <v>-----</v>
      </c>
      <c r="T7" s="89" t="str">
        <f t="array" aca="1" ref="T7" ca="1">IF(ROW()-ROW($I$2:$I$9)+1&gt;ROWS($H$2:$H$9)-COUNTBLANK($H$2:$H$9),"",INDIRECT(ADDRESS(SMALL((IF($H$2:$H$9&lt;&gt;"",ROW($H$2:$H$9),ROW()+ROWS($H$2:$H$9))),ROW()-ROW($I$2:$I$9)+1),COLUMN($H$2:$H$9),4)))</f>
        <v>-----</v>
      </c>
      <c r="U7" s="89" t="str">
        <f t="array" aca="1" ref="U7" ca="1">IF(ROW()-ROW($J$2:$J$9)+1&gt;ROWS($I$2:$I$9)-COUNTBLANK($I$2:$I$9),"",INDIRECT(ADDRESS(SMALL((IF($I$2:$I$9&lt;&gt;"",ROW($I$2:$I$9),ROW()+ROWS($I$2:$I$9))),ROW()-ROW($J$2:$J$9)+1),COLUMN($I$2:$I$9),4)))</f>
        <v>-----</v>
      </c>
      <c r="V7" s="90" t="str">
        <f t="array" aca="1" ref="V7" ca="1">IF(ROW()-ROW($K$2:$K$9)+1&gt;ROWS($J$2:$J$9)-COUNTBLANK($J$2:$J$9),"",INDIRECT(ADDRESS(SMALL((IF($J$2:$J$9&lt;&gt;"",ROW($J$2:$J$9),ROW()+ROWS($J$2:$J$9))),ROW()-ROW($K$2:$K$9)+1),COLUMN($J$2:$J$9),4)))</f>
        <v>n.d.</v>
      </c>
      <c r="W7" s="95" t="str">
        <f t="array" aca="1" ref="W7" ca="1">IF(ROW()-ROW($L$2:$L$9)+1&gt;ROWS($K$2:$K$9)-COUNTBLANK($K$2:$K$9),"",INDIRECT(ADDRESS(SMALL((IF($K$2:$K$9&lt;&gt;"",ROW($K$2:$K$9),ROW()+ROWS($K$2:$K$9))),ROW()-ROW($L$2:$L$9)+1),COLUMN($K$2:$K$9),4)))</f>
        <v>Unvollständig</v>
      </c>
      <c r="X7" s="96" t="str">
        <f t="array" aca="1" ref="X7" ca="1">IF(ROW()-ROW($M$2:$M$9)+1&gt;ROWS($L$2:$L$9)-COUNTBLANK($L$2:$L$9),"",INDIRECT(ADDRESS(SMALL((IF($L$2:$L$9&lt;&gt;"",ROW($L$2:$L$9),ROW()+ROWS($L$2:$L$9))),ROW()-ROW($M$2:$M$9)+1),COLUMN($L$2:$L$9),4)))</f>
        <v>-----</v>
      </c>
      <c r="Y7" s="96" t="str">
        <f t="array" aca="1" ref="Y7" ca="1">IF(ROW()-ROW($N$2:$N$9)+1&gt;ROWS($M$2:$M$9)-COUNTBLANK($M$2:$M$9),"",INDIRECT(ADDRESS(SMALL((IF($M$2:$M$9&lt;&gt;"",ROW($M$2:$M$9),ROW()+ROWS($M$2:$M$9))),ROW()-ROW($N$2:$N$9)+1),COLUMN($M$2:$M$9),4)))</f>
        <v>-----</v>
      </c>
    </row>
    <row r="8" spans="1:25" ht="36" customHeight="1" x14ac:dyDescent="0.25">
      <c r="A8" s="95" t="str">
        <f>IF('Kennzahlenbogen_(KB)'!R26=0,"",'Kennzahlenbogen_(KB)'!R26)</f>
        <v>Unvollständig</v>
      </c>
      <c r="C8" s="95">
        <f>IF($A8="I.O.","",'Kennzahlenbogen_(KB)'!B26)</f>
        <v>7</v>
      </c>
      <c r="D8" s="115" t="str">
        <f>IF($A8="I.O.","",'Kennzahlenbogen_(KB)'!E26)</f>
        <v xml:space="preserve">Anzahl durchgeführte Studien </v>
      </c>
      <c r="E8" s="97" t="str">
        <f>IF(AND('Kennzahlenbogen_(KB)'!L26="",$A8&lt;&gt;"I.O."),"-----",IF($A8="I.O.","",'Kennzahlenbogen_(KB)'!L26))</f>
        <v>-----</v>
      </c>
      <c r="F8" s="98" t="str">
        <f>IF($A8="I.O.","",'Kennzahlenbogen_(KB)'!M26)</f>
        <v>2 Studien</v>
      </c>
      <c r="G8" s="97" t="str">
        <f>IF(AND('Kennzahlenbogen_(KB)'!O26="",$A8&lt;&gt;"I.O."),"-----",IF($A8="I.O.","",'Kennzahlenbogen_(KB)'!O26))</f>
        <v>-----</v>
      </c>
      <c r="H8" s="89" t="str">
        <f>IF($A8="I.O.","",IF('Kennzahlenbogen_(KB)'!Q26="","-----",'Kennzahlenbogen_(KB)'!Q26))</f>
        <v>-----</v>
      </c>
      <c r="I8" s="89" t="str">
        <f>IF($A8="I.O.","","-----")</f>
        <v>-----</v>
      </c>
      <c r="J8" s="97" t="str">
        <f>IF($A8="I.O.","","-----")</f>
        <v>-----</v>
      </c>
      <c r="K8" s="95" t="str">
        <f>IF($A8="I.O.","",'Kennzahlenbogen_(KB)'!R26)</f>
        <v>Unvollständig</v>
      </c>
      <c r="L8" s="96" t="str">
        <f>IF(AND('Kennzahlenbogen_(KB)'!S26="",$A8&lt;&gt;"I.O."),"-----",IF($A8="I.O.","",'Kennzahlenbogen_(KB)'!S26))</f>
        <v>-----</v>
      </c>
      <c r="M8" s="96" t="str">
        <f>IF(AND('Kennzahlenbogen_(KB)'!T26="",$A8&lt;&gt;"I.O."),"-----",IF($A8="I.O.","",'Kennzahlenbogen_(KB)'!T26))</f>
        <v>-----</v>
      </c>
      <c r="O8" s="95">
        <f t="array" aca="1" ref="O8" ca="1">IF(ROW()-ROW($D$2:$D$9)+1&gt;ROWS($C$2:$C$9)-COUNTBLANK($C$2:$C$9),"",INDIRECT(ADDRESS(SMALL((IF($C$2:$C$9&lt;&gt;"",ROW($C$2:$C$9),ROW()+ROWS($C$2:$C$9))),ROW()-ROW($D$2:$D$9)+1),COLUMN($C$2:$C$9),4)))</f>
        <v>7</v>
      </c>
      <c r="P8" s="96" t="str">
        <f t="array" aca="1" ref="P8" ca="1">IF(ROW()-ROW($E$2:$E$9)+1&gt;ROWS($D$2:$D$9)-COUNTBLANK($D$2:$D$9),"",INDIRECT(ADDRESS(SMALL((IF($D$2:$D$9&gt;"",ROW($D$2:$D$9),ROW()+ROWS($D$2:$D$9))),ROW()-ROW($E$2:$E$9)+1),COLUMN($D$2:$D$9),4)))</f>
        <v xml:space="preserve">Anzahl durchgeführte Studien </v>
      </c>
      <c r="Q8" s="97" t="str">
        <f t="array" aca="1" ref="Q8" ca="1">IF(ROW()-ROW($F$2:$F$9)+1&gt;ROWS($E$2:$E$9)-COUNTBLANK($E$2:$E$9),"",INDIRECT(ADDRESS(SMALL((IF($E$2:$E$9&gt;"",ROW($E$2:$E$9),ROW()+ROWS($E$2:$E$9))),ROW()-ROW($F$2:$F$9)+1),COLUMN($E$2:$E$9),4)))</f>
        <v>-----</v>
      </c>
      <c r="R8" s="98" t="str">
        <f t="array" aca="1" ref="R8" ca="1">IF(ROW()-ROW($G$2:$G$9)+1&gt;ROWS($F$2:$F$9)-COUNTBLANK($F$2:$F$9),"",INDIRECT(ADDRESS(SMALL((IF($F$2:$F$9&gt;"",ROW($F$2:$F$9),ROW()+ROWS($F$2:$F$9))),ROW()-ROW($G$2:$G$9)+1),COLUMN($F$2:$F$9),4)))</f>
        <v>2 Studien</v>
      </c>
      <c r="S8" s="97" t="str">
        <f t="array" aca="1" ref="S8" ca="1">IF(ROW()-ROW($H$2:$H$9)+1&gt;ROWS($G$2:$G$9)-COUNTBLANK($G$2:$G$9),"",INDIRECT(ADDRESS(SMALL((IF($G$2:$G$9&lt;&gt;"",ROW($G$2:$G$9),ROW()+ROWS($G$2:$G$9))),ROW()-ROW($H$2:$H$9)+1),COLUMN($G$2:$G$9),4)))</f>
        <v>-----</v>
      </c>
      <c r="T8" s="89" t="str">
        <f t="array" aca="1" ref="T8" ca="1">IF(ROW()-ROW($I$2:$I$9)+1&gt;ROWS($H$2:$H$9)-COUNTBLANK($H$2:$H$9),"",INDIRECT(ADDRESS(SMALL((IF($H$2:$H$9&lt;&gt;"",ROW($H$2:$H$9),ROW()+ROWS($H$2:$H$9))),ROW()-ROW($I$2:$I$9)+1),COLUMN($H$2:$H$9),4)))</f>
        <v>-----</v>
      </c>
      <c r="U8" s="89" t="str">
        <f t="array" aca="1" ref="U8" ca="1">IF(ROW()-ROW($J$2:$J$9)+1&gt;ROWS($I$2:$I$9)-COUNTBLANK($I$2:$I$9),"",INDIRECT(ADDRESS(SMALL((IF($I$2:$I$9&lt;&gt;"",ROW($I$2:$I$9),ROW()+ROWS($I$2:$I$9))),ROW()-ROW($J$2:$J$9)+1),COLUMN($I$2:$I$9),4)))</f>
        <v>-----</v>
      </c>
      <c r="V8" s="90" t="str">
        <f t="array" aca="1" ref="V8" ca="1">IF(ROW()-ROW($K$2:$K$9)+1&gt;ROWS($J$2:$J$9)-COUNTBLANK($J$2:$J$9),"",INDIRECT(ADDRESS(SMALL((IF($J$2:$J$9&lt;&gt;"",ROW($J$2:$J$9),ROW()+ROWS($J$2:$J$9))),ROW()-ROW($K$2:$K$9)+1),COLUMN($J$2:$J$9),4)))</f>
        <v>-----</v>
      </c>
      <c r="W8" s="95" t="str">
        <f t="array" aca="1" ref="W8" ca="1">IF(ROW()-ROW($L$2:$L$9)+1&gt;ROWS($K$2:$K$9)-COUNTBLANK($K$2:$K$9),"",INDIRECT(ADDRESS(SMALL((IF($K$2:$K$9&lt;&gt;"",ROW($K$2:$K$9),ROW()+ROWS($K$2:$K$9))),ROW()-ROW($L$2:$L$9)+1),COLUMN($K$2:$K$9),4)))</f>
        <v>Unvollständig</v>
      </c>
      <c r="X8" s="96" t="str">
        <f t="array" aca="1" ref="X8" ca="1">IF(ROW()-ROW($M$2:$M$9)+1&gt;ROWS($L$2:$L$9)-COUNTBLANK($L$2:$L$9),"",INDIRECT(ADDRESS(SMALL((IF($L$2:$L$9&lt;&gt;"",ROW($L$2:$L$9),ROW()+ROWS($L$2:$L$9))),ROW()-ROW($M$2:$M$9)+1),COLUMN($L$2:$L$9),4)))</f>
        <v>-----</v>
      </c>
      <c r="Y8" s="96" t="str">
        <f t="array" aca="1" ref="Y8" ca="1">IF(ROW()-ROW($N$2:$N$9)+1&gt;ROWS($M$2:$M$9)-COUNTBLANK($M$2:$M$9),"",INDIRECT(ADDRESS(SMALL((IF($M$2:$M$9&lt;&gt;"",ROW($M$2:$M$9),ROW()+ROWS($M$2:$M$9))),ROW()-ROW($N$2:$N$9)+1),COLUMN($M$2:$M$9),4)))</f>
        <v>-----</v>
      </c>
    </row>
    <row r="9" spans="1:25" ht="36" customHeight="1" x14ac:dyDescent="0.25">
      <c r="A9" s="95" t="str">
        <f>IF('Kennzahlenbogen_(KB)'!R29=0,"",'Kennzahlenbogen_(KB)'!R29)</f>
        <v>Unvollständig</v>
      </c>
      <c r="C9" s="95">
        <f>IF($A9="I.O.","",'Kennzahlenbogen_(KB)'!B29)</f>
        <v>8</v>
      </c>
      <c r="D9" s="115" t="str">
        <f>IF($A9="I.O.","",'Kennzahlenbogen_(KB)'!E29)</f>
        <v>Anzahl Studieneinschlüsse HerediCaRe</v>
      </c>
      <c r="E9" s="97" t="str">
        <f>IF(AND('Kennzahlenbogen_(KB)'!L29="",$A9&lt;&gt;"I.O."),"-----",IF($A9="I.O.","",'Kennzahlenbogen_(KB)'!L29))</f>
        <v>&lt; 80%</v>
      </c>
      <c r="F9" s="98" t="str">
        <f>IF($A9="I.O.","",'Kennzahlenbogen_(KB)'!M29)</f>
        <v>Derzeit keine Vorgaben</v>
      </c>
      <c r="G9" s="97" t="str">
        <f>IF(AND('Kennzahlenbogen_(KB)'!O29="",$A9&lt;&gt;"I.O."),"-----",IF($A9="I.O.","",'Kennzahlenbogen_(KB)'!O29))</f>
        <v>-----</v>
      </c>
      <c r="H9" s="89" t="str">
        <f>IF($A9="I.O.","",IF('Kennzahlenbogen_(KB)'!Q29="","-----",'Kennzahlenbogen_(KB)'!Q29))</f>
        <v>-----</v>
      </c>
      <c r="I9" s="89">
        <f>IF($A9="I.O.","",IF('Kennzahlenbogen_(KB)'!Q30="","-----",'Kennzahlenbogen_(KB)'!Q30))</f>
        <v>0</v>
      </c>
      <c r="J9" s="97" t="str">
        <f>IF($A9="I.O.","",IF('Kennzahlenbogen_(KB)'!Q31="","-----",'Kennzahlenbogen_(KB)'!Q31))</f>
        <v>n.d.</v>
      </c>
      <c r="K9" s="95" t="str">
        <f>IF($A9="I.O.","",'Kennzahlenbogen_(KB)'!R29)</f>
        <v>Unvollständig</v>
      </c>
      <c r="L9" s="96" t="str">
        <f>IF(AND('Kennzahlenbogen_(KB)'!S29="",$A9&lt;&gt;"I.O."),"-----",IF($A9="I.O.","",'Kennzahlenbogen_(KB)'!S29))</f>
        <v>-----</v>
      </c>
      <c r="M9" s="96" t="str">
        <f>IF(AND('Kennzahlenbogen_(KB)'!T29="",$A9&lt;&gt;"I.O."),"-----",IF($A9="I.O.","",'Kennzahlenbogen_(KB)'!T29))</f>
        <v>-----</v>
      </c>
      <c r="O9" s="95">
        <f t="array" aca="1" ref="O9" ca="1">IF(ROW()-ROW($D$2:$D$9)+1&gt;ROWS($C$2:$C$9)-COUNTBLANK($C$2:$C$9),"",INDIRECT(ADDRESS(SMALL((IF($C$2:$C$9&lt;&gt;"",ROW($C$2:$C$9),ROW()+ROWS($C$2:$C$9))),ROW()-ROW($D$2:$D$9)+1),COLUMN($C$2:$C$9),4)))</f>
        <v>8</v>
      </c>
      <c r="P9" s="96" t="str">
        <f t="array" aca="1" ref="P9" ca="1">IF(ROW()-ROW($E$2:$E$9)+1&gt;ROWS($D$2:$D$9)-COUNTBLANK($D$2:$D$9),"",INDIRECT(ADDRESS(SMALL((IF($D$2:$D$9&gt;"",ROW($D$2:$D$9),ROW()+ROWS($D$2:$D$9))),ROW()-ROW($E$2:$E$9)+1),COLUMN($D$2:$D$9),4)))</f>
        <v>Anzahl Studieneinschlüsse HerediCaRe</v>
      </c>
      <c r="Q9" s="97" t="str">
        <f t="array" aca="1" ref="Q9" ca="1">IF(ROW()-ROW($F$2:$F$9)+1&gt;ROWS($E$2:$E$9)-COUNTBLANK($E$2:$E$9),"",INDIRECT(ADDRESS(SMALL((IF($E$2:$E$9&gt;"",ROW($E$2:$E$9),ROW()+ROWS($E$2:$E$9))),ROW()-ROW($F$2:$F$9)+1),COLUMN($E$2:$E$9),4)))</f>
        <v>&lt; 80%</v>
      </c>
      <c r="R9" s="98" t="str">
        <f t="array" aca="1" ref="R9" ca="1">IF(ROW()-ROW($G$2:$G$9)+1&gt;ROWS($F$2:$F$9)-COUNTBLANK($F$2:$F$9),"",INDIRECT(ADDRESS(SMALL((IF($F$2:$F$9&gt;"",ROW($F$2:$F$9),ROW()+ROWS($F$2:$F$9))),ROW()-ROW($G$2:$G$9)+1),COLUMN($F$2:$F$9),4)))</f>
        <v>Derzeit keine Vorgaben</v>
      </c>
      <c r="S9" s="97" t="str">
        <f t="array" aca="1" ref="S9" ca="1">IF(ROW()-ROW($H$2:$H$9)+1&gt;ROWS($G$2:$G$9)-COUNTBLANK($G$2:$G$9),"",INDIRECT(ADDRESS(SMALL((IF($G$2:$G$9&lt;&gt;"",ROW($G$2:$G$9),ROW()+ROWS($G$2:$G$9))),ROW()-ROW($H$2:$H$9)+1),COLUMN($G$2:$G$9),4)))</f>
        <v>-----</v>
      </c>
      <c r="T9" s="89" t="str">
        <f t="array" aca="1" ref="T9" ca="1">IF(ROW()-ROW($I$2:$I$9)+1&gt;ROWS($H$2:$H$9)-COUNTBLANK($H$2:$H$9),"",INDIRECT(ADDRESS(SMALL((IF($H$2:$H$9&lt;&gt;"",ROW($H$2:$H$9),ROW()+ROWS($H$2:$H$9))),ROW()-ROW($I$2:$I$9)+1),COLUMN($H$2:$H$9),4)))</f>
        <v>-----</v>
      </c>
      <c r="U9" s="89">
        <f t="array" aca="1" ref="U9" ca="1">IF(ROW()-ROW($J$2:$J$9)+1&gt;ROWS($I$2:$I$9)-COUNTBLANK($I$2:$I$9),"",INDIRECT(ADDRESS(SMALL((IF($I$2:$I$9&lt;&gt;"",ROW($I$2:$I$9),ROW()+ROWS($I$2:$I$9))),ROW()-ROW($J$2:$J$9)+1),COLUMN($I$2:$I$9),4)))</f>
        <v>0</v>
      </c>
      <c r="V9" s="90" t="str">
        <f t="array" aca="1" ref="V9" ca="1">IF(ROW()-ROW($K$2:$K$9)+1&gt;ROWS($J$2:$J$9)-COUNTBLANK($J$2:$J$9),"",INDIRECT(ADDRESS(SMALL((IF($J$2:$J$9&lt;&gt;"",ROW($J$2:$J$9),ROW()+ROWS($J$2:$J$9))),ROW()-ROW($K$2:$K$9)+1),COLUMN($J$2:$J$9),4)))</f>
        <v>n.d.</v>
      </c>
      <c r="W9" s="95" t="str">
        <f t="array" aca="1" ref="W9" ca="1">IF(ROW()-ROW($L$2:$L$9)+1&gt;ROWS($K$2:$K$9)-COUNTBLANK($K$2:$K$9),"",INDIRECT(ADDRESS(SMALL((IF($K$2:$K$9&lt;&gt;"",ROW($K$2:$K$9),ROW()+ROWS($K$2:$K$9))),ROW()-ROW($L$2:$L$9)+1),COLUMN($K$2:$K$9),4)))</f>
        <v>Unvollständig</v>
      </c>
      <c r="X9" s="96" t="str">
        <f t="array" aca="1" ref="X9" ca="1">IF(ROW()-ROW($M$2:$M$9)+1&gt;ROWS($L$2:$L$9)-COUNTBLANK($L$2:$L$9),"",INDIRECT(ADDRESS(SMALL((IF($L$2:$L$9&lt;&gt;"",ROW($L$2:$L$9),ROW()+ROWS($L$2:$L$9))),ROW()-ROW($M$2:$M$9)+1),COLUMN($L$2:$L$9),4)))</f>
        <v>-----</v>
      </c>
      <c r="Y9" s="96" t="str">
        <f t="array" aca="1" ref="Y9" ca="1">IF(ROW()-ROW($N$2:$N$9)+1&gt;ROWS($M$2:$M$9)-COUNTBLANK($M$2:$M$9),"",INDIRECT(ADDRESS(SMALL((IF($M$2:$M$9&lt;&gt;"",ROW($M$2:$M$9),ROW()+ROWS($M$2:$M$9))),ROW()-ROW($N$2:$N$9)+1),COLUMN($M$2:$M$9),4)))</f>
        <v>-----</v>
      </c>
    </row>
  </sheetData>
  <pageMargins left="0.7" right="0.7" top="0.78740157499999996" bottom="0.78740157499999996"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5"/>
  <dimension ref="A1:D7"/>
  <sheetViews>
    <sheetView showGridLines="0" workbookViewId="0">
      <selection activeCell="A60" sqref="A60"/>
    </sheetView>
  </sheetViews>
  <sheetFormatPr defaultColWidth="11.42578125" defaultRowHeight="15" x14ac:dyDescent="0.25"/>
  <cols>
    <col min="1" max="3" width="21.7109375" customWidth="1"/>
    <col min="4" max="4" width="39.42578125" customWidth="1"/>
    <col min="5" max="5" width="41.140625" customWidth="1"/>
    <col min="6" max="6" width="46.7109375" customWidth="1"/>
    <col min="7" max="7" width="38.28515625" customWidth="1"/>
    <col min="8" max="8" width="42.85546875" customWidth="1"/>
    <col min="9" max="9" width="43.7109375" customWidth="1"/>
    <col min="10" max="10" width="36" customWidth="1"/>
    <col min="11" max="11" width="16.5703125" customWidth="1"/>
    <col min="12" max="12" width="24.140625" customWidth="1"/>
    <col min="13" max="13" width="35" customWidth="1"/>
    <col min="14" max="14" width="28.140625" customWidth="1"/>
    <col min="15" max="15" width="27.7109375" customWidth="1"/>
    <col min="16" max="16" width="30.140625" customWidth="1"/>
    <col min="17" max="17" width="28.140625" customWidth="1"/>
    <col min="18" max="18" width="29.7109375" customWidth="1"/>
    <col min="19" max="19" width="15.28515625" customWidth="1"/>
    <col min="20" max="20" width="17.28515625" customWidth="1"/>
  </cols>
  <sheetData>
    <row r="1" spans="1:4" x14ac:dyDescent="0.25">
      <c r="A1" s="52" t="s">
        <v>83</v>
      </c>
      <c r="B1" s="63" t="str">
        <f>IF(Basisdaten!C18=0,"",Basisdaten!C18)</f>
        <v/>
      </c>
    </row>
    <row r="2" spans="1:4" x14ac:dyDescent="0.25">
      <c r="A2" s="52" t="s">
        <v>42</v>
      </c>
      <c r="B2" s="64" t="str">
        <f>IF(Basisdaten!K12=0,"",Basisdaten!K12)</f>
        <v/>
      </c>
    </row>
    <row r="3" spans="1:4" x14ac:dyDescent="0.25">
      <c r="A3" s="52" t="s">
        <v>73</v>
      </c>
      <c r="B3" s="64" t="str">
        <f>IF(Basisdaten!K14=0,"",Basisdaten!K14)</f>
        <v/>
      </c>
    </row>
    <row r="6" spans="1:4" s="42" customFormat="1" x14ac:dyDescent="0.25">
      <c r="A6" s="46" t="s">
        <v>11</v>
      </c>
      <c r="B6" s="46" t="s">
        <v>946</v>
      </c>
      <c r="C6" s="46" t="s">
        <v>947</v>
      </c>
      <c r="D6"/>
    </row>
    <row r="7" spans="1:4" s="51" customFormat="1" ht="15" customHeight="1" x14ac:dyDescent="0.25">
      <c r="A7" s="50" t="str">
        <f>IF(Basisdaten!C12=0,"",Basisdaten!C12)</f>
        <v/>
      </c>
      <c r="B7" s="206" t="str">
        <f>IF(Basisdaten!C14=0,"",Basisdaten!C14)</f>
        <v/>
      </c>
      <c r="C7" s="206" t="str">
        <f>IF(Basisdaten!C16=0,"",Basisdaten!C16)</f>
        <v/>
      </c>
      <c r="D7"/>
    </row>
  </sheetData>
  <customSheetViews>
    <customSheetView guid="{DAA0C1F4-4D8F-4BD8-91F9-40281B589772}" state="hidden">
      <selection activeCell="C26" sqref="C26"/>
      <pageMargins left="0.7" right="0.7" top="0.78740157499999996" bottom="0.78740157499999996" header="0.3" footer="0.3"/>
    </customSheetView>
    <customSheetView guid="{AD479C9E-06F7-4C03-8179-295428B49475}">
      <selection activeCell="E8" sqref="E8"/>
      <pageMargins left="0.7" right="0.7" top="0.78740157499999996" bottom="0.78740157499999996" header="0.3" footer="0.3"/>
    </customSheetView>
  </customSheetViews>
  <phoneticPr fontId="34" type="noConversion"/>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dimension ref="A1:F40"/>
  <sheetViews>
    <sheetView showGridLines="0" workbookViewId="0">
      <selection activeCell="Z27" sqref="Z27"/>
    </sheetView>
  </sheetViews>
  <sheetFormatPr defaultColWidth="11.42578125" defaultRowHeight="15" x14ac:dyDescent="0.25"/>
  <cols>
    <col min="1" max="1" width="21.140625" customWidth="1"/>
    <col min="2" max="2" width="18.42578125" customWidth="1"/>
    <col min="3" max="3" width="37.140625" customWidth="1"/>
    <col min="4" max="4" width="16" customWidth="1"/>
    <col min="5" max="5" width="18.42578125" customWidth="1"/>
  </cols>
  <sheetData>
    <row r="1" spans="1:6" s="53" customFormat="1" ht="72.75" customHeight="1" x14ac:dyDescent="0.25">
      <c r="A1" s="222" t="s">
        <v>1536</v>
      </c>
      <c r="B1" s="121" t="str">
        <f>Basisdaten!E24</f>
        <v>Registriernummer Kooperationspartner</v>
      </c>
      <c r="C1" s="121" t="str">
        <f>Basisdaten!G24</f>
        <v>Name Zentrum</v>
      </c>
      <c r="D1" s="121" t="str">
        <f>LEFT(Basisdaten!K24,19)</f>
        <v>Erkrankte 
Personen</v>
      </c>
      <c r="E1" s="121" t="str">
        <f>LEFT(Basisdaten!L24,24)</f>
        <v>Nicht-Erkrankte Personen</v>
      </c>
      <c r="F1" s="121" t="s">
        <v>8</v>
      </c>
    </row>
    <row r="2" spans="1:6" s="53" customFormat="1" ht="27.75" customHeight="1" x14ac:dyDescent="0.25">
      <c r="A2" s="54" t="str">
        <f>LEFT(Basisdaten!B25,29)</f>
        <v>des eigenen FBREK -  Zentrums</v>
      </c>
      <c r="B2" s="156"/>
      <c r="C2" s="156"/>
      <c r="D2" s="117" t="str">
        <f>IF(Basisdaten!K25="","",Basisdaten!K25)</f>
        <v/>
      </c>
      <c r="E2" s="117" t="str">
        <f>IF(Basisdaten!L25="","",Basisdaten!L25)</f>
        <v/>
      </c>
      <c r="F2" s="156"/>
    </row>
    <row r="3" spans="1:6" s="53" customFormat="1" ht="13.5" customHeight="1" x14ac:dyDescent="0.25">
      <c r="A3" s="54" t="str">
        <f>Basisdaten!B27</f>
        <v>Kooperationspartner 1</v>
      </c>
      <c r="B3" s="117" t="str">
        <f>IF(Basisdaten!E27="","",Basisdaten!E27)</f>
        <v/>
      </c>
      <c r="C3" s="65" t="str">
        <f>IF(Basisdaten!G27="","",Basisdaten!G27)</f>
        <v/>
      </c>
      <c r="D3" s="117" t="str">
        <f>IF(Basisdaten!K27="","",Basisdaten!K27)</f>
        <v/>
      </c>
      <c r="E3" s="156"/>
      <c r="F3" s="156"/>
    </row>
    <row r="4" spans="1:6" s="53" customFormat="1" ht="13.5" customHeight="1" x14ac:dyDescent="0.25">
      <c r="A4" s="54" t="str">
        <f>Basisdaten!B28</f>
        <v>Kooperationspartner 2</v>
      </c>
      <c r="B4" s="117" t="str">
        <f>IF(Basisdaten!E28="","",Basisdaten!E28)</f>
        <v/>
      </c>
      <c r="C4" s="65" t="str">
        <f>IF(Basisdaten!G28="","",Basisdaten!G28)</f>
        <v/>
      </c>
      <c r="D4" s="117" t="str">
        <f>IF(Basisdaten!K28="","",Basisdaten!K28)</f>
        <v/>
      </c>
      <c r="E4" s="156"/>
      <c r="F4" s="156"/>
    </row>
    <row r="5" spans="1:6" s="53" customFormat="1" ht="13.5" customHeight="1" x14ac:dyDescent="0.25">
      <c r="A5" s="54" t="str">
        <f>Basisdaten!B29</f>
        <v>Kooperationspartner 3</v>
      </c>
      <c r="B5" s="117" t="str">
        <f>IF(Basisdaten!E29="","",Basisdaten!E29)</f>
        <v/>
      </c>
      <c r="C5" s="65" t="str">
        <f>IF(Basisdaten!G29="","",Basisdaten!G29)</f>
        <v/>
      </c>
      <c r="D5" s="117" t="str">
        <f>IF(Basisdaten!K29="","",Basisdaten!K29)</f>
        <v/>
      </c>
      <c r="E5" s="156"/>
      <c r="F5" s="156"/>
    </row>
    <row r="6" spans="1:6" s="53" customFormat="1" ht="13.5" customHeight="1" x14ac:dyDescent="0.25">
      <c r="A6" s="54" t="str">
        <f>Basisdaten!B30</f>
        <v>Kooperationspartner 4</v>
      </c>
      <c r="B6" s="117" t="str">
        <f>IF(Basisdaten!E30="","",Basisdaten!E30)</f>
        <v/>
      </c>
      <c r="C6" s="65" t="str">
        <f>IF(Basisdaten!G30="","",Basisdaten!G30)</f>
        <v/>
      </c>
      <c r="D6" s="117" t="str">
        <f>IF(Basisdaten!K30="","",Basisdaten!K30)</f>
        <v/>
      </c>
      <c r="E6" s="156"/>
      <c r="F6" s="156"/>
    </row>
    <row r="7" spans="1:6" s="53" customFormat="1" ht="13.5" customHeight="1" x14ac:dyDescent="0.25">
      <c r="A7" s="54" t="str">
        <f>Basisdaten!B31</f>
        <v>Kooperationspartner 5</v>
      </c>
      <c r="B7" s="117" t="str">
        <f>IF(Basisdaten!E31="","",Basisdaten!E31)</f>
        <v/>
      </c>
      <c r="C7" s="65" t="str">
        <f>IF(Basisdaten!G31="","",Basisdaten!G31)</f>
        <v/>
      </c>
      <c r="D7" s="117" t="str">
        <f>IF(Basisdaten!K31="","",Basisdaten!K31)</f>
        <v/>
      </c>
      <c r="E7" s="156"/>
      <c r="F7" s="156"/>
    </row>
    <row r="8" spans="1:6" s="53" customFormat="1" ht="13.5" customHeight="1" x14ac:dyDescent="0.25">
      <c r="A8" s="54" t="str">
        <f>Basisdaten!B32</f>
        <v>Kooperationspartner 6</v>
      </c>
      <c r="B8" s="117" t="str">
        <f>IF(Basisdaten!E32="","",Basisdaten!E32)</f>
        <v/>
      </c>
      <c r="C8" s="65" t="str">
        <f>IF(Basisdaten!G32="","",Basisdaten!G32)</f>
        <v/>
      </c>
      <c r="D8" s="117" t="str">
        <f>IF(Basisdaten!K32="","",Basisdaten!K32)</f>
        <v/>
      </c>
      <c r="E8" s="156"/>
      <c r="F8" s="156"/>
    </row>
    <row r="9" spans="1:6" s="53" customFormat="1" ht="13.5" customHeight="1" x14ac:dyDescent="0.25">
      <c r="A9" s="54" t="str">
        <f>Basisdaten!B33</f>
        <v>Kooperationspartner 7</v>
      </c>
      <c r="B9" s="117" t="str">
        <f>IF(Basisdaten!E33="","",Basisdaten!E33)</f>
        <v/>
      </c>
      <c r="C9" s="65" t="str">
        <f>IF(Basisdaten!G33="","",Basisdaten!G33)</f>
        <v/>
      </c>
      <c r="D9" s="117" t="str">
        <f>IF(Basisdaten!K33="","",Basisdaten!K33)</f>
        <v/>
      </c>
      <c r="E9" s="156"/>
      <c r="F9" s="156"/>
    </row>
    <row r="10" spans="1:6" s="53" customFormat="1" ht="13.5" customHeight="1" x14ac:dyDescent="0.25">
      <c r="A10" s="54" t="str">
        <f>Basisdaten!B34</f>
        <v>Kooperationspartner 8</v>
      </c>
      <c r="B10" s="117" t="str">
        <f>IF(Basisdaten!E34="","",Basisdaten!E34)</f>
        <v/>
      </c>
      <c r="C10" s="65" t="str">
        <f>IF(Basisdaten!G34="","",Basisdaten!G34)</f>
        <v/>
      </c>
      <c r="D10" s="117" t="str">
        <f>IF(Basisdaten!K34="","",Basisdaten!K34)</f>
        <v/>
      </c>
      <c r="E10" s="156"/>
      <c r="F10" s="156"/>
    </row>
    <row r="11" spans="1:6" ht="13.5" customHeight="1" x14ac:dyDescent="0.25">
      <c r="A11" s="54" t="str">
        <f>Basisdaten!B35</f>
        <v>Kooperationspartner 9</v>
      </c>
      <c r="B11" s="117" t="str">
        <f>IF(Basisdaten!E35="","",Basisdaten!E35)</f>
        <v/>
      </c>
      <c r="C11" s="65" t="str">
        <f>IF(Basisdaten!G35="","",Basisdaten!G35)</f>
        <v/>
      </c>
      <c r="D11" s="117" t="str">
        <f>IF(Basisdaten!K35="","",Basisdaten!K35)</f>
        <v/>
      </c>
      <c r="E11" s="156"/>
      <c r="F11" s="156"/>
    </row>
    <row r="12" spans="1:6" ht="13.5" customHeight="1" x14ac:dyDescent="0.25">
      <c r="A12" s="54" t="str">
        <f>Basisdaten!B36</f>
        <v>Kooperationspartner 10</v>
      </c>
      <c r="B12" s="117" t="str">
        <f>IF(Basisdaten!E36="","",Basisdaten!E36)</f>
        <v/>
      </c>
      <c r="C12" s="65" t="str">
        <f>IF(Basisdaten!G36="","",Basisdaten!G36)</f>
        <v/>
      </c>
      <c r="D12" s="117" t="str">
        <f>IF(Basisdaten!K36="","",Basisdaten!K36)</f>
        <v/>
      </c>
      <c r="E12" s="156"/>
      <c r="F12" s="156"/>
    </row>
    <row r="13" spans="1:6" ht="13.5" customHeight="1" x14ac:dyDescent="0.25">
      <c r="A13" s="54" t="str">
        <f>Basisdaten!B37</f>
        <v>Kooperationspartner 11</v>
      </c>
      <c r="B13" s="117" t="str">
        <f>IF(Basisdaten!E37="","",Basisdaten!E37)</f>
        <v/>
      </c>
      <c r="C13" s="65" t="str">
        <f>IF(Basisdaten!G37="","",Basisdaten!G37)</f>
        <v/>
      </c>
      <c r="D13" s="117" t="str">
        <f>IF(Basisdaten!K37="","",Basisdaten!K37)</f>
        <v/>
      </c>
      <c r="E13" s="156"/>
      <c r="F13" s="156"/>
    </row>
    <row r="14" spans="1:6" ht="13.5" customHeight="1" x14ac:dyDescent="0.25">
      <c r="A14" s="54" t="str">
        <f>Basisdaten!B38</f>
        <v>Kooperationspartner 12</v>
      </c>
      <c r="B14" s="117" t="str">
        <f>IF(Basisdaten!E38="","",Basisdaten!E38)</f>
        <v/>
      </c>
      <c r="C14" s="65" t="str">
        <f>IF(Basisdaten!G38="","",Basisdaten!G38)</f>
        <v/>
      </c>
      <c r="D14" s="117" t="str">
        <f>IF(Basisdaten!K38="","",Basisdaten!K38)</f>
        <v/>
      </c>
      <c r="E14" s="156"/>
      <c r="F14" s="156"/>
    </row>
    <row r="15" spans="1:6" ht="13.5" customHeight="1" x14ac:dyDescent="0.25">
      <c r="A15" s="54" t="str">
        <f>Basisdaten!B39</f>
        <v>Kooperationspartner 13</v>
      </c>
      <c r="B15" s="117" t="str">
        <f>IF(Basisdaten!E39="","",Basisdaten!E39)</f>
        <v/>
      </c>
      <c r="C15" s="65" t="str">
        <f>IF(Basisdaten!G39="","",Basisdaten!G39)</f>
        <v/>
      </c>
      <c r="D15" s="117" t="str">
        <f>IF(Basisdaten!K39="","",Basisdaten!K39)</f>
        <v/>
      </c>
      <c r="E15" s="156"/>
      <c r="F15" s="156"/>
    </row>
    <row r="16" spans="1:6" ht="13.5" customHeight="1" x14ac:dyDescent="0.25">
      <c r="A16" s="54" t="str">
        <f>Basisdaten!B40</f>
        <v>Kooperationspartner 14</v>
      </c>
      <c r="B16" s="117" t="str">
        <f>IF(Basisdaten!E40="","",Basisdaten!E40)</f>
        <v/>
      </c>
      <c r="C16" s="65" t="str">
        <f>IF(Basisdaten!G40="","",Basisdaten!G40)</f>
        <v/>
      </c>
      <c r="D16" s="117" t="str">
        <f>IF(Basisdaten!K40="","",Basisdaten!K40)</f>
        <v/>
      </c>
      <c r="E16" s="156"/>
      <c r="F16" s="156"/>
    </row>
    <row r="17" spans="1:6" ht="13.5" customHeight="1" x14ac:dyDescent="0.25">
      <c r="A17" s="54" t="str">
        <f>Basisdaten!B41</f>
        <v>Kooperationspartner 15</v>
      </c>
      <c r="B17" s="117" t="str">
        <f>IF(Basisdaten!E41="","",Basisdaten!E41)</f>
        <v/>
      </c>
      <c r="C17" s="65" t="str">
        <f>IF(Basisdaten!G41="","",Basisdaten!G41)</f>
        <v/>
      </c>
      <c r="D17" s="117" t="str">
        <f>IF(Basisdaten!K41="","",Basisdaten!K41)</f>
        <v/>
      </c>
      <c r="E17" s="156"/>
      <c r="F17" s="156"/>
    </row>
    <row r="18" spans="1:6" ht="13.5" customHeight="1" x14ac:dyDescent="0.25">
      <c r="A18" s="54" t="str">
        <f>Basisdaten!B42</f>
        <v>Kooperationspartner 16</v>
      </c>
      <c r="B18" s="117" t="str">
        <f>IF(Basisdaten!E42="","",Basisdaten!E42)</f>
        <v/>
      </c>
      <c r="C18" s="65" t="str">
        <f>IF(Basisdaten!G42="","",Basisdaten!G42)</f>
        <v/>
      </c>
      <c r="D18" s="117" t="str">
        <f>IF(Basisdaten!K42="","",Basisdaten!K42)</f>
        <v/>
      </c>
      <c r="E18" s="156"/>
      <c r="F18" s="156"/>
    </row>
    <row r="19" spans="1:6" ht="13.5" customHeight="1" x14ac:dyDescent="0.25">
      <c r="A19" s="54" t="str">
        <f>Basisdaten!B43</f>
        <v>Kooperationspartner 17</v>
      </c>
      <c r="B19" s="117" t="str">
        <f>IF(Basisdaten!E43="","",Basisdaten!E43)</f>
        <v/>
      </c>
      <c r="C19" s="65" t="str">
        <f>IF(Basisdaten!G43="","",Basisdaten!G43)</f>
        <v/>
      </c>
      <c r="D19" s="117" t="str">
        <f>IF(Basisdaten!K43="","",Basisdaten!K43)</f>
        <v/>
      </c>
      <c r="E19" s="156"/>
      <c r="F19" s="156"/>
    </row>
    <row r="20" spans="1:6" ht="13.5" customHeight="1" x14ac:dyDescent="0.25">
      <c r="A20" s="54" t="str">
        <f>Basisdaten!B44</f>
        <v>Kooperationspartner 18</v>
      </c>
      <c r="B20" s="117" t="str">
        <f>IF(Basisdaten!E44="","",Basisdaten!E44)</f>
        <v/>
      </c>
      <c r="C20" s="65" t="str">
        <f>IF(Basisdaten!G44="","",Basisdaten!G44)</f>
        <v/>
      </c>
      <c r="D20" s="117" t="str">
        <f>IF(Basisdaten!K44="","",Basisdaten!K44)</f>
        <v/>
      </c>
      <c r="E20" s="156"/>
      <c r="F20" s="156"/>
    </row>
    <row r="21" spans="1:6" ht="13.5" customHeight="1" x14ac:dyDescent="0.25">
      <c r="A21" s="54" t="str">
        <f>Basisdaten!B45</f>
        <v>Kooperationspartner 19</v>
      </c>
      <c r="B21" s="117" t="str">
        <f>IF(Basisdaten!E45="","",Basisdaten!E45)</f>
        <v/>
      </c>
      <c r="C21" s="65" t="str">
        <f>IF(Basisdaten!G45="","",Basisdaten!G45)</f>
        <v/>
      </c>
      <c r="D21" s="117" t="str">
        <f>IF(Basisdaten!K45="","",Basisdaten!K45)</f>
        <v/>
      </c>
      <c r="E21" s="156"/>
      <c r="F21" s="156"/>
    </row>
    <row r="22" spans="1:6" ht="13.5" customHeight="1" x14ac:dyDescent="0.25">
      <c r="A22" s="54" t="str">
        <f>Basisdaten!B46</f>
        <v>Kooperationspartner 20</v>
      </c>
      <c r="B22" s="117" t="str">
        <f>IF(Basisdaten!E46="","",Basisdaten!E46)</f>
        <v/>
      </c>
      <c r="C22" s="65" t="str">
        <f>IF(Basisdaten!G46="","",Basisdaten!G46)</f>
        <v/>
      </c>
      <c r="D22" s="117" t="str">
        <f>IF(Basisdaten!K46="","",Basisdaten!K46)</f>
        <v/>
      </c>
      <c r="E22" s="156"/>
      <c r="F22" s="156"/>
    </row>
    <row r="23" spans="1:6" ht="13.5" customHeight="1" x14ac:dyDescent="0.25">
      <c r="A23" s="54" t="str">
        <f>Basisdaten!B47</f>
        <v>Kooperationspartner 21</v>
      </c>
      <c r="B23" s="117" t="str">
        <f>IF(Basisdaten!E47="","",Basisdaten!E47)</f>
        <v/>
      </c>
      <c r="C23" s="65" t="str">
        <f>IF(Basisdaten!G47="","",Basisdaten!G47)</f>
        <v/>
      </c>
      <c r="D23" s="117" t="str">
        <f>IF(Basisdaten!K47="","",Basisdaten!K47)</f>
        <v/>
      </c>
      <c r="E23" s="156"/>
      <c r="F23" s="156"/>
    </row>
    <row r="24" spans="1:6" ht="13.5" customHeight="1" x14ac:dyDescent="0.25">
      <c r="A24" s="54" t="str">
        <f>Basisdaten!B48</f>
        <v>Kooperationspartner 22</v>
      </c>
      <c r="B24" s="117" t="str">
        <f>IF(Basisdaten!E48="","",Basisdaten!E48)</f>
        <v/>
      </c>
      <c r="C24" s="65" t="str">
        <f>IF(Basisdaten!G48="","",Basisdaten!G48)</f>
        <v/>
      </c>
      <c r="D24" s="117" t="str">
        <f>IF(Basisdaten!K48="","",Basisdaten!K48)</f>
        <v/>
      </c>
      <c r="E24" s="156"/>
      <c r="F24" s="156"/>
    </row>
    <row r="25" spans="1:6" ht="13.5" customHeight="1" x14ac:dyDescent="0.25">
      <c r="A25" s="54" t="str">
        <f>Basisdaten!B49</f>
        <v>Kooperationspartner 23</v>
      </c>
      <c r="B25" s="117" t="str">
        <f>IF(Basisdaten!E49="","",Basisdaten!E49)</f>
        <v/>
      </c>
      <c r="C25" s="65" t="str">
        <f>IF(Basisdaten!G49="","",Basisdaten!G49)</f>
        <v/>
      </c>
      <c r="D25" s="117" t="str">
        <f>IF(Basisdaten!K49="","",Basisdaten!K49)</f>
        <v/>
      </c>
      <c r="E25" s="156"/>
      <c r="F25" s="156"/>
    </row>
    <row r="26" spans="1:6" ht="13.5" customHeight="1" x14ac:dyDescent="0.25">
      <c r="A26" s="54" t="str">
        <f>Basisdaten!B50</f>
        <v>Kooperationspartner 24</v>
      </c>
      <c r="B26" s="117" t="str">
        <f>IF(Basisdaten!E50="","",Basisdaten!E50)</f>
        <v/>
      </c>
      <c r="C26" s="65" t="str">
        <f>IF(Basisdaten!G50="","",Basisdaten!G50)</f>
        <v/>
      </c>
      <c r="D26" s="117" t="str">
        <f>IF(Basisdaten!K50="","",Basisdaten!K50)</f>
        <v/>
      </c>
      <c r="E26" s="156"/>
      <c r="F26" s="156"/>
    </row>
    <row r="27" spans="1:6" ht="13.5" customHeight="1" x14ac:dyDescent="0.25">
      <c r="A27" s="54" t="str">
        <f>Basisdaten!B51</f>
        <v>Kooperationspartner 25</v>
      </c>
      <c r="B27" s="117" t="str">
        <f>IF(Basisdaten!E51="","",Basisdaten!E51)</f>
        <v/>
      </c>
      <c r="C27" s="65" t="str">
        <f>IF(Basisdaten!G51="","",Basisdaten!G51)</f>
        <v/>
      </c>
      <c r="D27" s="117" t="str">
        <f>IF(Basisdaten!K51="","",Basisdaten!K51)</f>
        <v/>
      </c>
      <c r="E27" s="156"/>
      <c r="F27" s="156"/>
    </row>
    <row r="28" spans="1:6" ht="13.5" customHeight="1" x14ac:dyDescent="0.25">
      <c r="A28" s="54" t="str">
        <f>Basisdaten!B52</f>
        <v>Kooperationspartner 26</v>
      </c>
      <c r="B28" s="117" t="str">
        <f>IF(Basisdaten!E52="","",Basisdaten!E52)</f>
        <v/>
      </c>
      <c r="C28" s="65" t="str">
        <f>IF(Basisdaten!G52="","",Basisdaten!G52)</f>
        <v/>
      </c>
      <c r="D28" s="117" t="str">
        <f>IF(Basisdaten!K52="","",Basisdaten!K52)</f>
        <v/>
      </c>
      <c r="E28" s="156"/>
      <c r="F28" s="156"/>
    </row>
    <row r="29" spans="1:6" ht="13.5" customHeight="1" x14ac:dyDescent="0.25">
      <c r="A29" s="54" t="str">
        <f>Basisdaten!B53</f>
        <v>Kooperationspartner 27</v>
      </c>
      <c r="B29" s="117" t="str">
        <f>IF(Basisdaten!E53="","",Basisdaten!E53)</f>
        <v/>
      </c>
      <c r="C29" s="65" t="str">
        <f>IF(Basisdaten!G53="","",Basisdaten!G53)</f>
        <v/>
      </c>
      <c r="D29" s="117" t="str">
        <f>IF(Basisdaten!K53="","",Basisdaten!K53)</f>
        <v/>
      </c>
      <c r="E29" s="156"/>
      <c r="F29" s="156"/>
    </row>
    <row r="30" spans="1:6" ht="13.5" customHeight="1" x14ac:dyDescent="0.25">
      <c r="A30" s="54" t="str">
        <f>Basisdaten!B54</f>
        <v>Kooperationspartner 28</v>
      </c>
      <c r="B30" s="117" t="str">
        <f>IF(Basisdaten!E54="","",Basisdaten!E54)</f>
        <v/>
      </c>
      <c r="C30" s="65" t="str">
        <f>IF(Basisdaten!G54="","",Basisdaten!G54)</f>
        <v/>
      </c>
      <c r="D30" s="117" t="str">
        <f>IF(Basisdaten!K54="","",Basisdaten!K54)</f>
        <v/>
      </c>
      <c r="E30" s="156"/>
      <c r="F30" s="156"/>
    </row>
    <row r="31" spans="1:6" ht="13.5" customHeight="1" x14ac:dyDescent="0.25">
      <c r="A31" s="54" t="str">
        <f>Basisdaten!B55</f>
        <v>Kooperationspartner 29</v>
      </c>
      <c r="B31" s="117" t="str">
        <f>IF(Basisdaten!E55="","",Basisdaten!E55)</f>
        <v/>
      </c>
      <c r="C31" s="65" t="str">
        <f>IF(Basisdaten!G55="","",Basisdaten!G55)</f>
        <v/>
      </c>
      <c r="D31" s="117" t="str">
        <f>IF(Basisdaten!K55="","",Basisdaten!K55)</f>
        <v/>
      </c>
      <c r="E31" s="156"/>
      <c r="F31" s="156"/>
    </row>
    <row r="32" spans="1:6" ht="13.5" customHeight="1" x14ac:dyDescent="0.25">
      <c r="A32" s="54" t="str">
        <f>Basisdaten!B56</f>
        <v>Kooperationspartner 30</v>
      </c>
      <c r="B32" s="117" t="str">
        <f>IF(Basisdaten!E56="","",Basisdaten!E56)</f>
        <v/>
      </c>
      <c r="C32" s="65" t="str">
        <f>IF(Basisdaten!G56="","",Basisdaten!G56)</f>
        <v/>
      </c>
      <c r="D32" s="117" t="str">
        <f>IF(Basisdaten!K56="","",Basisdaten!K56)</f>
        <v/>
      </c>
      <c r="E32" s="156"/>
      <c r="F32" s="156"/>
    </row>
    <row r="33" spans="1:6" ht="13.5" customHeight="1" x14ac:dyDescent="0.25">
      <c r="A33" s="54" t="str">
        <f>Basisdaten!B57</f>
        <v>Kooperationspartner 31</v>
      </c>
      <c r="B33" s="117" t="str">
        <f>IF(Basisdaten!E57="","",Basisdaten!E57)</f>
        <v>Nicht gelistet</v>
      </c>
      <c r="C33" s="65" t="str">
        <f>IF(Basisdaten!G57="","",Basisdaten!G57)</f>
        <v>(Freitext)</v>
      </c>
      <c r="D33" s="117" t="str">
        <f>IF(Basisdaten!K57="","",Basisdaten!K57)</f>
        <v/>
      </c>
      <c r="E33" s="156"/>
      <c r="F33" s="156"/>
    </row>
    <row r="34" spans="1:6" ht="13.5" customHeight="1" x14ac:dyDescent="0.25">
      <c r="A34" s="54" t="str">
        <f>Basisdaten!B58</f>
        <v>Kooperationspartner 32</v>
      </c>
      <c r="B34" s="117" t="str">
        <f>IF(Basisdaten!E58="","",Basisdaten!E58)</f>
        <v>Nicht gelistet</v>
      </c>
      <c r="C34" s="65" t="str">
        <f>IF(Basisdaten!G58="","",Basisdaten!G58)</f>
        <v>(Freitext)</v>
      </c>
      <c r="D34" s="117" t="str">
        <f>IF(Basisdaten!K58="","",Basisdaten!K58)</f>
        <v/>
      </c>
      <c r="E34" s="156"/>
      <c r="F34" s="156"/>
    </row>
    <row r="35" spans="1:6" ht="13.5" customHeight="1" x14ac:dyDescent="0.25">
      <c r="A35" s="54" t="str">
        <f>Basisdaten!B59</f>
        <v>Kooperationspartner 33</v>
      </c>
      <c r="B35" s="117" t="str">
        <f>IF(Basisdaten!E59="","",Basisdaten!E59)</f>
        <v>Nicht gelistet</v>
      </c>
      <c r="C35" s="65" t="str">
        <f>IF(Basisdaten!G59="","",Basisdaten!G59)</f>
        <v>(Freitext)</v>
      </c>
      <c r="D35" s="117" t="str">
        <f>IF(Basisdaten!K59="","",Basisdaten!K59)</f>
        <v/>
      </c>
      <c r="E35" s="156"/>
      <c r="F35" s="156"/>
    </row>
    <row r="36" spans="1:6" ht="13.5" customHeight="1" x14ac:dyDescent="0.25">
      <c r="A36" s="54" t="str">
        <f>Basisdaten!B60</f>
        <v>Kooperationspartner 34</v>
      </c>
      <c r="B36" s="117" t="str">
        <f>IF(Basisdaten!E60="","",Basisdaten!E60)</f>
        <v>Nicht gelistet</v>
      </c>
      <c r="C36" s="65" t="str">
        <f>IF(Basisdaten!G60="","",Basisdaten!G60)</f>
        <v>(Freitext)</v>
      </c>
      <c r="D36" s="117" t="str">
        <f>IF(Basisdaten!K60="","",Basisdaten!K60)</f>
        <v/>
      </c>
      <c r="E36" s="156"/>
      <c r="F36" s="156"/>
    </row>
    <row r="37" spans="1:6" ht="13.5" customHeight="1" x14ac:dyDescent="0.25">
      <c r="A37" s="54" t="str">
        <f>Basisdaten!B61</f>
        <v>Kooperationspartner 35</v>
      </c>
      <c r="B37" s="117" t="str">
        <f>IF(Basisdaten!E61="","",Basisdaten!E61)</f>
        <v>Nicht gelistet</v>
      </c>
      <c r="C37" s="65" t="str">
        <f>IF(Basisdaten!G61="","",Basisdaten!G61)</f>
        <v>(Freitext)</v>
      </c>
      <c r="D37" s="117" t="str">
        <f>IF(Basisdaten!K61="","",Basisdaten!K61)</f>
        <v/>
      </c>
      <c r="E37" s="156"/>
      <c r="F37" s="156"/>
    </row>
    <row r="38" spans="1:6" ht="33.75" customHeight="1" x14ac:dyDescent="0.25">
      <c r="A38" s="54" t="str">
        <f>Basisdaten!B63</f>
        <v>Summe Kooperationspartner 1 - n</v>
      </c>
      <c r="B38" s="156"/>
      <c r="C38" s="156"/>
      <c r="D38" s="117" t="str">
        <f>IF(Basisdaten!K63="","",Basisdaten!K63)</f>
        <v/>
      </c>
      <c r="E38" s="156"/>
      <c r="F38" s="156"/>
    </row>
    <row r="39" spans="1:6" ht="13.5" customHeight="1" x14ac:dyDescent="0.25">
      <c r="A39" s="54" t="s">
        <v>806</v>
      </c>
      <c r="B39" s="156"/>
      <c r="C39" s="156"/>
      <c r="D39" s="156"/>
      <c r="E39" s="156"/>
      <c r="F39" s="117" t="str">
        <f>IF(Basisdaten!K64="","",Basisdaten!K64)</f>
        <v/>
      </c>
    </row>
    <row r="40" spans="1:6" ht="57" customHeight="1" x14ac:dyDescent="0.25">
      <c r="A40" s="54" t="s">
        <v>801</v>
      </c>
      <c r="B40" s="156"/>
      <c r="C40" s="156"/>
      <c r="D40" s="156"/>
      <c r="E40" s="156"/>
      <c r="F40" s="117">
        <f>Basisdaten!K22</f>
        <v>0</v>
      </c>
    </row>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8"/>
  <dimension ref="A1:L769"/>
  <sheetViews>
    <sheetView topLeftCell="A35" zoomScaleNormal="100" workbookViewId="0">
      <selection activeCell="B568" sqref="B568"/>
    </sheetView>
  </sheetViews>
  <sheetFormatPr defaultColWidth="11.42578125" defaultRowHeight="12" x14ac:dyDescent="0.25"/>
  <cols>
    <col min="1" max="1" width="30" style="72" customWidth="1"/>
    <col min="2" max="2" width="51.5703125" style="73" customWidth="1"/>
    <col min="3" max="3" width="55.5703125" style="72" customWidth="1"/>
    <col min="4" max="4" width="15.85546875" style="53" customWidth="1"/>
    <col min="5" max="5" width="37.42578125" style="53" customWidth="1"/>
    <col min="6" max="6" width="37" style="72" customWidth="1"/>
    <col min="7" max="7" width="36.28515625" style="72" customWidth="1"/>
    <col min="8" max="8" width="36.7109375" style="72" customWidth="1"/>
    <col min="9" max="9" width="28.5703125" style="72" customWidth="1"/>
    <col min="10" max="10" width="25.7109375" style="72" customWidth="1"/>
    <col min="11" max="11" width="36.7109375" style="72" customWidth="1"/>
    <col min="12" max="12" width="32.140625" style="72" customWidth="1"/>
    <col min="13" max="13" width="37.5703125" style="72" customWidth="1"/>
    <col min="14" max="15" width="36.85546875" style="72" customWidth="1"/>
    <col min="16" max="16" width="11.28515625" style="72" customWidth="1"/>
    <col min="17" max="17" width="32.42578125" style="72" customWidth="1"/>
    <col min="18" max="18" width="23.140625" style="72" customWidth="1"/>
    <col min="19" max="19" width="37.5703125" style="72" customWidth="1"/>
    <col min="20" max="20" width="18.5703125" style="72" customWidth="1"/>
    <col min="21" max="21" width="36" style="72" customWidth="1"/>
    <col min="22" max="22" width="16" style="72" customWidth="1"/>
    <col min="23" max="23" width="14.5703125" style="72" customWidth="1"/>
    <col min="24" max="24" width="17.28515625" style="72" customWidth="1"/>
    <col min="25" max="31" width="9.140625" style="72" customWidth="1"/>
    <col min="32" max="32" width="13.5703125" style="72" customWidth="1"/>
    <col min="33" max="44" width="9.140625" style="72" customWidth="1"/>
    <col min="45" max="45" width="16.140625" style="72" customWidth="1"/>
    <col min="46" max="46" width="13.85546875" style="72" customWidth="1"/>
    <col min="47" max="47" width="9.140625" style="72" customWidth="1"/>
    <col min="48" max="48" width="15" style="72" customWidth="1"/>
    <col min="49" max="49" width="19.7109375" style="72" customWidth="1"/>
    <col min="50" max="50" width="15.7109375" style="72" customWidth="1"/>
    <col min="51" max="104" width="9.140625" style="72" customWidth="1"/>
    <col min="105" max="106" width="16.5703125" style="72" customWidth="1"/>
    <col min="107" max="107" width="15.5703125" style="72" customWidth="1"/>
    <col min="108" max="108" width="19" style="72" customWidth="1"/>
    <col min="109" max="16384" width="11.42578125" style="72"/>
  </cols>
  <sheetData>
    <row r="1" spans="1:12" ht="12.75" thickBot="1" x14ac:dyDescent="0.3">
      <c r="A1" s="74" t="s">
        <v>1543</v>
      </c>
    </row>
    <row r="2" spans="1:12" s="53" customFormat="1" ht="12.75" thickBot="1" x14ac:dyDescent="0.3">
      <c r="A2" s="68" t="s">
        <v>10</v>
      </c>
      <c r="B2" s="75" t="s">
        <v>75</v>
      </c>
      <c r="C2" s="68" t="s">
        <v>77</v>
      </c>
      <c r="D2" s="68" t="s">
        <v>78</v>
      </c>
      <c r="E2" s="68" t="s">
        <v>11</v>
      </c>
      <c r="F2" s="68" t="s">
        <v>46</v>
      </c>
      <c r="H2" s="70"/>
      <c r="I2" s="70"/>
      <c r="J2" s="70"/>
      <c r="K2" s="70"/>
      <c r="L2" s="70"/>
    </row>
    <row r="3" spans="1:12" s="53" customFormat="1" ht="12.75" thickBot="1" x14ac:dyDescent="0.3">
      <c r="A3" s="76" t="str">
        <f>IF(Basisdaten!C6="","",Basisdaten!C6)</f>
        <v/>
      </c>
      <c r="B3" s="77" t="str">
        <f>IF($A$3="","",VLOOKUP($A$3,$A$6:$F$30,2,FALSE))</f>
        <v/>
      </c>
      <c r="C3" s="69" t="str">
        <f>IF($A$3="","",VLOOKUP($A$3,$A$6:$F$30,3,FALSE))</f>
        <v/>
      </c>
      <c r="D3" s="69" t="str">
        <f>IF($A$3="","",VLOOKUP($A$3,$A$6:$F$30,4,FALSE))</f>
        <v/>
      </c>
      <c r="E3" s="69" t="str">
        <f>IF($A$3="","",VLOOKUP($A$3,$A$6:$F$30,5,FALSE))</f>
        <v/>
      </c>
      <c r="F3" s="78" t="str">
        <f>IF($A$3="","",VLOOKUP($A$3,$A$6:$F$30,6,FALSE))</f>
        <v/>
      </c>
      <c r="J3" s="150"/>
      <c r="K3" s="150"/>
    </row>
    <row r="4" spans="1:12" x14ac:dyDescent="0.25">
      <c r="E4" s="72"/>
    </row>
    <row r="5" spans="1:12" s="53" customFormat="1" x14ac:dyDescent="0.25">
      <c r="A5" s="28" t="s">
        <v>10</v>
      </c>
      <c r="B5" s="108" t="s">
        <v>75</v>
      </c>
      <c r="C5" s="28" t="s">
        <v>77</v>
      </c>
      <c r="D5" s="28" t="s">
        <v>78</v>
      </c>
      <c r="E5" s="28" t="s">
        <v>11</v>
      </c>
      <c r="F5" s="28" t="s">
        <v>46</v>
      </c>
      <c r="H5" s="70"/>
      <c r="I5" s="70"/>
      <c r="J5" s="70"/>
      <c r="K5" s="70"/>
      <c r="L5" s="70"/>
    </row>
    <row r="6" spans="1:12" s="53" customFormat="1" x14ac:dyDescent="0.2">
      <c r="A6" s="201" t="s">
        <v>1028</v>
      </c>
      <c r="B6" s="201" t="s">
        <v>696</v>
      </c>
      <c r="C6" s="201" t="s">
        <v>437</v>
      </c>
      <c r="D6" s="202" t="s">
        <v>139</v>
      </c>
      <c r="E6" s="202" t="s">
        <v>22</v>
      </c>
      <c r="F6" s="203">
        <v>44181</v>
      </c>
      <c r="H6" s="70"/>
      <c r="I6" s="70"/>
      <c r="J6" s="70"/>
      <c r="K6" s="70"/>
      <c r="L6" s="70"/>
    </row>
    <row r="7" spans="1:12" s="53" customFormat="1" x14ac:dyDescent="0.2">
      <c r="A7" s="201" t="s">
        <v>1029</v>
      </c>
      <c r="B7" s="201" t="s">
        <v>813</v>
      </c>
      <c r="C7" s="201" t="s">
        <v>151</v>
      </c>
      <c r="D7" s="202" t="s">
        <v>139</v>
      </c>
      <c r="E7" s="202" t="s">
        <v>15</v>
      </c>
      <c r="F7" s="203">
        <v>44515</v>
      </c>
      <c r="H7" s="70"/>
      <c r="I7" s="70"/>
      <c r="J7" s="70"/>
      <c r="K7" s="70"/>
      <c r="L7" s="70"/>
    </row>
    <row r="8" spans="1:12" s="53" customFormat="1" x14ac:dyDescent="0.2">
      <c r="A8" s="201" t="s">
        <v>1030</v>
      </c>
      <c r="B8" s="201" t="s">
        <v>695</v>
      </c>
      <c r="C8" s="201" t="s">
        <v>698</v>
      </c>
      <c r="D8" s="202" t="s">
        <v>139</v>
      </c>
      <c r="E8" s="202" t="s">
        <v>14</v>
      </c>
      <c r="F8" s="203">
        <v>44110</v>
      </c>
      <c r="H8" s="70"/>
      <c r="I8" s="70"/>
      <c r="J8" s="70"/>
      <c r="K8" s="70"/>
      <c r="L8" s="70"/>
    </row>
    <row r="9" spans="1:12" s="53" customFormat="1" x14ac:dyDescent="0.2">
      <c r="A9" s="201" t="s">
        <v>1031</v>
      </c>
      <c r="B9" s="201" t="s">
        <v>1540</v>
      </c>
      <c r="C9" s="201" t="s">
        <v>1541</v>
      </c>
      <c r="D9" s="202" t="s">
        <v>139</v>
      </c>
      <c r="E9" s="202" t="s">
        <v>14</v>
      </c>
      <c r="F9" s="203">
        <v>44179</v>
      </c>
      <c r="H9" s="70"/>
      <c r="I9" s="70"/>
      <c r="J9" s="70"/>
      <c r="K9" s="70"/>
      <c r="L9" s="70"/>
    </row>
    <row r="10" spans="1:12" s="53" customFormat="1" x14ac:dyDescent="0.2">
      <c r="A10" s="201" t="s">
        <v>1032</v>
      </c>
      <c r="B10" s="201" t="s">
        <v>693</v>
      </c>
      <c r="C10" s="201" t="s">
        <v>171</v>
      </c>
      <c r="D10" s="202" t="s">
        <v>139</v>
      </c>
      <c r="E10" s="202" t="s">
        <v>18</v>
      </c>
      <c r="F10" s="203">
        <v>44361</v>
      </c>
      <c r="H10" s="70"/>
      <c r="I10" s="70"/>
      <c r="J10" s="70"/>
      <c r="K10" s="70"/>
      <c r="L10" s="70"/>
    </row>
    <row r="11" spans="1:12" s="53" customFormat="1" x14ac:dyDescent="0.2">
      <c r="A11" s="201" t="s">
        <v>1033</v>
      </c>
      <c r="B11" s="201" t="s">
        <v>814</v>
      </c>
      <c r="C11" s="201" t="s">
        <v>228</v>
      </c>
      <c r="D11" s="202" t="s">
        <v>139</v>
      </c>
      <c r="E11" s="202" t="s">
        <v>20</v>
      </c>
      <c r="F11" s="203">
        <v>44796</v>
      </c>
      <c r="H11" s="70"/>
      <c r="I11" s="70"/>
      <c r="J11" s="70"/>
      <c r="K11" s="70"/>
      <c r="L11" s="70"/>
    </row>
    <row r="12" spans="1:12" s="53" customFormat="1" x14ac:dyDescent="0.2">
      <c r="A12" s="201" t="s">
        <v>1034</v>
      </c>
      <c r="B12" s="201" t="s">
        <v>815</v>
      </c>
      <c r="C12" s="201" t="s">
        <v>816</v>
      </c>
      <c r="D12" s="202" t="s">
        <v>139</v>
      </c>
      <c r="E12" s="202" t="s">
        <v>14</v>
      </c>
      <c r="F12" s="203">
        <v>44334</v>
      </c>
      <c r="H12" s="70"/>
      <c r="I12" s="70"/>
      <c r="J12" s="70"/>
      <c r="K12" s="70"/>
      <c r="L12" s="70"/>
    </row>
    <row r="13" spans="1:12" s="53" customFormat="1" x14ac:dyDescent="0.2">
      <c r="A13" s="201" t="s">
        <v>1035</v>
      </c>
      <c r="B13" s="201" t="s">
        <v>697</v>
      </c>
      <c r="C13" s="201" t="s">
        <v>699</v>
      </c>
      <c r="D13" s="202" t="s">
        <v>139</v>
      </c>
      <c r="E13" s="202" t="s">
        <v>25</v>
      </c>
      <c r="F13" s="203">
        <v>44320</v>
      </c>
      <c r="H13" s="70"/>
      <c r="I13" s="70"/>
      <c r="J13" s="70"/>
      <c r="K13" s="70"/>
      <c r="L13" s="70"/>
    </row>
    <row r="14" spans="1:12" s="53" customFormat="1" x14ac:dyDescent="0.2">
      <c r="A14" s="201" t="s">
        <v>1036</v>
      </c>
      <c r="B14" s="201" t="s">
        <v>694</v>
      </c>
      <c r="C14" s="201" t="s">
        <v>1542</v>
      </c>
      <c r="D14" s="202" t="s">
        <v>139</v>
      </c>
      <c r="E14" s="202" t="s">
        <v>19</v>
      </c>
      <c r="F14" s="203">
        <v>44354</v>
      </c>
      <c r="H14" s="70"/>
      <c r="I14" s="70"/>
      <c r="J14" s="70"/>
      <c r="K14" s="70"/>
      <c r="L14" s="70"/>
    </row>
    <row r="15" spans="1:12" s="53" customFormat="1" x14ac:dyDescent="0.2">
      <c r="A15" s="201" t="s">
        <v>1037</v>
      </c>
      <c r="B15" s="201" t="s">
        <v>817</v>
      </c>
      <c r="C15" s="201" t="s">
        <v>818</v>
      </c>
      <c r="D15" s="202" t="s">
        <v>139</v>
      </c>
      <c r="E15" s="202" t="s">
        <v>14</v>
      </c>
      <c r="F15" s="203">
        <v>44517</v>
      </c>
      <c r="H15" s="70"/>
      <c r="I15" s="70"/>
      <c r="J15" s="70"/>
      <c r="K15" s="70"/>
      <c r="L15" s="70"/>
    </row>
    <row r="16" spans="1:12" s="53" customFormat="1" x14ac:dyDescent="0.2">
      <c r="A16" s="201" t="s">
        <v>1038</v>
      </c>
      <c r="B16" s="201" t="s">
        <v>957</v>
      </c>
      <c r="C16" s="201" t="s">
        <v>958</v>
      </c>
      <c r="D16" s="202" t="s">
        <v>139</v>
      </c>
      <c r="E16" s="202" t="s">
        <v>26</v>
      </c>
      <c r="F16" s="203">
        <v>45198</v>
      </c>
      <c r="H16" s="70"/>
      <c r="I16" s="70"/>
      <c r="J16" s="70"/>
      <c r="K16" s="70"/>
      <c r="L16" s="70"/>
    </row>
    <row r="17" spans="1:12" s="53" customFormat="1" x14ac:dyDescent="0.2">
      <c r="A17" s="201" t="s">
        <v>1039</v>
      </c>
      <c r="B17" s="201" t="s">
        <v>819</v>
      </c>
      <c r="C17" s="201" t="s">
        <v>820</v>
      </c>
      <c r="D17" s="202" t="s">
        <v>139</v>
      </c>
      <c r="E17" s="202" t="s">
        <v>22</v>
      </c>
      <c r="F17" s="203">
        <v>44509</v>
      </c>
      <c r="H17" s="70"/>
      <c r="I17" s="70"/>
      <c r="J17" s="70"/>
      <c r="K17" s="70"/>
      <c r="L17" s="70"/>
    </row>
    <row r="18" spans="1:12" s="53" customFormat="1" x14ac:dyDescent="0.2">
      <c r="A18" s="201" t="s">
        <v>1040</v>
      </c>
      <c r="B18" s="201" t="s">
        <v>821</v>
      </c>
      <c r="C18" s="201" t="s">
        <v>299</v>
      </c>
      <c r="D18" s="202" t="s">
        <v>139</v>
      </c>
      <c r="E18" s="202" t="s">
        <v>25</v>
      </c>
      <c r="F18" s="203">
        <v>44512</v>
      </c>
      <c r="H18" s="70"/>
      <c r="I18" s="70"/>
      <c r="J18" s="70"/>
      <c r="K18" s="70"/>
      <c r="L18" s="70"/>
    </row>
    <row r="19" spans="1:12" s="53" customFormat="1" x14ac:dyDescent="0.2">
      <c r="A19" s="201" t="s">
        <v>1041</v>
      </c>
      <c r="B19" s="201" t="s">
        <v>822</v>
      </c>
      <c r="C19" s="201" t="s">
        <v>823</v>
      </c>
      <c r="D19" s="202" t="s">
        <v>139</v>
      </c>
      <c r="E19" s="202" t="s">
        <v>21</v>
      </c>
      <c r="F19" s="203">
        <v>44481</v>
      </c>
      <c r="H19" s="70"/>
      <c r="I19" s="70"/>
      <c r="J19" s="70"/>
      <c r="K19" s="70"/>
      <c r="L19" s="70"/>
    </row>
    <row r="20" spans="1:12" s="53" customFormat="1" x14ac:dyDescent="0.2">
      <c r="A20" s="201" t="s">
        <v>1042</v>
      </c>
      <c r="B20" s="201" t="s">
        <v>824</v>
      </c>
      <c r="C20" s="201" t="s">
        <v>825</v>
      </c>
      <c r="D20" s="202" t="s">
        <v>139</v>
      </c>
      <c r="E20" s="202" t="s">
        <v>21</v>
      </c>
      <c r="F20" s="203">
        <v>44482</v>
      </c>
      <c r="H20" s="70"/>
      <c r="I20" s="70"/>
      <c r="J20" s="70"/>
      <c r="K20" s="70"/>
      <c r="L20" s="70"/>
    </row>
    <row r="21" spans="1:12" s="53" customFormat="1" x14ac:dyDescent="0.2">
      <c r="A21" s="201" t="s">
        <v>1043</v>
      </c>
      <c r="B21" s="201" t="s">
        <v>826</v>
      </c>
      <c r="C21" s="201" t="s">
        <v>382</v>
      </c>
      <c r="D21" s="202" t="s">
        <v>139</v>
      </c>
      <c r="E21" s="202" t="s">
        <v>22</v>
      </c>
      <c r="F21" s="203">
        <v>44526</v>
      </c>
      <c r="H21" s="70"/>
      <c r="I21" s="70"/>
      <c r="J21" s="70"/>
      <c r="K21" s="70"/>
      <c r="L21" s="70"/>
    </row>
    <row r="22" spans="1:12" s="53" customFormat="1" x14ac:dyDescent="0.2">
      <c r="A22" s="201" t="s">
        <v>1044</v>
      </c>
      <c r="B22" s="201" t="s">
        <v>827</v>
      </c>
      <c r="C22" s="201" t="s">
        <v>380</v>
      </c>
      <c r="D22" s="202" t="s">
        <v>139</v>
      </c>
      <c r="E22" s="202" t="s">
        <v>27</v>
      </c>
      <c r="F22" s="203">
        <v>44505</v>
      </c>
      <c r="H22" s="70"/>
      <c r="I22" s="70"/>
      <c r="J22" s="70"/>
      <c r="K22" s="70"/>
      <c r="L22" s="70"/>
    </row>
    <row r="23" spans="1:12" s="53" customFormat="1" x14ac:dyDescent="0.2">
      <c r="A23" s="201" t="s">
        <v>1045</v>
      </c>
      <c r="B23" s="201" t="s">
        <v>828</v>
      </c>
      <c r="C23" s="201" t="s">
        <v>895</v>
      </c>
      <c r="D23" s="202" t="s">
        <v>139</v>
      </c>
      <c r="E23" s="202" t="s">
        <v>14</v>
      </c>
      <c r="F23" s="203">
        <v>44614</v>
      </c>
      <c r="H23" s="70"/>
      <c r="I23" s="70"/>
      <c r="J23" s="70"/>
      <c r="K23" s="70"/>
      <c r="L23" s="70"/>
    </row>
    <row r="24" spans="1:12" s="53" customFormat="1" x14ac:dyDescent="0.2">
      <c r="A24" s="201" t="s">
        <v>1046</v>
      </c>
      <c r="B24" s="201" t="s">
        <v>896</v>
      </c>
      <c r="C24" s="201" t="s">
        <v>897</v>
      </c>
      <c r="D24" s="202" t="s">
        <v>139</v>
      </c>
      <c r="E24" s="202" t="s">
        <v>23</v>
      </c>
      <c r="F24" s="203">
        <v>45042</v>
      </c>
      <c r="H24" s="70"/>
      <c r="I24" s="70"/>
      <c r="J24" s="70"/>
      <c r="K24" s="70"/>
      <c r="L24" s="70"/>
    </row>
    <row r="25" spans="1:12" s="53" customFormat="1" x14ac:dyDescent="0.2">
      <c r="A25" s="201" t="s">
        <v>1047</v>
      </c>
      <c r="B25" s="201" t="s">
        <v>898</v>
      </c>
      <c r="C25" s="201" t="s">
        <v>377</v>
      </c>
      <c r="D25" s="202" t="s">
        <v>139</v>
      </c>
      <c r="E25" s="202" t="s">
        <v>27</v>
      </c>
      <c r="F25" s="203">
        <v>45041</v>
      </c>
      <c r="H25" s="70"/>
      <c r="I25" s="70"/>
      <c r="J25" s="70"/>
      <c r="K25" s="70"/>
      <c r="L25" s="70"/>
    </row>
    <row r="26" spans="1:12" s="53" customFormat="1" x14ac:dyDescent="0.2">
      <c r="A26" s="201" t="s">
        <v>1048</v>
      </c>
      <c r="B26" s="201" t="s">
        <v>899</v>
      </c>
      <c r="C26" s="201" t="s">
        <v>147</v>
      </c>
      <c r="D26" s="202" t="s">
        <v>139</v>
      </c>
      <c r="E26" s="202" t="s">
        <v>13</v>
      </c>
      <c r="F26" s="203">
        <v>45125</v>
      </c>
      <c r="H26" s="70"/>
      <c r="I26" s="70"/>
      <c r="J26" s="70"/>
      <c r="K26" s="70"/>
      <c r="L26" s="70"/>
    </row>
    <row r="27" spans="1:12" s="53" customFormat="1" x14ac:dyDescent="0.2">
      <c r="A27" s="201" t="s">
        <v>1049</v>
      </c>
      <c r="B27" s="201" t="s">
        <v>959</v>
      </c>
      <c r="C27" s="201" t="s">
        <v>943</v>
      </c>
      <c r="D27" s="202" t="s">
        <v>139</v>
      </c>
      <c r="E27" s="202" t="s">
        <v>26</v>
      </c>
      <c r="F27" s="203">
        <v>45468</v>
      </c>
      <c r="H27" s="70"/>
      <c r="I27" s="70"/>
      <c r="J27" s="70"/>
      <c r="K27" s="70"/>
      <c r="L27" s="70"/>
    </row>
    <row r="28" spans="1:12" s="53" customFormat="1" x14ac:dyDescent="0.2">
      <c r="A28" s="201" t="s">
        <v>1050</v>
      </c>
      <c r="B28" s="201" t="s">
        <v>960</v>
      </c>
      <c r="C28" s="201" t="s">
        <v>141</v>
      </c>
      <c r="D28" s="202" t="s">
        <v>139</v>
      </c>
      <c r="E28" s="202" t="s">
        <v>13</v>
      </c>
      <c r="F28" s="203">
        <v>45328</v>
      </c>
      <c r="H28" s="70"/>
      <c r="I28" s="70"/>
      <c r="J28" s="70"/>
      <c r="K28" s="70"/>
      <c r="L28" s="70"/>
    </row>
    <row r="29" spans="1:12" s="53" customFormat="1" x14ac:dyDescent="0.2">
      <c r="A29" s="201" t="s">
        <v>1051</v>
      </c>
      <c r="B29" s="201" t="s">
        <v>961</v>
      </c>
      <c r="C29" s="201" t="s">
        <v>832</v>
      </c>
      <c r="D29" s="202" t="s">
        <v>139</v>
      </c>
      <c r="E29" s="202" t="s">
        <v>13</v>
      </c>
      <c r="F29" s="203">
        <v>45236</v>
      </c>
      <c r="H29" s="70"/>
      <c r="I29" s="70"/>
      <c r="J29" s="70"/>
      <c r="K29" s="70"/>
      <c r="L29" s="70"/>
    </row>
    <row r="30" spans="1:12" x14ac:dyDescent="0.25">
      <c r="A30" s="63" t="s">
        <v>81</v>
      </c>
      <c r="B30" s="120" t="s">
        <v>82</v>
      </c>
      <c r="C30" s="120" t="s">
        <v>82</v>
      </c>
      <c r="D30" s="120" t="s">
        <v>82</v>
      </c>
      <c r="E30" s="120" t="s">
        <v>82</v>
      </c>
      <c r="F30" s="107" t="s">
        <v>82</v>
      </c>
      <c r="H30" s="5"/>
      <c r="I30" s="5"/>
      <c r="J30" s="5"/>
      <c r="K30" s="5"/>
      <c r="L30" s="5"/>
    </row>
    <row r="31" spans="1:12" x14ac:dyDescent="0.25">
      <c r="A31" s="71"/>
      <c r="B31" s="79"/>
      <c r="C31" s="5"/>
      <c r="D31" s="71"/>
      <c r="E31" s="5"/>
      <c r="F31" s="80"/>
      <c r="H31" s="5"/>
      <c r="I31" s="5"/>
      <c r="J31" s="5"/>
      <c r="K31" s="5"/>
      <c r="L31" s="5"/>
    </row>
    <row r="32" spans="1:12" x14ac:dyDescent="0.25">
      <c r="A32" s="71"/>
      <c r="B32" s="79"/>
      <c r="C32" s="5"/>
      <c r="D32" s="71"/>
      <c r="E32" s="5"/>
      <c r="F32" s="80"/>
      <c r="H32" s="5"/>
      <c r="I32" s="5"/>
      <c r="J32" s="5"/>
      <c r="K32" s="5"/>
      <c r="L32" s="5"/>
    </row>
    <row r="33" spans="1:12" x14ac:dyDescent="0.25">
      <c r="A33" s="71"/>
      <c r="B33" s="79"/>
      <c r="C33" s="5"/>
      <c r="D33" s="71"/>
      <c r="E33" s="5"/>
      <c r="F33" s="80"/>
      <c r="H33" s="5"/>
      <c r="I33" s="5"/>
      <c r="J33" s="5"/>
      <c r="K33" s="5"/>
      <c r="L33" s="5"/>
    </row>
    <row r="34" spans="1:12" ht="15.75" x14ac:dyDescent="0.25">
      <c r="A34" s="149" t="s">
        <v>660</v>
      </c>
      <c r="B34" s="79"/>
      <c r="C34" s="5"/>
      <c r="D34" s="71"/>
      <c r="E34" s="5"/>
      <c r="F34" s="80"/>
      <c r="H34" s="5"/>
      <c r="I34" s="5"/>
      <c r="J34" s="5"/>
      <c r="K34" s="5"/>
      <c r="L34" s="5"/>
    </row>
    <row r="35" spans="1:12" x14ac:dyDescent="0.25">
      <c r="E35" s="72"/>
    </row>
    <row r="36" spans="1:12" s="53" customFormat="1" x14ac:dyDescent="0.25">
      <c r="A36" s="28" t="s">
        <v>10</v>
      </c>
      <c r="B36" s="108" t="s">
        <v>75</v>
      </c>
      <c r="C36" s="28" t="s">
        <v>77</v>
      </c>
      <c r="D36" s="28" t="s">
        <v>78</v>
      </c>
      <c r="E36" s="28" t="s">
        <v>11</v>
      </c>
      <c r="F36" s="28" t="s">
        <v>46</v>
      </c>
      <c r="H36" s="70"/>
      <c r="I36" s="70"/>
      <c r="J36" s="70"/>
      <c r="K36" s="70"/>
      <c r="L36" s="70"/>
    </row>
    <row r="37" spans="1:12" s="53" customFormat="1" x14ac:dyDescent="0.25">
      <c r="A37" s="151" t="s">
        <v>1052</v>
      </c>
      <c r="B37" s="153" t="s">
        <v>137</v>
      </c>
      <c r="C37" s="151" t="s">
        <v>138</v>
      </c>
      <c r="D37" s="151" t="s">
        <v>139</v>
      </c>
      <c r="E37" s="151" t="s">
        <v>13</v>
      </c>
      <c r="F37" s="154">
        <v>37818</v>
      </c>
      <c r="H37" s="70"/>
      <c r="I37" s="70"/>
      <c r="J37" s="70"/>
      <c r="K37" s="70"/>
      <c r="L37" s="70"/>
    </row>
    <row r="38" spans="1:12" s="53" customFormat="1" x14ac:dyDescent="0.25">
      <c r="A38" s="151" t="s">
        <v>1053</v>
      </c>
      <c r="B38" s="153" t="s">
        <v>829</v>
      </c>
      <c r="C38" s="151" t="s">
        <v>830</v>
      </c>
      <c r="D38" s="151" t="s">
        <v>139</v>
      </c>
      <c r="E38" s="151" t="s">
        <v>13</v>
      </c>
      <c r="F38" s="154">
        <v>37820</v>
      </c>
      <c r="H38" s="70"/>
      <c r="I38" s="70"/>
      <c r="J38" s="70"/>
      <c r="K38" s="70"/>
      <c r="L38" s="70"/>
    </row>
    <row r="39" spans="1:12" s="53" customFormat="1" x14ac:dyDescent="0.25">
      <c r="A39" s="151" t="s">
        <v>1054</v>
      </c>
      <c r="B39" s="153" t="s">
        <v>140</v>
      </c>
      <c r="C39" s="151" t="s">
        <v>981</v>
      </c>
      <c r="D39" s="151" t="s">
        <v>139</v>
      </c>
      <c r="E39" s="151" t="s">
        <v>19</v>
      </c>
      <c r="F39" s="154">
        <v>37827</v>
      </c>
      <c r="H39" s="70"/>
      <c r="I39" s="70"/>
      <c r="J39" s="70"/>
      <c r="K39" s="70"/>
      <c r="L39" s="70"/>
    </row>
    <row r="40" spans="1:12" s="53" customFormat="1" x14ac:dyDescent="0.25">
      <c r="A40" s="151" t="s">
        <v>1055</v>
      </c>
      <c r="B40" s="153" t="s">
        <v>831</v>
      </c>
      <c r="C40" s="151" t="s">
        <v>141</v>
      </c>
      <c r="D40" s="151" t="s">
        <v>139</v>
      </c>
      <c r="E40" s="151" t="s">
        <v>13</v>
      </c>
      <c r="F40" s="154">
        <v>37832</v>
      </c>
      <c r="H40" s="70"/>
      <c r="I40" s="70"/>
      <c r="J40" s="70"/>
      <c r="K40" s="70"/>
      <c r="L40" s="70"/>
    </row>
    <row r="41" spans="1:12" s="53" customFormat="1" x14ac:dyDescent="0.25">
      <c r="A41" s="151" t="s">
        <v>1056</v>
      </c>
      <c r="B41" s="153" t="s">
        <v>142</v>
      </c>
      <c r="C41" s="151" t="s">
        <v>143</v>
      </c>
      <c r="D41" s="151" t="s">
        <v>139</v>
      </c>
      <c r="E41" s="151" t="s">
        <v>17</v>
      </c>
      <c r="F41" s="154">
        <v>37846</v>
      </c>
      <c r="H41" s="70"/>
      <c r="I41" s="70"/>
      <c r="J41" s="70"/>
      <c r="K41" s="70"/>
      <c r="L41" s="70"/>
    </row>
    <row r="42" spans="1:12" s="53" customFormat="1" x14ac:dyDescent="0.25">
      <c r="A42" s="151" t="s">
        <v>1057</v>
      </c>
      <c r="B42" s="153" t="s">
        <v>144</v>
      </c>
      <c r="C42" s="151" t="s">
        <v>145</v>
      </c>
      <c r="D42" s="151" t="s">
        <v>139</v>
      </c>
      <c r="E42" s="151" t="s">
        <v>21</v>
      </c>
      <c r="F42" s="154">
        <v>37848</v>
      </c>
      <c r="H42" s="70"/>
      <c r="I42" s="70"/>
      <c r="J42" s="70"/>
      <c r="K42" s="70"/>
      <c r="L42" s="70"/>
    </row>
    <row r="43" spans="1:12" s="53" customFormat="1" x14ac:dyDescent="0.25">
      <c r="A43" s="151" t="s">
        <v>1058</v>
      </c>
      <c r="B43" s="153" t="s">
        <v>146</v>
      </c>
      <c r="C43" s="151" t="s">
        <v>832</v>
      </c>
      <c r="D43" s="151" t="s">
        <v>139</v>
      </c>
      <c r="E43" s="151" t="s">
        <v>13</v>
      </c>
      <c r="F43" s="154">
        <v>37609</v>
      </c>
      <c r="H43" s="70"/>
      <c r="I43" s="70"/>
      <c r="J43" s="70"/>
      <c r="K43" s="70"/>
      <c r="L43" s="70"/>
    </row>
    <row r="44" spans="1:12" s="53" customFormat="1" x14ac:dyDescent="0.25">
      <c r="A44" s="151" t="s">
        <v>1059</v>
      </c>
      <c r="B44" s="153" t="s">
        <v>1544</v>
      </c>
      <c r="C44" s="151" t="s">
        <v>147</v>
      </c>
      <c r="D44" s="151" t="s">
        <v>139</v>
      </c>
      <c r="E44" s="151" t="s">
        <v>13</v>
      </c>
      <c r="F44" s="154">
        <v>37880</v>
      </c>
      <c r="H44" s="70"/>
      <c r="I44" s="70"/>
      <c r="J44" s="70"/>
      <c r="K44" s="70"/>
      <c r="L44" s="70"/>
    </row>
    <row r="45" spans="1:12" s="53" customFormat="1" x14ac:dyDescent="0.25">
      <c r="A45" s="151" t="s">
        <v>1545</v>
      </c>
      <c r="B45" s="153" t="s">
        <v>1544</v>
      </c>
      <c r="C45" s="151" t="s">
        <v>1546</v>
      </c>
      <c r="D45" s="151" t="s">
        <v>139</v>
      </c>
      <c r="E45" s="151" t="s">
        <v>13</v>
      </c>
      <c r="F45" s="154">
        <v>45840</v>
      </c>
      <c r="H45" s="70"/>
      <c r="I45" s="70"/>
      <c r="J45" s="70"/>
      <c r="K45" s="70"/>
      <c r="L45" s="70"/>
    </row>
    <row r="46" spans="1:12" s="53" customFormat="1" x14ac:dyDescent="0.25">
      <c r="A46" s="151" t="s">
        <v>1060</v>
      </c>
      <c r="B46" s="153" t="s">
        <v>148</v>
      </c>
      <c r="C46" s="151" t="s">
        <v>149</v>
      </c>
      <c r="D46" s="151" t="s">
        <v>139</v>
      </c>
      <c r="E46" s="151" t="s">
        <v>13</v>
      </c>
      <c r="F46" s="154">
        <v>37916</v>
      </c>
      <c r="H46" s="70"/>
      <c r="I46" s="70"/>
      <c r="J46" s="70"/>
      <c r="K46" s="70"/>
      <c r="L46" s="70"/>
    </row>
    <row r="47" spans="1:12" s="53" customFormat="1" ht="22.5" x14ac:dyDescent="0.25">
      <c r="A47" s="151" t="s">
        <v>1061</v>
      </c>
      <c r="B47" s="153" t="s">
        <v>150</v>
      </c>
      <c r="C47" s="151" t="s">
        <v>151</v>
      </c>
      <c r="D47" s="151" t="s">
        <v>139</v>
      </c>
      <c r="E47" s="151" t="s">
        <v>15</v>
      </c>
      <c r="F47" s="154">
        <v>37930</v>
      </c>
      <c r="H47" s="70"/>
      <c r="I47" s="70"/>
      <c r="J47" s="70"/>
      <c r="K47" s="70"/>
      <c r="L47" s="70"/>
    </row>
    <row r="48" spans="1:12" s="53" customFormat="1" x14ac:dyDescent="0.25">
      <c r="A48" s="151" t="s">
        <v>1062</v>
      </c>
      <c r="B48" s="153" t="s">
        <v>152</v>
      </c>
      <c r="C48" s="151" t="s">
        <v>153</v>
      </c>
      <c r="D48" s="151" t="s">
        <v>139</v>
      </c>
      <c r="E48" s="151" t="s">
        <v>21</v>
      </c>
      <c r="F48" s="154">
        <v>38414</v>
      </c>
      <c r="H48" s="70"/>
      <c r="I48" s="70"/>
      <c r="J48" s="70"/>
      <c r="K48" s="70"/>
      <c r="L48" s="70"/>
    </row>
    <row r="49" spans="1:12" s="53" customFormat="1" x14ac:dyDescent="0.25">
      <c r="A49" s="151" t="s">
        <v>1063</v>
      </c>
      <c r="B49" s="153" t="s">
        <v>152</v>
      </c>
      <c r="C49" s="151" t="s">
        <v>154</v>
      </c>
      <c r="D49" s="151" t="s">
        <v>139</v>
      </c>
      <c r="E49" s="151" t="s">
        <v>21</v>
      </c>
      <c r="F49" s="154">
        <v>39575</v>
      </c>
      <c r="H49" s="70"/>
      <c r="I49" s="70"/>
      <c r="J49" s="70"/>
      <c r="K49" s="70"/>
      <c r="L49" s="70"/>
    </row>
    <row r="50" spans="1:12" s="53" customFormat="1" x14ac:dyDescent="0.25">
      <c r="A50" s="151" t="s">
        <v>1547</v>
      </c>
      <c r="B50" s="153" t="s">
        <v>155</v>
      </c>
      <c r="C50" s="151" t="s">
        <v>156</v>
      </c>
      <c r="D50" s="151" t="s">
        <v>139</v>
      </c>
      <c r="E50" s="151" t="s">
        <v>22</v>
      </c>
      <c r="F50" s="154">
        <v>37930</v>
      </c>
      <c r="H50" s="70"/>
      <c r="I50" s="70"/>
      <c r="J50" s="70"/>
      <c r="K50" s="70"/>
      <c r="L50" s="70"/>
    </row>
    <row r="51" spans="1:12" s="53" customFormat="1" x14ac:dyDescent="0.25">
      <c r="A51" s="151" t="s">
        <v>1064</v>
      </c>
      <c r="B51" s="153" t="s">
        <v>157</v>
      </c>
      <c r="C51" s="151" t="s">
        <v>158</v>
      </c>
      <c r="D51" s="151" t="s">
        <v>139</v>
      </c>
      <c r="E51" s="151" t="s">
        <v>13</v>
      </c>
      <c r="F51" s="154">
        <v>37959</v>
      </c>
      <c r="H51" s="70"/>
      <c r="I51" s="70"/>
      <c r="J51" s="70"/>
      <c r="K51" s="70"/>
      <c r="L51" s="70"/>
    </row>
    <row r="52" spans="1:12" s="53" customFormat="1" x14ac:dyDescent="0.25">
      <c r="A52" s="151" t="s">
        <v>1065</v>
      </c>
      <c r="B52" s="153" t="s">
        <v>159</v>
      </c>
      <c r="C52" s="151" t="s">
        <v>160</v>
      </c>
      <c r="D52" s="151" t="s">
        <v>139</v>
      </c>
      <c r="E52" s="151" t="s">
        <v>14</v>
      </c>
      <c r="F52" s="154">
        <v>37966</v>
      </c>
      <c r="H52" s="70"/>
      <c r="I52" s="70"/>
      <c r="J52" s="70"/>
      <c r="K52" s="70"/>
      <c r="L52" s="70"/>
    </row>
    <row r="53" spans="1:12" s="53" customFormat="1" x14ac:dyDescent="0.25">
      <c r="A53" s="151" t="s">
        <v>1066</v>
      </c>
      <c r="B53" s="153" t="s">
        <v>159</v>
      </c>
      <c r="C53" s="151" t="s">
        <v>1548</v>
      </c>
      <c r="D53" s="151" t="s">
        <v>139</v>
      </c>
      <c r="E53" s="151" t="s">
        <v>14</v>
      </c>
      <c r="F53" s="154">
        <v>38336</v>
      </c>
      <c r="H53" s="70"/>
      <c r="I53" s="70"/>
      <c r="J53" s="70"/>
      <c r="K53" s="70"/>
      <c r="L53" s="70"/>
    </row>
    <row r="54" spans="1:12" s="53" customFormat="1" x14ac:dyDescent="0.25">
      <c r="A54" s="151" t="s">
        <v>1067</v>
      </c>
      <c r="B54" s="153" t="s">
        <v>982</v>
      </c>
      <c r="C54" s="151" t="s">
        <v>964</v>
      </c>
      <c r="D54" s="151" t="s">
        <v>139</v>
      </c>
      <c r="E54" s="151" t="s">
        <v>13</v>
      </c>
      <c r="F54" s="154">
        <v>38121</v>
      </c>
      <c r="H54" s="70"/>
      <c r="I54" s="70"/>
      <c r="J54" s="70"/>
      <c r="K54" s="70"/>
      <c r="L54" s="70"/>
    </row>
    <row r="55" spans="1:12" s="53" customFormat="1" ht="22.5" x14ac:dyDescent="0.25">
      <c r="A55" s="151" t="s">
        <v>1068</v>
      </c>
      <c r="B55" s="153" t="s">
        <v>1549</v>
      </c>
      <c r="C55" s="151" t="s">
        <v>161</v>
      </c>
      <c r="D55" s="151" t="s">
        <v>139</v>
      </c>
      <c r="E55" s="151" t="s">
        <v>26</v>
      </c>
      <c r="F55" s="154">
        <v>37999</v>
      </c>
      <c r="H55" s="70"/>
      <c r="I55" s="70"/>
      <c r="J55" s="70"/>
      <c r="K55" s="70"/>
      <c r="L55" s="70"/>
    </row>
    <row r="56" spans="1:12" s="53" customFormat="1" x14ac:dyDescent="0.25">
      <c r="A56" s="151" t="s">
        <v>1069</v>
      </c>
      <c r="B56" s="153" t="s">
        <v>162</v>
      </c>
      <c r="C56" s="151" t="s">
        <v>163</v>
      </c>
      <c r="D56" s="151" t="s">
        <v>139</v>
      </c>
      <c r="E56" s="151" t="s">
        <v>23</v>
      </c>
      <c r="F56" s="154">
        <v>37972</v>
      </c>
      <c r="H56" s="70"/>
      <c r="I56" s="70"/>
      <c r="J56" s="70"/>
      <c r="K56" s="70"/>
      <c r="L56" s="70"/>
    </row>
    <row r="57" spans="1:12" s="53" customFormat="1" x14ac:dyDescent="0.25">
      <c r="A57" s="151" t="s">
        <v>1070</v>
      </c>
      <c r="B57" s="153" t="s">
        <v>164</v>
      </c>
      <c r="C57" s="151" t="s">
        <v>165</v>
      </c>
      <c r="D57" s="151" t="s">
        <v>139</v>
      </c>
      <c r="E57" s="151" t="s">
        <v>15</v>
      </c>
      <c r="F57" s="154">
        <v>38048</v>
      </c>
      <c r="H57" s="70"/>
      <c r="I57" s="70"/>
      <c r="J57" s="70"/>
      <c r="K57" s="70"/>
      <c r="L57" s="70"/>
    </row>
    <row r="58" spans="1:12" s="53" customFormat="1" x14ac:dyDescent="0.25">
      <c r="A58" s="151" t="s">
        <v>1071</v>
      </c>
      <c r="B58" s="153" t="s">
        <v>1550</v>
      </c>
      <c r="C58" s="151" t="s">
        <v>962</v>
      </c>
      <c r="D58" s="151" t="s">
        <v>139</v>
      </c>
      <c r="E58" s="151" t="s">
        <v>13</v>
      </c>
      <c r="F58" s="154">
        <v>38061</v>
      </c>
      <c r="H58" s="70"/>
      <c r="I58" s="70"/>
      <c r="J58" s="70"/>
      <c r="K58" s="70"/>
      <c r="L58" s="70"/>
    </row>
    <row r="59" spans="1:12" s="53" customFormat="1" x14ac:dyDescent="0.25">
      <c r="A59" s="151" t="s">
        <v>1551</v>
      </c>
      <c r="B59" s="153" t="s">
        <v>166</v>
      </c>
      <c r="C59" s="151" t="s">
        <v>167</v>
      </c>
      <c r="D59" s="151" t="s">
        <v>139</v>
      </c>
      <c r="E59" s="151" t="s">
        <v>14</v>
      </c>
      <c r="F59" s="154">
        <v>38057</v>
      </c>
      <c r="H59" s="70"/>
      <c r="I59" s="70"/>
      <c r="J59" s="70"/>
      <c r="K59" s="70"/>
      <c r="L59" s="70"/>
    </row>
    <row r="60" spans="1:12" s="53" customFormat="1" x14ac:dyDescent="0.25">
      <c r="A60" s="151" t="s">
        <v>1072</v>
      </c>
      <c r="B60" s="153" t="s">
        <v>168</v>
      </c>
      <c r="C60" s="151" t="s">
        <v>169</v>
      </c>
      <c r="D60" s="151" t="s">
        <v>139</v>
      </c>
      <c r="E60" s="151" t="s">
        <v>24</v>
      </c>
      <c r="F60" s="154">
        <v>38077</v>
      </c>
      <c r="H60" s="70"/>
      <c r="I60" s="70"/>
      <c r="J60" s="70"/>
      <c r="K60" s="70"/>
      <c r="L60" s="70"/>
    </row>
    <row r="61" spans="1:12" s="53" customFormat="1" x14ac:dyDescent="0.25">
      <c r="A61" s="151" t="s">
        <v>1073</v>
      </c>
      <c r="B61" s="153" t="s">
        <v>170</v>
      </c>
      <c r="C61" s="151" t="s">
        <v>171</v>
      </c>
      <c r="D61" s="151" t="s">
        <v>139</v>
      </c>
      <c r="E61" s="151" t="s">
        <v>18</v>
      </c>
      <c r="F61" s="154">
        <v>38077</v>
      </c>
      <c r="H61" s="70"/>
      <c r="I61" s="70"/>
      <c r="J61" s="70"/>
      <c r="K61" s="70"/>
      <c r="L61" s="70"/>
    </row>
    <row r="62" spans="1:12" s="53" customFormat="1" x14ac:dyDescent="0.25">
      <c r="A62" s="151" t="s">
        <v>1074</v>
      </c>
      <c r="B62" s="153" t="s">
        <v>983</v>
      </c>
      <c r="C62" s="151" t="s">
        <v>172</v>
      </c>
      <c r="D62" s="151" t="s">
        <v>139</v>
      </c>
      <c r="E62" s="151" t="s">
        <v>12</v>
      </c>
      <c r="F62" s="154">
        <v>38092</v>
      </c>
      <c r="H62" s="70"/>
      <c r="I62" s="70"/>
      <c r="J62" s="70"/>
      <c r="K62" s="70"/>
      <c r="L62" s="70"/>
    </row>
    <row r="63" spans="1:12" s="53" customFormat="1" x14ac:dyDescent="0.25">
      <c r="A63" s="151" t="s">
        <v>1552</v>
      </c>
      <c r="B63" s="153" t="s">
        <v>174</v>
      </c>
      <c r="C63" s="151" t="s">
        <v>175</v>
      </c>
      <c r="D63" s="151" t="s">
        <v>139</v>
      </c>
      <c r="E63" s="151" t="s">
        <v>21</v>
      </c>
      <c r="F63" s="154">
        <v>38100</v>
      </c>
      <c r="H63" s="70"/>
      <c r="I63" s="70"/>
      <c r="J63" s="70"/>
      <c r="K63" s="70"/>
      <c r="L63" s="70"/>
    </row>
    <row r="64" spans="1:12" s="53" customFormat="1" x14ac:dyDescent="0.25">
      <c r="A64" s="151" t="s">
        <v>1075</v>
      </c>
      <c r="B64" s="153" t="s">
        <v>900</v>
      </c>
      <c r="C64" s="151" t="s">
        <v>176</v>
      </c>
      <c r="D64" s="151" t="s">
        <v>139</v>
      </c>
      <c r="E64" s="151" t="s">
        <v>13</v>
      </c>
      <c r="F64" s="154">
        <v>38103</v>
      </c>
      <c r="H64" s="70"/>
      <c r="I64" s="70"/>
      <c r="J64" s="70"/>
      <c r="K64" s="70"/>
      <c r="L64" s="70"/>
    </row>
    <row r="65" spans="1:12" s="53" customFormat="1" x14ac:dyDescent="0.25">
      <c r="A65" s="151" t="s">
        <v>1553</v>
      </c>
      <c r="B65" s="153" t="s">
        <v>177</v>
      </c>
      <c r="C65" s="151" t="s">
        <v>178</v>
      </c>
      <c r="D65" s="151" t="s">
        <v>139</v>
      </c>
      <c r="E65" s="151" t="s">
        <v>13</v>
      </c>
      <c r="F65" s="154">
        <v>38121</v>
      </c>
      <c r="H65" s="70"/>
      <c r="I65" s="70"/>
      <c r="J65" s="70"/>
      <c r="K65" s="70"/>
      <c r="L65" s="70"/>
    </row>
    <row r="66" spans="1:12" s="53" customFormat="1" x14ac:dyDescent="0.25">
      <c r="A66" s="151" t="s">
        <v>1076</v>
      </c>
      <c r="B66" s="153" t="s">
        <v>177</v>
      </c>
      <c r="C66" s="151" t="s">
        <v>179</v>
      </c>
      <c r="D66" s="151" t="s">
        <v>139</v>
      </c>
      <c r="E66" s="151" t="s">
        <v>13</v>
      </c>
      <c r="F66" s="154">
        <v>38121</v>
      </c>
      <c r="H66" s="70"/>
      <c r="I66" s="70"/>
      <c r="J66" s="70"/>
      <c r="K66" s="70"/>
      <c r="L66" s="70"/>
    </row>
    <row r="67" spans="1:12" s="53" customFormat="1" x14ac:dyDescent="0.25">
      <c r="A67" s="151" t="s">
        <v>1077</v>
      </c>
      <c r="B67" s="153" t="s">
        <v>180</v>
      </c>
      <c r="C67" s="151" t="s">
        <v>181</v>
      </c>
      <c r="D67" s="151" t="s">
        <v>139</v>
      </c>
      <c r="E67" s="151" t="s">
        <v>13</v>
      </c>
      <c r="F67" s="154">
        <v>38468</v>
      </c>
      <c r="H67" s="70"/>
      <c r="I67" s="70"/>
      <c r="J67" s="70"/>
      <c r="K67" s="70"/>
      <c r="L67" s="70"/>
    </row>
    <row r="68" spans="1:12" s="53" customFormat="1" x14ac:dyDescent="0.25">
      <c r="A68" s="151" t="s">
        <v>1554</v>
      </c>
      <c r="B68" s="153" t="s">
        <v>182</v>
      </c>
      <c r="C68" s="151" t="s">
        <v>666</v>
      </c>
      <c r="D68" s="151" t="s">
        <v>139</v>
      </c>
      <c r="E68" s="151" t="s">
        <v>25</v>
      </c>
      <c r="F68" s="154">
        <v>38197</v>
      </c>
      <c r="H68" s="70"/>
      <c r="I68" s="70"/>
      <c r="J68" s="70"/>
      <c r="K68" s="70"/>
      <c r="L68" s="70"/>
    </row>
    <row r="69" spans="1:12" s="53" customFormat="1" x14ac:dyDescent="0.25">
      <c r="A69" s="151" t="s">
        <v>1078</v>
      </c>
      <c r="B69" s="153" t="s">
        <v>182</v>
      </c>
      <c r="C69" s="151" t="s">
        <v>183</v>
      </c>
      <c r="D69" s="151" t="s">
        <v>139</v>
      </c>
      <c r="E69" s="151" t="s">
        <v>25</v>
      </c>
      <c r="F69" s="154">
        <v>38944</v>
      </c>
      <c r="H69" s="70"/>
      <c r="I69" s="70"/>
      <c r="J69" s="70"/>
      <c r="K69" s="70"/>
      <c r="L69" s="70"/>
    </row>
    <row r="70" spans="1:12" s="53" customFormat="1" x14ac:dyDescent="0.25">
      <c r="A70" s="151" t="s">
        <v>1079</v>
      </c>
      <c r="B70" s="153" t="s">
        <v>184</v>
      </c>
      <c r="C70" s="151" t="s">
        <v>185</v>
      </c>
      <c r="D70" s="151" t="s">
        <v>139</v>
      </c>
      <c r="E70" s="151" t="s">
        <v>15</v>
      </c>
      <c r="F70" s="154">
        <v>38184</v>
      </c>
      <c r="H70" s="70"/>
      <c r="I70" s="70"/>
      <c r="J70" s="70"/>
      <c r="K70" s="70"/>
      <c r="L70" s="70"/>
    </row>
    <row r="71" spans="1:12" s="53" customFormat="1" x14ac:dyDescent="0.25">
      <c r="A71" s="151" t="s">
        <v>1080</v>
      </c>
      <c r="B71" s="153" t="s">
        <v>186</v>
      </c>
      <c r="C71" s="151" t="s">
        <v>187</v>
      </c>
      <c r="D71" s="151" t="s">
        <v>139</v>
      </c>
      <c r="E71" s="151" t="s">
        <v>14</v>
      </c>
      <c r="F71" s="154">
        <v>38106</v>
      </c>
      <c r="H71" s="70"/>
      <c r="I71" s="70"/>
      <c r="J71" s="70"/>
      <c r="K71" s="70"/>
      <c r="L71" s="70"/>
    </row>
    <row r="72" spans="1:12" s="53" customFormat="1" x14ac:dyDescent="0.25">
      <c r="A72" s="151" t="s">
        <v>1081</v>
      </c>
      <c r="B72" s="153" t="s">
        <v>188</v>
      </c>
      <c r="C72" s="151" t="s">
        <v>189</v>
      </c>
      <c r="D72" s="151" t="s">
        <v>139</v>
      </c>
      <c r="E72" s="151" t="s">
        <v>21</v>
      </c>
      <c r="F72" s="154">
        <v>38121</v>
      </c>
      <c r="H72" s="70"/>
      <c r="I72" s="70"/>
      <c r="J72" s="70"/>
      <c r="K72" s="70"/>
      <c r="L72" s="70"/>
    </row>
    <row r="73" spans="1:12" s="53" customFormat="1" x14ac:dyDescent="0.25">
      <c r="A73" s="151" t="s">
        <v>1082</v>
      </c>
      <c r="B73" s="153" t="s">
        <v>190</v>
      </c>
      <c r="C73" s="151" t="s">
        <v>191</v>
      </c>
      <c r="D73" s="151" t="s">
        <v>139</v>
      </c>
      <c r="E73" s="151" t="s">
        <v>25</v>
      </c>
      <c r="F73" s="154">
        <v>38134</v>
      </c>
      <c r="H73" s="70"/>
      <c r="I73" s="70"/>
      <c r="J73" s="70"/>
      <c r="K73" s="70"/>
      <c r="L73" s="70"/>
    </row>
    <row r="74" spans="1:12" s="53" customFormat="1" x14ac:dyDescent="0.25">
      <c r="A74" s="151" t="s">
        <v>1083</v>
      </c>
      <c r="B74" s="153" t="s">
        <v>192</v>
      </c>
      <c r="C74" s="151" t="s">
        <v>193</v>
      </c>
      <c r="D74" s="151" t="s">
        <v>139</v>
      </c>
      <c r="E74" s="151" t="s">
        <v>19</v>
      </c>
      <c r="F74" s="154">
        <v>38114</v>
      </c>
      <c r="H74" s="70"/>
      <c r="I74" s="70"/>
      <c r="J74" s="70"/>
      <c r="K74" s="70"/>
      <c r="L74" s="70"/>
    </row>
    <row r="75" spans="1:12" s="53" customFormat="1" x14ac:dyDescent="0.25">
      <c r="A75" s="151" t="s">
        <v>1084</v>
      </c>
      <c r="B75" s="153" t="s">
        <v>194</v>
      </c>
      <c r="C75" s="151" t="s">
        <v>195</v>
      </c>
      <c r="D75" s="151" t="s">
        <v>139</v>
      </c>
      <c r="E75" s="151" t="s">
        <v>17</v>
      </c>
      <c r="F75" s="154">
        <v>38125</v>
      </c>
      <c r="H75" s="70"/>
      <c r="I75" s="70"/>
      <c r="J75" s="70"/>
      <c r="K75" s="70"/>
      <c r="L75" s="70"/>
    </row>
    <row r="76" spans="1:12" s="53" customFormat="1" x14ac:dyDescent="0.25">
      <c r="A76" s="151" t="s">
        <v>1085</v>
      </c>
      <c r="B76" s="153" t="s">
        <v>196</v>
      </c>
      <c r="C76" s="151" t="s">
        <v>197</v>
      </c>
      <c r="D76" s="151" t="s">
        <v>139</v>
      </c>
      <c r="E76" s="151" t="s">
        <v>13</v>
      </c>
      <c r="F76" s="154">
        <v>37777</v>
      </c>
      <c r="H76" s="70"/>
      <c r="I76" s="70"/>
      <c r="J76" s="70"/>
      <c r="K76" s="70"/>
      <c r="L76" s="70"/>
    </row>
    <row r="77" spans="1:12" s="53" customFormat="1" x14ac:dyDescent="0.25">
      <c r="A77" s="151" t="s">
        <v>1086</v>
      </c>
      <c r="B77" s="153" t="s">
        <v>198</v>
      </c>
      <c r="C77" s="151" t="s">
        <v>199</v>
      </c>
      <c r="D77" s="151" t="s">
        <v>139</v>
      </c>
      <c r="E77" s="151" t="s">
        <v>13</v>
      </c>
      <c r="F77" s="154">
        <v>38114</v>
      </c>
      <c r="H77" s="70"/>
      <c r="I77" s="70"/>
      <c r="J77" s="70"/>
      <c r="K77" s="70"/>
      <c r="L77" s="70"/>
    </row>
    <row r="78" spans="1:12" s="53" customFormat="1" x14ac:dyDescent="0.25">
      <c r="A78" s="151" t="s">
        <v>1087</v>
      </c>
      <c r="B78" s="153" t="s">
        <v>198</v>
      </c>
      <c r="C78" s="151" t="s">
        <v>200</v>
      </c>
      <c r="D78" s="151" t="s">
        <v>139</v>
      </c>
      <c r="E78" s="151" t="s">
        <v>13</v>
      </c>
      <c r="F78" s="154">
        <v>38114</v>
      </c>
      <c r="H78" s="70"/>
      <c r="I78" s="70"/>
      <c r="J78" s="70"/>
      <c r="K78" s="70"/>
      <c r="L78" s="70"/>
    </row>
    <row r="79" spans="1:12" s="53" customFormat="1" x14ac:dyDescent="0.25">
      <c r="A79" s="151" t="s">
        <v>1088</v>
      </c>
      <c r="B79" s="153" t="s">
        <v>201</v>
      </c>
      <c r="C79" s="151" t="s">
        <v>202</v>
      </c>
      <c r="D79" s="151" t="s">
        <v>139</v>
      </c>
      <c r="E79" s="151" t="s">
        <v>16</v>
      </c>
      <c r="F79" s="154">
        <v>38146</v>
      </c>
      <c r="H79" s="70"/>
      <c r="I79" s="70"/>
      <c r="J79" s="70"/>
      <c r="K79" s="70"/>
      <c r="L79" s="70"/>
    </row>
    <row r="80" spans="1:12" s="53" customFormat="1" x14ac:dyDescent="0.25">
      <c r="A80" s="151" t="s">
        <v>1089</v>
      </c>
      <c r="B80" s="153" t="s">
        <v>203</v>
      </c>
      <c r="C80" s="151" t="s">
        <v>833</v>
      </c>
      <c r="D80" s="151" t="s">
        <v>139</v>
      </c>
      <c r="E80" s="151" t="s">
        <v>13</v>
      </c>
      <c r="F80" s="154">
        <v>38301</v>
      </c>
      <c r="H80" s="70"/>
      <c r="I80" s="70"/>
      <c r="J80" s="70"/>
      <c r="K80" s="70"/>
      <c r="L80" s="70"/>
    </row>
    <row r="81" spans="1:12" s="53" customFormat="1" x14ac:dyDescent="0.25">
      <c r="A81" s="151" t="s">
        <v>1090</v>
      </c>
      <c r="B81" s="153" t="s">
        <v>204</v>
      </c>
      <c r="C81" s="151" t="s">
        <v>205</v>
      </c>
      <c r="D81" s="151" t="s">
        <v>139</v>
      </c>
      <c r="E81" s="151" t="s">
        <v>14</v>
      </c>
      <c r="F81" s="154">
        <v>38197</v>
      </c>
      <c r="H81" s="70"/>
      <c r="I81" s="70"/>
      <c r="J81" s="70"/>
      <c r="K81" s="70"/>
      <c r="L81" s="70"/>
    </row>
    <row r="82" spans="1:12" s="53" customFormat="1" x14ac:dyDescent="0.25">
      <c r="A82" s="151" t="s">
        <v>1091</v>
      </c>
      <c r="B82" s="153" t="s">
        <v>206</v>
      </c>
      <c r="C82" s="151" t="s">
        <v>207</v>
      </c>
      <c r="D82" s="151" t="s">
        <v>139</v>
      </c>
      <c r="E82" s="151" t="s">
        <v>18</v>
      </c>
      <c r="F82" s="154">
        <v>38141</v>
      </c>
      <c r="H82" s="70"/>
      <c r="I82" s="70"/>
      <c r="J82" s="70"/>
      <c r="K82" s="70"/>
      <c r="L82" s="70"/>
    </row>
    <row r="83" spans="1:12" s="53" customFormat="1" x14ac:dyDescent="0.25">
      <c r="A83" s="151" t="s">
        <v>1092</v>
      </c>
      <c r="B83" s="153" t="s">
        <v>208</v>
      </c>
      <c r="C83" s="151" t="s">
        <v>209</v>
      </c>
      <c r="D83" s="151" t="s">
        <v>139</v>
      </c>
      <c r="E83" s="151" t="s">
        <v>19</v>
      </c>
      <c r="F83" s="154">
        <v>38135</v>
      </c>
      <c r="H83" s="70"/>
      <c r="I83" s="70"/>
      <c r="J83" s="70"/>
      <c r="K83" s="70"/>
      <c r="L83" s="70"/>
    </row>
    <row r="84" spans="1:12" s="53" customFormat="1" x14ac:dyDescent="0.25">
      <c r="A84" s="151" t="s">
        <v>1093</v>
      </c>
      <c r="B84" s="153" t="s">
        <v>701</v>
      </c>
      <c r="C84" s="151" t="s">
        <v>702</v>
      </c>
      <c r="D84" s="151" t="s">
        <v>139</v>
      </c>
      <c r="E84" s="151" t="s">
        <v>23</v>
      </c>
      <c r="F84" s="154">
        <v>38142</v>
      </c>
      <c r="H84" s="70"/>
      <c r="I84" s="70"/>
      <c r="J84" s="70"/>
      <c r="K84" s="70"/>
      <c r="L84" s="70"/>
    </row>
    <row r="85" spans="1:12" s="53" customFormat="1" x14ac:dyDescent="0.25">
      <c r="A85" s="151" t="s">
        <v>1094</v>
      </c>
      <c r="B85" s="153" t="s">
        <v>210</v>
      </c>
      <c r="C85" s="151" t="s">
        <v>211</v>
      </c>
      <c r="D85" s="151" t="s">
        <v>139</v>
      </c>
      <c r="E85" s="151" t="s">
        <v>21</v>
      </c>
      <c r="F85" s="154">
        <v>38251</v>
      </c>
      <c r="H85" s="70"/>
      <c r="I85" s="70"/>
      <c r="J85" s="70"/>
      <c r="K85" s="70"/>
      <c r="L85" s="70"/>
    </row>
    <row r="86" spans="1:12" s="53" customFormat="1" x14ac:dyDescent="0.25">
      <c r="A86" s="151" t="s">
        <v>1095</v>
      </c>
      <c r="B86" s="153" t="s">
        <v>212</v>
      </c>
      <c r="C86" s="151" t="s">
        <v>895</v>
      </c>
      <c r="D86" s="151" t="s">
        <v>139</v>
      </c>
      <c r="E86" s="151" t="s">
        <v>14</v>
      </c>
      <c r="F86" s="154">
        <v>38147</v>
      </c>
      <c r="H86" s="70"/>
      <c r="I86" s="70"/>
      <c r="J86" s="70"/>
      <c r="K86" s="70"/>
      <c r="L86" s="70"/>
    </row>
    <row r="87" spans="1:12" s="53" customFormat="1" x14ac:dyDescent="0.25">
      <c r="A87" s="151" t="s">
        <v>1096</v>
      </c>
      <c r="B87" s="153" t="s">
        <v>213</v>
      </c>
      <c r="C87" s="151" t="s">
        <v>214</v>
      </c>
      <c r="D87" s="151" t="s">
        <v>139</v>
      </c>
      <c r="E87" s="151" t="s">
        <v>19</v>
      </c>
      <c r="F87" s="154">
        <v>38181</v>
      </c>
      <c r="H87" s="70"/>
      <c r="I87" s="70"/>
      <c r="J87" s="70"/>
      <c r="K87" s="70"/>
      <c r="L87" s="70"/>
    </row>
    <row r="88" spans="1:12" s="53" customFormat="1" x14ac:dyDescent="0.25">
      <c r="A88" s="151" t="s">
        <v>1097</v>
      </c>
      <c r="B88" s="153" t="s">
        <v>703</v>
      </c>
      <c r="C88" s="151" t="s">
        <v>215</v>
      </c>
      <c r="D88" s="151" t="s">
        <v>139</v>
      </c>
      <c r="E88" s="151" t="s">
        <v>13</v>
      </c>
      <c r="F88" s="154">
        <v>38240</v>
      </c>
      <c r="H88" s="70"/>
      <c r="I88" s="70"/>
      <c r="J88" s="70"/>
      <c r="K88" s="70"/>
      <c r="L88" s="70"/>
    </row>
    <row r="89" spans="1:12" s="53" customFormat="1" x14ac:dyDescent="0.25">
      <c r="A89" s="151" t="s">
        <v>1098</v>
      </c>
      <c r="B89" s="153" t="s">
        <v>216</v>
      </c>
      <c r="C89" s="151" t="s">
        <v>667</v>
      </c>
      <c r="D89" s="151" t="s">
        <v>139</v>
      </c>
      <c r="E89" s="151" t="s">
        <v>26</v>
      </c>
      <c r="F89" s="154">
        <v>38311</v>
      </c>
      <c r="H89" s="70"/>
      <c r="I89" s="70"/>
      <c r="J89" s="70"/>
      <c r="K89" s="70"/>
      <c r="L89" s="70"/>
    </row>
    <row r="90" spans="1:12" s="53" customFormat="1" x14ac:dyDescent="0.25">
      <c r="A90" s="151" t="s">
        <v>1099</v>
      </c>
      <c r="B90" s="153" t="s">
        <v>217</v>
      </c>
      <c r="C90" s="151" t="s">
        <v>218</v>
      </c>
      <c r="D90" s="151" t="s">
        <v>139</v>
      </c>
      <c r="E90" s="151" t="s">
        <v>19</v>
      </c>
      <c r="F90" s="154">
        <v>38184</v>
      </c>
      <c r="H90" s="70"/>
      <c r="I90" s="70"/>
      <c r="J90" s="70"/>
      <c r="K90" s="70"/>
      <c r="L90" s="70"/>
    </row>
    <row r="91" spans="1:12" s="53" customFormat="1" x14ac:dyDescent="0.25">
      <c r="A91" s="151" t="s">
        <v>1100</v>
      </c>
      <c r="B91" s="153" t="s">
        <v>219</v>
      </c>
      <c r="C91" s="151" t="s">
        <v>220</v>
      </c>
      <c r="D91" s="151" t="s">
        <v>139</v>
      </c>
      <c r="E91" s="151" t="s">
        <v>13</v>
      </c>
      <c r="F91" s="154">
        <v>38205</v>
      </c>
      <c r="H91" s="70"/>
      <c r="I91" s="70"/>
      <c r="J91" s="70"/>
      <c r="K91" s="70"/>
      <c r="L91" s="70"/>
    </row>
    <row r="92" spans="1:12" s="53" customFormat="1" x14ac:dyDescent="0.25">
      <c r="A92" s="151" t="s">
        <v>1101</v>
      </c>
      <c r="B92" s="153" t="s">
        <v>221</v>
      </c>
      <c r="C92" s="151" t="s">
        <v>222</v>
      </c>
      <c r="D92" s="151" t="s">
        <v>139</v>
      </c>
      <c r="E92" s="151" t="s">
        <v>13</v>
      </c>
      <c r="F92" s="154">
        <v>38289</v>
      </c>
      <c r="H92" s="70"/>
      <c r="I92" s="70"/>
      <c r="J92" s="70"/>
      <c r="K92" s="70"/>
      <c r="L92" s="70"/>
    </row>
    <row r="93" spans="1:12" s="53" customFormat="1" x14ac:dyDescent="0.25">
      <c r="A93" s="151" t="s">
        <v>1102</v>
      </c>
      <c r="B93" s="153" t="s">
        <v>704</v>
      </c>
      <c r="C93" s="151" t="s">
        <v>223</v>
      </c>
      <c r="D93" s="151" t="s">
        <v>139</v>
      </c>
      <c r="E93" s="151" t="s">
        <v>14</v>
      </c>
      <c r="F93" s="154">
        <v>38251</v>
      </c>
      <c r="H93" s="70"/>
      <c r="I93" s="70"/>
      <c r="J93" s="70"/>
      <c r="K93" s="70"/>
      <c r="L93" s="70"/>
    </row>
    <row r="94" spans="1:12" s="53" customFormat="1" x14ac:dyDescent="0.25">
      <c r="A94" s="151" t="s">
        <v>1103</v>
      </c>
      <c r="B94" s="153" t="s">
        <v>984</v>
      </c>
      <c r="C94" s="151" t="s">
        <v>224</v>
      </c>
      <c r="D94" s="151" t="s">
        <v>139</v>
      </c>
      <c r="E94" s="151" t="s">
        <v>14</v>
      </c>
      <c r="F94" s="154">
        <v>38265</v>
      </c>
      <c r="H94" s="70"/>
      <c r="I94" s="70"/>
      <c r="J94" s="70"/>
      <c r="K94" s="70"/>
      <c r="L94" s="70"/>
    </row>
    <row r="95" spans="1:12" s="53" customFormat="1" x14ac:dyDescent="0.25">
      <c r="A95" s="151" t="s">
        <v>1104</v>
      </c>
      <c r="B95" s="153" t="s">
        <v>225</v>
      </c>
      <c r="C95" s="151" t="s">
        <v>226</v>
      </c>
      <c r="D95" s="151" t="s">
        <v>139</v>
      </c>
      <c r="E95" s="151" t="s">
        <v>17</v>
      </c>
      <c r="F95" s="154">
        <v>38210</v>
      </c>
      <c r="H95" s="70"/>
      <c r="I95" s="70"/>
      <c r="J95" s="70"/>
      <c r="K95" s="70"/>
      <c r="L95" s="70"/>
    </row>
    <row r="96" spans="1:12" s="53" customFormat="1" x14ac:dyDescent="0.25">
      <c r="A96" s="151" t="s">
        <v>1105</v>
      </c>
      <c r="B96" s="153" t="s">
        <v>227</v>
      </c>
      <c r="C96" s="151" t="s">
        <v>228</v>
      </c>
      <c r="D96" s="151" t="s">
        <v>139</v>
      </c>
      <c r="E96" s="151" t="s">
        <v>20</v>
      </c>
      <c r="F96" s="154">
        <v>38206</v>
      </c>
      <c r="H96" s="70"/>
      <c r="I96" s="70"/>
      <c r="J96" s="70"/>
      <c r="K96" s="70"/>
      <c r="L96" s="70"/>
    </row>
    <row r="97" spans="1:12" s="53" customFormat="1" x14ac:dyDescent="0.25">
      <c r="A97" s="151" t="s">
        <v>1106</v>
      </c>
      <c r="B97" s="153" t="s">
        <v>229</v>
      </c>
      <c r="C97" s="151" t="s">
        <v>230</v>
      </c>
      <c r="D97" s="151" t="s">
        <v>139</v>
      </c>
      <c r="E97" s="151" t="s">
        <v>13</v>
      </c>
      <c r="F97" s="154">
        <v>38189</v>
      </c>
      <c r="H97" s="70"/>
      <c r="I97" s="70"/>
      <c r="J97" s="70"/>
      <c r="K97" s="70"/>
      <c r="L97" s="70"/>
    </row>
    <row r="98" spans="1:12" s="53" customFormat="1" x14ac:dyDescent="0.25">
      <c r="A98" s="151" t="s">
        <v>1107</v>
      </c>
      <c r="B98" s="153" t="s">
        <v>229</v>
      </c>
      <c r="C98" s="151" t="s">
        <v>231</v>
      </c>
      <c r="D98" s="151" t="s">
        <v>139</v>
      </c>
      <c r="E98" s="151" t="s">
        <v>13</v>
      </c>
      <c r="F98" s="154">
        <v>38189</v>
      </c>
      <c r="H98" s="70"/>
      <c r="I98" s="70"/>
      <c r="J98" s="70"/>
      <c r="K98" s="70"/>
      <c r="L98" s="70"/>
    </row>
    <row r="99" spans="1:12" s="53" customFormat="1" x14ac:dyDescent="0.25">
      <c r="A99" s="151" t="s">
        <v>1108</v>
      </c>
      <c r="B99" s="153" t="s">
        <v>232</v>
      </c>
      <c r="C99" s="151" t="s">
        <v>233</v>
      </c>
      <c r="D99" s="151" t="s">
        <v>139</v>
      </c>
      <c r="E99" s="151" t="s">
        <v>17</v>
      </c>
      <c r="F99" s="154">
        <v>38807</v>
      </c>
      <c r="H99" s="70"/>
      <c r="I99" s="70"/>
      <c r="J99" s="70"/>
      <c r="K99" s="70"/>
      <c r="L99" s="70"/>
    </row>
    <row r="100" spans="1:12" s="53" customFormat="1" x14ac:dyDescent="0.25">
      <c r="A100" s="151" t="s">
        <v>1109</v>
      </c>
      <c r="B100" s="153" t="s">
        <v>985</v>
      </c>
      <c r="C100" s="151" t="s">
        <v>967</v>
      </c>
      <c r="D100" s="151" t="s">
        <v>139</v>
      </c>
      <c r="E100" s="151" t="s">
        <v>13</v>
      </c>
      <c r="F100" s="154">
        <v>38223</v>
      </c>
      <c r="H100" s="70"/>
      <c r="I100" s="70"/>
      <c r="J100" s="70"/>
      <c r="K100" s="70"/>
      <c r="L100" s="70"/>
    </row>
    <row r="101" spans="1:12" s="53" customFormat="1" x14ac:dyDescent="0.25">
      <c r="A101" s="151" t="s">
        <v>1110</v>
      </c>
      <c r="B101" s="153" t="s">
        <v>234</v>
      </c>
      <c r="C101" s="151" t="s">
        <v>986</v>
      </c>
      <c r="D101" s="151" t="s">
        <v>139</v>
      </c>
      <c r="E101" s="151" t="s">
        <v>26</v>
      </c>
      <c r="F101" s="154">
        <v>38279</v>
      </c>
      <c r="H101" s="70"/>
      <c r="I101" s="70"/>
      <c r="J101" s="70"/>
      <c r="K101" s="70"/>
      <c r="L101" s="70"/>
    </row>
    <row r="102" spans="1:12" s="53" customFormat="1" ht="22.5" x14ac:dyDescent="0.25">
      <c r="A102" s="151" t="s">
        <v>1111</v>
      </c>
      <c r="B102" s="153" t="s">
        <v>705</v>
      </c>
      <c r="C102" s="151" t="s">
        <v>235</v>
      </c>
      <c r="D102" s="151" t="s">
        <v>139</v>
      </c>
      <c r="E102" s="151" t="s">
        <v>25</v>
      </c>
      <c r="F102" s="154">
        <v>38336</v>
      </c>
      <c r="H102" s="70"/>
      <c r="I102" s="70"/>
      <c r="J102" s="70"/>
      <c r="K102" s="70"/>
      <c r="L102" s="70"/>
    </row>
    <row r="103" spans="1:12" s="53" customFormat="1" ht="22.5" x14ac:dyDescent="0.25">
      <c r="A103" s="151" t="s">
        <v>1112</v>
      </c>
      <c r="B103" s="153" t="s">
        <v>705</v>
      </c>
      <c r="C103" s="151" t="s">
        <v>236</v>
      </c>
      <c r="D103" s="151" t="s">
        <v>139</v>
      </c>
      <c r="E103" s="151" t="s">
        <v>25</v>
      </c>
      <c r="F103" s="154">
        <v>38336</v>
      </c>
      <c r="H103" s="70"/>
      <c r="I103" s="70"/>
      <c r="J103" s="70"/>
      <c r="K103" s="70"/>
      <c r="L103" s="70"/>
    </row>
    <row r="104" spans="1:12" s="53" customFormat="1" ht="22.5" x14ac:dyDescent="0.25">
      <c r="A104" s="151" t="s">
        <v>1113</v>
      </c>
      <c r="B104" s="153" t="s">
        <v>705</v>
      </c>
      <c r="C104" s="151" t="s">
        <v>237</v>
      </c>
      <c r="D104" s="151" t="s">
        <v>139</v>
      </c>
      <c r="E104" s="151" t="s">
        <v>25</v>
      </c>
      <c r="F104" s="154">
        <v>38336</v>
      </c>
      <c r="H104" s="70"/>
      <c r="I104" s="70"/>
      <c r="J104" s="70"/>
      <c r="K104" s="70"/>
      <c r="L104" s="70"/>
    </row>
    <row r="105" spans="1:12" s="53" customFormat="1" ht="22.5" x14ac:dyDescent="0.25">
      <c r="A105" s="151" t="s">
        <v>1114</v>
      </c>
      <c r="B105" s="153" t="s">
        <v>705</v>
      </c>
      <c r="C105" s="151" t="s">
        <v>238</v>
      </c>
      <c r="D105" s="151" t="s">
        <v>139</v>
      </c>
      <c r="E105" s="151" t="s">
        <v>25</v>
      </c>
      <c r="F105" s="154">
        <v>38336</v>
      </c>
      <c r="H105" s="70"/>
      <c r="I105" s="70"/>
      <c r="J105" s="70"/>
      <c r="K105" s="70"/>
      <c r="L105" s="70"/>
    </row>
    <row r="106" spans="1:12" s="53" customFormat="1" x14ac:dyDescent="0.25">
      <c r="A106" s="151" t="s">
        <v>1115</v>
      </c>
      <c r="B106" s="153" t="s">
        <v>239</v>
      </c>
      <c r="C106" s="151" t="s">
        <v>240</v>
      </c>
      <c r="D106" s="151" t="s">
        <v>139</v>
      </c>
      <c r="E106" s="151" t="s">
        <v>22</v>
      </c>
      <c r="F106" s="154">
        <v>38267</v>
      </c>
      <c r="H106" s="70"/>
      <c r="I106" s="70"/>
      <c r="J106" s="70"/>
      <c r="K106" s="70"/>
      <c r="L106" s="70"/>
    </row>
    <row r="107" spans="1:12" s="53" customFormat="1" x14ac:dyDescent="0.25">
      <c r="A107" s="151" t="s">
        <v>1116</v>
      </c>
      <c r="B107" s="153" t="s">
        <v>901</v>
      </c>
      <c r="C107" s="151" t="s">
        <v>902</v>
      </c>
      <c r="D107" s="151" t="s">
        <v>139</v>
      </c>
      <c r="E107" s="151" t="s">
        <v>19</v>
      </c>
      <c r="F107" s="154">
        <v>38314</v>
      </c>
      <c r="H107" s="70"/>
      <c r="I107" s="70"/>
      <c r="J107" s="70"/>
      <c r="K107" s="70"/>
      <c r="L107" s="70"/>
    </row>
    <row r="108" spans="1:12" s="53" customFormat="1" x14ac:dyDescent="0.25">
      <c r="A108" s="151" t="s">
        <v>1117</v>
      </c>
      <c r="B108" s="153" t="s">
        <v>241</v>
      </c>
      <c r="C108" s="151" t="s">
        <v>242</v>
      </c>
      <c r="D108" s="151" t="s">
        <v>139</v>
      </c>
      <c r="E108" s="151" t="s">
        <v>24</v>
      </c>
      <c r="F108" s="154">
        <v>38302</v>
      </c>
      <c r="H108" s="70"/>
      <c r="I108" s="70"/>
      <c r="J108" s="70"/>
      <c r="K108" s="70"/>
      <c r="L108" s="70"/>
    </row>
    <row r="109" spans="1:12" s="53" customFormat="1" x14ac:dyDescent="0.25">
      <c r="A109" s="151" t="s">
        <v>1118</v>
      </c>
      <c r="B109" s="153" t="s">
        <v>243</v>
      </c>
      <c r="C109" s="151" t="s">
        <v>1555</v>
      </c>
      <c r="D109" s="151" t="s">
        <v>139</v>
      </c>
      <c r="E109" s="151" t="s">
        <v>14</v>
      </c>
      <c r="F109" s="154">
        <v>38511</v>
      </c>
      <c r="H109" s="70"/>
      <c r="I109" s="70"/>
      <c r="J109" s="70"/>
      <c r="K109" s="70"/>
      <c r="L109" s="70"/>
    </row>
    <row r="110" spans="1:12" s="53" customFormat="1" x14ac:dyDescent="0.25">
      <c r="A110" s="151" t="s">
        <v>1119</v>
      </c>
      <c r="B110" s="153" t="s">
        <v>244</v>
      </c>
      <c r="C110" s="151" t="s">
        <v>706</v>
      </c>
      <c r="D110" s="151" t="s">
        <v>139</v>
      </c>
      <c r="E110" s="151" t="s">
        <v>13</v>
      </c>
      <c r="F110" s="154">
        <v>38324</v>
      </c>
      <c r="H110" s="70"/>
      <c r="I110" s="70"/>
      <c r="J110" s="70"/>
      <c r="K110" s="70"/>
      <c r="L110" s="70"/>
    </row>
    <row r="111" spans="1:12" s="53" customFormat="1" x14ac:dyDescent="0.25">
      <c r="A111" s="151" t="s">
        <v>1120</v>
      </c>
      <c r="B111" s="153" t="s">
        <v>244</v>
      </c>
      <c r="C111" s="151" t="s">
        <v>668</v>
      </c>
      <c r="D111" s="151" t="s">
        <v>139</v>
      </c>
      <c r="E111" s="151" t="s">
        <v>13</v>
      </c>
      <c r="F111" s="154">
        <v>38324</v>
      </c>
      <c r="H111" s="70"/>
      <c r="I111" s="70"/>
      <c r="J111" s="70"/>
      <c r="K111" s="70"/>
      <c r="L111" s="70"/>
    </row>
    <row r="112" spans="1:12" s="53" customFormat="1" x14ac:dyDescent="0.25">
      <c r="A112" s="151" t="s">
        <v>1121</v>
      </c>
      <c r="B112" s="153" t="s">
        <v>669</v>
      </c>
      <c r="C112" s="151" t="s">
        <v>670</v>
      </c>
      <c r="D112" s="151" t="s">
        <v>139</v>
      </c>
      <c r="E112" s="151" t="s">
        <v>20</v>
      </c>
      <c r="F112" s="154">
        <v>38296</v>
      </c>
      <c r="H112" s="70"/>
      <c r="I112" s="70"/>
      <c r="J112" s="70"/>
      <c r="K112" s="70"/>
      <c r="L112" s="70"/>
    </row>
    <row r="113" spans="1:12" s="53" customFormat="1" x14ac:dyDescent="0.25">
      <c r="A113" s="151" t="s">
        <v>1122</v>
      </c>
      <c r="B113" s="153" t="s">
        <v>245</v>
      </c>
      <c r="C113" s="151" t="s">
        <v>246</v>
      </c>
      <c r="D113" s="151" t="s">
        <v>139</v>
      </c>
      <c r="E113" s="151" t="s">
        <v>13</v>
      </c>
      <c r="F113" s="154">
        <v>39225</v>
      </c>
      <c r="H113" s="70"/>
      <c r="I113" s="70"/>
      <c r="J113" s="70"/>
      <c r="K113" s="70"/>
      <c r="L113" s="70"/>
    </row>
    <row r="114" spans="1:12" s="53" customFormat="1" x14ac:dyDescent="0.25">
      <c r="A114" s="151" t="s">
        <v>1123</v>
      </c>
      <c r="B114" s="153" t="s">
        <v>247</v>
      </c>
      <c r="C114" s="151" t="s">
        <v>248</v>
      </c>
      <c r="D114" s="151" t="s">
        <v>139</v>
      </c>
      <c r="E114" s="151" t="s">
        <v>23</v>
      </c>
      <c r="F114" s="154">
        <v>38335</v>
      </c>
      <c r="H114" s="70"/>
      <c r="I114" s="70"/>
      <c r="J114" s="70"/>
      <c r="K114" s="70"/>
      <c r="L114" s="70"/>
    </row>
    <row r="115" spans="1:12" s="53" customFormat="1" x14ac:dyDescent="0.25">
      <c r="A115" s="151" t="s">
        <v>1124</v>
      </c>
      <c r="B115" s="153" t="s">
        <v>671</v>
      </c>
      <c r="C115" s="151" t="s">
        <v>672</v>
      </c>
      <c r="D115" s="151" t="s">
        <v>139</v>
      </c>
      <c r="E115" s="151" t="s">
        <v>12</v>
      </c>
      <c r="F115" s="154">
        <v>38496</v>
      </c>
      <c r="H115" s="70"/>
      <c r="I115" s="70"/>
      <c r="J115" s="70"/>
      <c r="K115" s="70"/>
      <c r="L115" s="70"/>
    </row>
    <row r="116" spans="1:12" s="53" customFormat="1" x14ac:dyDescent="0.25">
      <c r="A116" s="151" t="s">
        <v>1125</v>
      </c>
      <c r="B116" s="153" t="s">
        <v>249</v>
      </c>
      <c r="C116" s="151" t="s">
        <v>250</v>
      </c>
      <c r="D116" s="151" t="s">
        <v>139</v>
      </c>
      <c r="E116" s="151" t="s">
        <v>14</v>
      </c>
      <c r="F116" s="154">
        <v>38380</v>
      </c>
      <c r="H116" s="70"/>
      <c r="I116" s="70"/>
      <c r="J116" s="70"/>
      <c r="K116" s="70"/>
      <c r="L116" s="70"/>
    </row>
    <row r="117" spans="1:12" s="53" customFormat="1" x14ac:dyDescent="0.25">
      <c r="A117" s="151" t="s">
        <v>1126</v>
      </c>
      <c r="B117" s="153" t="s">
        <v>249</v>
      </c>
      <c r="C117" s="151" t="s">
        <v>251</v>
      </c>
      <c r="D117" s="151" t="s">
        <v>139</v>
      </c>
      <c r="E117" s="151" t="s">
        <v>14</v>
      </c>
      <c r="F117" s="154">
        <v>38380</v>
      </c>
      <c r="H117" s="70"/>
      <c r="I117" s="70"/>
      <c r="J117" s="70"/>
      <c r="K117" s="70"/>
      <c r="L117" s="70"/>
    </row>
    <row r="118" spans="1:12" s="53" customFormat="1" x14ac:dyDescent="0.25">
      <c r="A118" s="151" t="s">
        <v>1127</v>
      </c>
      <c r="B118" s="153" t="s">
        <v>252</v>
      </c>
      <c r="C118" s="151" t="s">
        <v>253</v>
      </c>
      <c r="D118" s="151" t="s">
        <v>139</v>
      </c>
      <c r="E118" s="151" t="s">
        <v>21</v>
      </c>
      <c r="F118" s="154">
        <v>38419</v>
      </c>
      <c r="H118" s="70"/>
      <c r="I118" s="70"/>
      <c r="J118" s="70"/>
      <c r="K118" s="70"/>
      <c r="L118" s="70"/>
    </row>
    <row r="119" spans="1:12" s="53" customFormat="1" x14ac:dyDescent="0.25">
      <c r="A119" s="151" t="s">
        <v>1128</v>
      </c>
      <c r="B119" s="153" t="s">
        <v>1556</v>
      </c>
      <c r="C119" s="151" t="s">
        <v>1557</v>
      </c>
      <c r="D119" s="151" t="s">
        <v>139</v>
      </c>
      <c r="E119" s="151" t="s">
        <v>15</v>
      </c>
      <c r="F119" s="154">
        <v>38419</v>
      </c>
      <c r="H119" s="70"/>
      <c r="I119" s="70"/>
      <c r="J119" s="70"/>
      <c r="K119" s="70"/>
      <c r="L119" s="70"/>
    </row>
    <row r="120" spans="1:12" s="53" customFormat="1" x14ac:dyDescent="0.25">
      <c r="A120" s="151" t="s">
        <v>1129</v>
      </c>
      <c r="B120" s="153" t="s">
        <v>254</v>
      </c>
      <c r="C120" s="151" t="s">
        <v>255</v>
      </c>
      <c r="D120" s="151" t="s">
        <v>139</v>
      </c>
      <c r="E120" s="151" t="s">
        <v>14</v>
      </c>
      <c r="F120" s="154">
        <v>38401</v>
      </c>
      <c r="H120" s="70"/>
      <c r="I120" s="70"/>
      <c r="J120" s="70"/>
      <c r="K120" s="70"/>
      <c r="L120" s="70"/>
    </row>
    <row r="121" spans="1:12" s="53" customFormat="1" x14ac:dyDescent="0.25">
      <c r="A121" s="151" t="s">
        <v>1130</v>
      </c>
      <c r="B121" s="153" t="s">
        <v>256</v>
      </c>
      <c r="C121" s="151" t="s">
        <v>257</v>
      </c>
      <c r="D121" s="151" t="s">
        <v>139</v>
      </c>
      <c r="E121" s="151" t="s">
        <v>13</v>
      </c>
      <c r="F121" s="154">
        <v>38646</v>
      </c>
      <c r="H121" s="70"/>
      <c r="I121" s="70"/>
      <c r="J121" s="70"/>
      <c r="K121" s="70"/>
      <c r="L121" s="70"/>
    </row>
    <row r="122" spans="1:12" s="53" customFormat="1" x14ac:dyDescent="0.25">
      <c r="A122" s="151" t="s">
        <v>1131</v>
      </c>
      <c r="B122" s="153" t="s">
        <v>258</v>
      </c>
      <c r="C122" s="151" t="s">
        <v>1558</v>
      </c>
      <c r="D122" s="151" t="s">
        <v>139</v>
      </c>
      <c r="E122" s="151" t="s">
        <v>13</v>
      </c>
      <c r="F122" s="154">
        <v>38387</v>
      </c>
      <c r="H122" s="70"/>
      <c r="I122" s="70"/>
      <c r="J122" s="70"/>
      <c r="K122" s="70"/>
      <c r="L122" s="70"/>
    </row>
    <row r="123" spans="1:12" s="53" customFormat="1" x14ac:dyDescent="0.25">
      <c r="A123" s="151" t="s">
        <v>1132</v>
      </c>
      <c r="B123" s="153" t="s">
        <v>1559</v>
      </c>
      <c r="C123" s="151" t="s">
        <v>1560</v>
      </c>
      <c r="D123" s="151" t="s">
        <v>139</v>
      </c>
      <c r="E123" s="151" t="s">
        <v>25</v>
      </c>
      <c r="F123" s="154">
        <v>38421</v>
      </c>
      <c r="H123" s="70"/>
      <c r="I123" s="70"/>
      <c r="J123" s="70"/>
      <c r="K123" s="70"/>
      <c r="L123" s="70"/>
    </row>
    <row r="124" spans="1:12" s="53" customFormat="1" x14ac:dyDescent="0.25">
      <c r="A124" s="151" t="s">
        <v>1133</v>
      </c>
      <c r="B124" s="153" t="s">
        <v>987</v>
      </c>
      <c r="C124" s="151" t="s">
        <v>259</v>
      </c>
      <c r="D124" s="151" t="s">
        <v>139</v>
      </c>
      <c r="E124" s="151" t="s">
        <v>27</v>
      </c>
      <c r="F124" s="154">
        <v>38399</v>
      </c>
      <c r="H124" s="70"/>
      <c r="I124" s="70"/>
      <c r="J124" s="70"/>
      <c r="K124" s="70"/>
      <c r="L124" s="70"/>
    </row>
    <row r="125" spans="1:12" s="53" customFormat="1" x14ac:dyDescent="0.25">
      <c r="A125" s="151" t="s">
        <v>1134</v>
      </c>
      <c r="B125" s="153" t="s">
        <v>987</v>
      </c>
      <c r="C125" s="151" t="s">
        <v>260</v>
      </c>
      <c r="D125" s="151" t="s">
        <v>139</v>
      </c>
      <c r="E125" s="151" t="s">
        <v>27</v>
      </c>
      <c r="F125" s="154">
        <v>38399</v>
      </c>
      <c r="H125" s="70"/>
      <c r="I125" s="70"/>
      <c r="J125" s="70"/>
      <c r="K125" s="70"/>
      <c r="L125" s="70"/>
    </row>
    <row r="126" spans="1:12" s="53" customFormat="1" x14ac:dyDescent="0.25">
      <c r="A126" s="151" t="s">
        <v>1135</v>
      </c>
      <c r="B126" s="153" t="s">
        <v>987</v>
      </c>
      <c r="C126" s="151" t="s">
        <v>261</v>
      </c>
      <c r="D126" s="151" t="s">
        <v>139</v>
      </c>
      <c r="E126" s="151" t="s">
        <v>27</v>
      </c>
      <c r="F126" s="154">
        <v>38399</v>
      </c>
      <c r="H126" s="70"/>
      <c r="I126" s="70"/>
      <c r="J126" s="70"/>
      <c r="K126" s="70"/>
      <c r="L126" s="70"/>
    </row>
    <row r="127" spans="1:12" s="53" customFormat="1" x14ac:dyDescent="0.25">
      <c r="A127" s="151" t="s">
        <v>1136</v>
      </c>
      <c r="B127" s="153" t="s">
        <v>262</v>
      </c>
      <c r="C127" s="151" t="s">
        <v>263</v>
      </c>
      <c r="D127" s="151" t="s">
        <v>139</v>
      </c>
      <c r="E127" s="151" t="s">
        <v>15</v>
      </c>
      <c r="F127" s="154">
        <v>38450</v>
      </c>
      <c r="H127" s="70"/>
      <c r="I127" s="70"/>
      <c r="J127" s="70"/>
      <c r="K127" s="70"/>
      <c r="L127" s="70"/>
    </row>
    <row r="128" spans="1:12" s="53" customFormat="1" x14ac:dyDescent="0.25">
      <c r="A128" s="151" t="s">
        <v>1137</v>
      </c>
      <c r="B128" s="153" t="s">
        <v>264</v>
      </c>
      <c r="C128" s="151" t="s">
        <v>673</v>
      </c>
      <c r="D128" s="151" t="s">
        <v>139</v>
      </c>
      <c r="E128" s="151" t="s">
        <v>21</v>
      </c>
      <c r="F128" s="154">
        <v>38435</v>
      </c>
      <c r="H128" s="70"/>
      <c r="I128" s="70"/>
      <c r="J128" s="70"/>
      <c r="K128" s="70"/>
      <c r="L128" s="70"/>
    </row>
    <row r="129" spans="1:12" s="53" customFormat="1" x14ac:dyDescent="0.25">
      <c r="A129" s="151" t="s">
        <v>1138</v>
      </c>
      <c r="B129" s="153" t="s">
        <v>265</v>
      </c>
      <c r="C129" s="151" t="s">
        <v>266</v>
      </c>
      <c r="D129" s="151" t="s">
        <v>139</v>
      </c>
      <c r="E129" s="151" t="s">
        <v>13</v>
      </c>
      <c r="F129" s="154">
        <v>38420</v>
      </c>
      <c r="H129" s="70"/>
      <c r="I129" s="70"/>
      <c r="J129" s="70"/>
      <c r="K129" s="70"/>
      <c r="L129" s="70"/>
    </row>
    <row r="130" spans="1:12" s="53" customFormat="1" x14ac:dyDescent="0.25">
      <c r="A130" s="151" t="s">
        <v>1139</v>
      </c>
      <c r="B130" s="153" t="s">
        <v>267</v>
      </c>
      <c r="C130" s="151" t="s">
        <v>268</v>
      </c>
      <c r="D130" s="151" t="s">
        <v>139</v>
      </c>
      <c r="E130" s="151" t="s">
        <v>21</v>
      </c>
      <c r="F130" s="154">
        <v>38476</v>
      </c>
      <c r="H130" s="70"/>
      <c r="I130" s="70"/>
      <c r="J130" s="70"/>
      <c r="K130" s="70"/>
      <c r="L130" s="70"/>
    </row>
    <row r="131" spans="1:12" s="53" customFormat="1" x14ac:dyDescent="0.25">
      <c r="A131" s="151" t="s">
        <v>1140</v>
      </c>
      <c r="B131" s="153" t="s">
        <v>269</v>
      </c>
      <c r="C131" s="151" t="s">
        <v>270</v>
      </c>
      <c r="D131" s="151" t="s">
        <v>139</v>
      </c>
      <c r="E131" s="151" t="s">
        <v>14</v>
      </c>
      <c r="F131" s="154">
        <v>38468</v>
      </c>
      <c r="H131" s="70"/>
      <c r="I131" s="70"/>
      <c r="J131" s="70"/>
      <c r="K131" s="70"/>
      <c r="L131" s="70"/>
    </row>
    <row r="132" spans="1:12" s="53" customFormat="1" x14ac:dyDescent="0.25">
      <c r="A132" s="151" t="s">
        <v>1141</v>
      </c>
      <c r="B132" s="153" t="s">
        <v>271</v>
      </c>
      <c r="C132" s="151" t="s">
        <v>272</v>
      </c>
      <c r="D132" s="151" t="s">
        <v>139</v>
      </c>
      <c r="E132" s="151" t="s">
        <v>20</v>
      </c>
      <c r="F132" s="154">
        <v>38518</v>
      </c>
      <c r="H132" s="70"/>
      <c r="I132" s="70"/>
      <c r="J132" s="70"/>
      <c r="K132" s="70"/>
      <c r="L132" s="70"/>
    </row>
    <row r="133" spans="1:12" s="53" customFormat="1" x14ac:dyDescent="0.25">
      <c r="A133" s="151" t="s">
        <v>1142</v>
      </c>
      <c r="B133" s="153" t="s">
        <v>988</v>
      </c>
      <c r="C133" s="151" t="s">
        <v>989</v>
      </c>
      <c r="D133" s="151" t="s">
        <v>139</v>
      </c>
      <c r="E133" s="151" t="s">
        <v>21</v>
      </c>
      <c r="F133" s="154">
        <v>38532</v>
      </c>
      <c r="H133" s="70"/>
      <c r="I133" s="70"/>
      <c r="J133" s="70"/>
      <c r="K133" s="70"/>
      <c r="L133" s="70"/>
    </row>
    <row r="134" spans="1:12" s="53" customFormat="1" x14ac:dyDescent="0.25">
      <c r="A134" s="151" t="s">
        <v>1143</v>
      </c>
      <c r="B134" s="153" t="s">
        <v>273</v>
      </c>
      <c r="C134" s="151" t="s">
        <v>274</v>
      </c>
      <c r="D134" s="151" t="s">
        <v>139</v>
      </c>
      <c r="E134" s="151" t="s">
        <v>14</v>
      </c>
      <c r="F134" s="154">
        <v>38484</v>
      </c>
      <c r="H134" s="70"/>
      <c r="I134" s="70"/>
      <c r="J134" s="70"/>
      <c r="K134" s="70"/>
      <c r="L134" s="70"/>
    </row>
    <row r="135" spans="1:12" s="53" customFormat="1" x14ac:dyDescent="0.25">
      <c r="A135" s="151" t="s">
        <v>1144</v>
      </c>
      <c r="B135" s="153" t="s">
        <v>674</v>
      </c>
      <c r="C135" s="151" t="s">
        <v>275</v>
      </c>
      <c r="D135" s="151" t="s">
        <v>139</v>
      </c>
      <c r="E135" s="151" t="s">
        <v>27</v>
      </c>
      <c r="F135" s="154">
        <v>38524</v>
      </c>
      <c r="H135" s="70"/>
      <c r="I135" s="70"/>
      <c r="J135" s="70"/>
      <c r="K135" s="70"/>
      <c r="L135" s="70"/>
    </row>
    <row r="136" spans="1:12" s="53" customFormat="1" x14ac:dyDescent="0.25">
      <c r="A136" s="151" t="s">
        <v>1145</v>
      </c>
      <c r="B136" s="153" t="s">
        <v>276</v>
      </c>
      <c r="C136" s="151" t="s">
        <v>277</v>
      </c>
      <c r="D136" s="151" t="s">
        <v>139</v>
      </c>
      <c r="E136" s="151" t="s">
        <v>14</v>
      </c>
      <c r="F136" s="154">
        <v>38989</v>
      </c>
      <c r="H136" s="70"/>
      <c r="I136" s="70"/>
      <c r="J136" s="70"/>
      <c r="K136" s="70"/>
      <c r="L136" s="70"/>
    </row>
    <row r="137" spans="1:12" s="53" customFormat="1" x14ac:dyDescent="0.25">
      <c r="A137" s="151" t="s">
        <v>1146</v>
      </c>
      <c r="B137" s="153" t="s">
        <v>990</v>
      </c>
      <c r="C137" s="151" t="s">
        <v>278</v>
      </c>
      <c r="D137" s="151" t="s">
        <v>139</v>
      </c>
      <c r="E137" s="151" t="s">
        <v>13</v>
      </c>
      <c r="F137" s="154">
        <v>38701</v>
      </c>
      <c r="H137" s="70"/>
      <c r="I137" s="70"/>
      <c r="J137" s="70"/>
      <c r="K137" s="70"/>
      <c r="L137" s="70"/>
    </row>
    <row r="138" spans="1:12" s="53" customFormat="1" x14ac:dyDescent="0.25">
      <c r="A138" s="151" t="s">
        <v>1147</v>
      </c>
      <c r="B138" s="153" t="s">
        <v>279</v>
      </c>
      <c r="C138" s="151" t="s">
        <v>280</v>
      </c>
      <c r="D138" s="151" t="s">
        <v>139</v>
      </c>
      <c r="E138" s="151" t="s">
        <v>14</v>
      </c>
      <c r="F138" s="154">
        <v>38772</v>
      </c>
      <c r="H138" s="70"/>
      <c r="I138" s="70"/>
      <c r="J138" s="70"/>
      <c r="K138" s="70"/>
      <c r="L138" s="70"/>
    </row>
    <row r="139" spans="1:12" s="53" customFormat="1" x14ac:dyDescent="0.25">
      <c r="A139" s="151" t="s">
        <v>1148</v>
      </c>
      <c r="B139" s="153" t="s">
        <v>281</v>
      </c>
      <c r="C139" s="151" t="s">
        <v>282</v>
      </c>
      <c r="D139" s="151" t="s">
        <v>139</v>
      </c>
      <c r="E139" s="151" t="s">
        <v>21</v>
      </c>
      <c r="F139" s="154">
        <v>38511</v>
      </c>
      <c r="H139" s="70"/>
      <c r="I139" s="70"/>
      <c r="J139" s="70"/>
      <c r="K139" s="70"/>
      <c r="L139" s="70"/>
    </row>
    <row r="140" spans="1:12" s="53" customFormat="1" x14ac:dyDescent="0.25">
      <c r="A140" s="151" t="s">
        <v>1149</v>
      </c>
      <c r="B140" s="153" t="s">
        <v>283</v>
      </c>
      <c r="C140" s="151" t="s">
        <v>284</v>
      </c>
      <c r="D140" s="151" t="s">
        <v>139</v>
      </c>
      <c r="E140" s="151" t="s">
        <v>12</v>
      </c>
      <c r="F140" s="154">
        <v>38545</v>
      </c>
      <c r="H140" s="70"/>
      <c r="I140" s="70"/>
      <c r="J140" s="70"/>
      <c r="K140" s="70"/>
      <c r="L140" s="70"/>
    </row>
    <row r="141" spans="1:12" s="53" customFormat="1" x14ac:dyDescent="0.25">
      <c r="A141" s="151" t="s">
        <v>1150</v>
      </c>
      <c r="B141" s="153" t="s">
        <v>285</v>
      </c>
      <c r="C141" s="151" t="s">
        <v>286</v>
      </c>
      <c r="D141" s="151" t="s">
        <v>139</v>
      </c>
      <c r="E141" s="151" t="s">
        <v>19</v>
      </c>
      <c r="F141" s="154">
        <v>39770</v>
      </c>
      <c r="H141" s="70"/>
      <c r="I141" s="70"/>
      <c r="J141" s="70"/>
      <c r="K141" s="70"/>
      <c r="L141" s="70"/>
    </row>
    <row r="142" spans="1:12" s="53" customFormat="1" x14ac:dyDescent="0.25">
      <c r="A142" s="151" t="s">
        <v>1151</v>
      </c>
      <c r="B142" s="153" t="s">
        <v>287</v>
      </c>
      <c r="C142" s="151" t="s">
        <v>288</v>
      </c>
      <c r="D142" s="151" t="s">
        <v>139</v>
      </c>
      <c r="E142" s="151" t="s">
        <v>14</v>
      </c>
      <c r="F142" s="154">
        <v>38699</v>
      </c>
      <c r="H142" s="70"/>
      <c r="I142" s="70"/>
      <c r="J142" s="70"/>
      <c r="K142" s="70"/>
      <c r="L142" s="70"/>
    </row>
    <row r="143" spans="1:12" s="53" customFormat="1" x14ac:dyDescent="0.25">
      <c r="A143" s="151" t="s">
        <v>1152</v>
      </c>
      <c r="B143" s="153" t="s">
        <v>289</v>
      </c>
      <c r="C143" s="151" t="s">
        <v>290</v>
      </c>
      <c r="D143" s="151" t="s">
        <v>139</v>
      </c>
      <c r="E143" s="151" t="s">
        <v>25</v>
      </c>
      <c r="F143" s="154">
        <v>38631</v>
      </c>
      <c r="H143" s="70"/>
      <c r="I143" s="70"/>
      <c r="J143" s="70"/>
      <c r="K143" s="70"/>
      <c r="L143" s="70"/>
    </row>
    <row r="144" spans="1:12" s="53" customFormat="1" x14ac:dyDescent="0.25">
      <c r="A144" s="151" t="s">
        <v>1561</v>
      </c>
      <c r="B144" s="153" t="s">
        <v>991</v>
      </c>
      <c r="C144" s="151" t="s">
        <v>903</v>
      </c>
      <c r="D144" s="151" t="s">
        <v>139</v>
      </c>
      <c r="E144" s="151" t="s">
        <v>26</v>
      </c>
      <c r="F144" s="154">
        <v>38665</v>
      </c>
      <c r="H144" s="70"/>
      <c r="I144" s="70"/>
      <c r="J144" s="70"/>
      <c r="K144" s="70"/>
      <c r="L144" s="70"/>
    </row>
    <row r="145" spans="1:12" s="53" customFormat="1" x14ac:dyDescent="0.25">
      <c r="A145" s="151" t="s">
        <v>1153</v>
      </c>
      <c r="B145" s="153" t="s">
        <v>992</v>
      </c>
      <c r="C145" s="151" t="s">
        <v>971</v>
      </c>
      <c r="D145" s="151" t="s">
        <v>139</v>
      </c>
      <c r="E145" s="151" t="s">
        <v>21</v>
      </c>
      <c r="F145" s="154">
        <v>38581</v>
      </c>
      <c r="H145" s="70"/>
      <c r="I145" s="70"/>
      <c r="J145" s="70"/>
      <c r="K145" s="70"/>
      <c r="L145" s="70"/>
    </row>
    <row r="146" spans="1:12" s="53" customFormat="1" x14ac:dyDescent="0.25">
      <c r="A146" s="151" t="s">
        <v>1154</v>
      </c>
      <c r="B146" s="153" t="s">
        <v>291</v>
      </c>
      <c r="C146" s="151" t="s">
        <v>292</v>
      </c>
      <c r="D146" s="151" t="s">
        <v>139</v>
      </c>
      <c r="E146" s="151" t="s">
        <v>12</v>
      </c>
      <c r="F146" s="154">
        <v>38611</v>
      </c>
      <c r="H146" s="70"/>
      <c r="I146" s="70"/>
      <c r="J146" s="70"/>
      <c r="K146" s="70"/>
      <c r="L146" s="70"/>
    </row>
    <row r="147" spans="1:12" s="53" customFormat="1" x14ac:dyDescent="0.25">
      <c r="A147" s="151" t="s">
        <v>1155</v>
      </c>
      <c r="B147" s="153" t="s">
        <v>293</v>
      </c>
      <c r="C147" s="151" t="s">
        <v>294</v>
      </c>
      <c r="D147" s="151" t="s">
        <v>139</v>
      </c>
      <c r="E147" s="151" t="s">
        <v>25</v>
      </c>
      <c r="F147" s="154">
        <v>38624</v>
      </c>
      <c r="H147" s="70"/>
      <c r="I147" s="70"/>
      <c r="J147" s="70"/>
      <c r="K147" s="70"/>
      <c r="L147" s="70"/>
    </row>
    <row r="148" spans="1:12" s="53" customFormat="1" x14ac:dyDescent="0.25">
      <c r="A148" s="151" t="s">
        <v>1156</v>
      </c>
      <c r="B148" s="153" t="s">
        <v>295</v>
      </c>
      <c r="C148" s="151" t="s">
        <v>296</v>
      </c>
      <c r="D148" s="151" t="s">
        <v>139</v>
      </c>
      <c r="E148" s="151" t="s">
        <v>14</v>
      </c>
      <c r="F148" s="154">
        <v>38623</v>
      </c>
      <c r="H148" s="70"/>
      <c r="I148" s="70"/>
      <c r="J148" s="70"/>
      <c r="K148" s="70"/>
      <c r="L148" s="70"/>
    </row>
    <row r="149" spans="1:12" s="53" customFormat="1" x14ac:dyDescent="0.25">
      <c r="A149" s="151" t="s">
        <v>1157</v>
      </c>
      <c r="B149" s="153" t="s">
        <v>993</v>
      </c>
      <c r="C149" s="151" t="s">
        <v>297</v>
      </c>
      <c r="D149" s="151" t="s">
        <v>139</v>
      </c>
      <c r="E149" s="151" t="s">
        <v>13</v>
      </c>
      <c r="F149" s="154">
        <v>38819</v>
      </c>
      <c r="H149" s="70"/>
      <c r="I149" s="70"/>
      <c r="J149" s="70"/>
      <c r="K149" s="70"/>
      <c r="L149" s="70"/>
    </row>
    <row r="150" spans="1:12" s="53" customFormat="1" x14ac:dyDescent="0.25">
      <c r="A150" s="151" t="s">
        <v>1158</v>
      </c>
      <c r="B150" s="153" t="s">
        <v>298</v>
      </c>
      <c r="C150" s="151" t="s">
        <v>299</v>
      </c>
      <c r="D150" s="151" t="s">
        <v>139</v>
      </c>
      <c r="E150" s="151" t="s">
        <v>25</v>
      </c>
      <c r="F150" s="154">
        <v>38646</v>
      </c>
      <c r="H150" s="70"/>
      <c r="I150" s="70"/>
      <c r="J150" s="70"/>
      <c r="K150" s="70"/>
      <c r="L150" s="70"/>
    </row>
    <row r="151" spans="1:12" s="53" customFormat="1" x14ac:dyDescent="0.25">
      <c r="A151" s="151" t="s">
        <v>1159</v>
      </c>
      <c r="B151" s="153" t="s">
        <v>300</v>
      </c>
      <c r="C151" s="151" t="s">
        <v>301</v>
      </c>
      <c r="D151" s="151" t="s">
        <v>139</v>
      </c>
      <c r="E151" s="151" t="s">
        <v>24</v>
      </c>
      <c r="F151" s="154">
        <v>38882</v>
      </c>
      <c r="H151" s="70"/>
      <c r="I151" s="70"/>
      <c r="J151" s="70"/>
      <c r="K151" s="70"/>
      <c r="L151" s="70"/>
    </row>
    <row r="152" spans="1:12" s="53" customFormat="1" x14ac:dyDescent="0.25">
      <c r="A152" s="151" t="s">
        <v>1160</v>
      </c>
      <c r="B152" s="153" t="s">
        <v>302</v>
      </c>
      <c r="C152" s="151" t="s">
        <v>303</v>
      </c>
      <c r="D152" s="151" t="s">
        <v>139</v>
      </c>
      <c r="E152" s="151" t="s">
        <v>13</v>
      </c>
      <c r="F152" s="154">
        <v>40393</v>
      </c>
      <c r="H152" s="70"/>
      <c r="I152" s="70"/>
      <c r="J152" s="70"/>
      <c r="K152" s="70"/>
      <c r="L152" s="70"/>
    </row>
    <row r="153" spans="1:12" s="53" customFormat="1" x14ac:dyDescent="0.25">
      <c r="A153" s="151" t="s">
        <v>1161</v>
      </c>
      <c r="B153" s="153" t="s">
        <v>304</v>
      </c>
      <c r="C153" s="151" t="s">
        <v>305</v>
      </c>
      <c r="D153" s="151" t="s">
        <v>139</v>
      </c>
      <c r="E153" s="151" t="s">
        <v>14</v>
      </c>
      <c r="F153" s="154">
        <v>38667</v>
      </c>
      <c r="H153" s="70"/>
      <c r="I153" s="70"/>
      <c r="J153" s="70"/>
      <c r="K153" s="70"/>
      <c r="L153" s="70"/>
    </row>
    <row r="154" spans="1:12" s="53" customFormat="1" x14ac:dyDescent="0.25">
      <c r="A154" s="151" t="s">
        <v>1162</v>
      </c>
      <c r="B154" s="153" t="s">
        <v>306</v>
      </c>
      <c r="C154" s="151" t="s">
        <v>307</v>
      </c>
      <c r="D154" s="151" t="s">
        <v>139</v>
      </c>
      <c r="E154" s="151" t="s">
        <v>25</v>
      </c>
      <c r="F154" s="154">
        <v>38701</v>
      </c>
      <c r="H154" s="70"/>
      <c r="I154" s="70"/>
      <c r="J154" s="70"/>
      <c r="K154" s="70"/>
      <c r="L154" s="70"/>
    </row>
    <row r="155" spans="1:12" s="53" customFormat="1" x14ac:dyDescent="0.25">
      <c r="A155" s="151" t="s">
        <v>1163</v>
      </c>
      <c r="B155" s="153" t="s">
        <v>306</v>
      </c>
      <c r="C155" s="151" t="s">
        <v>904</v>
      </c>
      <c r="D155" s="151" t="s">
        <v>139</v>
      </c>
      <c r="E155" s="151" t="s">
        <v>25</v>
      </c>
      <c r="F155" s="154">
        <v>38785</v>
      </c>
      <c r="H155" s="70"/>
      <c r="I155" s="70"/>
      <c r="J155" s="70"/>
      <c r="K155" s="70"/>
      <c r="L155" s="70"/>
    </row>
    <row r="156" spans="1:12" s="53" customFormat="1" x14ac:dyDescent="0.25">
      <c r="A156" s="151" t="s">
        <v>1164</v>
      </c>
      <c r="B156" s="153" t="s">
        <v>308</v>
      </c>
      <c r="C156" s="151" t="s">
        <v>309</v>
      </c>
      <c r="D156" s="151" t="s">
        <v>139</v>
      </c>
      <c r="E156" s="151" t="s">
        <v>25</v>
      </c>
      <c r="F156" s="154">
        <v>38735</v>
      </c>
      <c r="H156" s="70"/>
      <c r="I156" s="70"/>
      <c r="J156" s="70"/>
      <c r="K156" s="70"/>
      <c r="L156" s="70"/>
    </row>
    <row r="157" spans="1:12" s="53" customFormat="1" x14ac:dyDescent="0.25">
      <c r="A157" s="151" t="s">
        <v>1165</v>
      </c>
      <c r="B157" s="153" t="s">
        <v>310</v>
      </c>
      <c r="C157" s="151" t="s">
        <v>311</v>
      </c>
      <c r="D157" s="151" t="s">
        <v>139</v>
      </c>
      <c r="E157" s="151" t="s">
        <v>14</v>
      </c>
      <c r="F157" s="154">
        <v>38812</v>
      </c>
      <c r="H157" s="70"/>
      <c r="I157" s="70"/>
      <c r="J157" s="70"/>
      <c r="K157" s="70"/>
      <c r="L157" s="70"/>
    </row>
    <row r="158" spans="1:12" s="53" customFormat="1" x14ac:dyDescent="0.25">
      <c r="A158" s="151" t="s">
        <v>1166</v>
      </c>
      <c r="B158" s="153" t="s">
        <v>675</v>
      </c>
      <c r="C158" s="151" t="s">
        <v>312</v>
      </c>
      <c r="D158" s="151" t="s">
        <v>94</v>
      </c>
      <c r="E158" s="151" t="s">
        <v>94</v>
      </c>
      <c r="F158" s="154">
        <v>38764</v>
      </c>
      <c r="H158" s="70"/>
      <c r="I158" s="70"/>
      <c r="J158" s="70"/>
      <c r="K158" s="70"/>
      <c r="L158" s="70"/>
    </row>
    <row r="159" spans="1:12" s="53" customFormat="1" x14ac:dyDescent="0.25">
      <c r="A159" s="151" t="s">
        <v>1167</v>
      </c>
      <c r="B159" s="153" t="s">
        <v>313</v>
      </c>
      <c r="C159" s="151" t="s">
        <v>676</v>
      </c>
      <c r="D159" s="151" t="s">
        <v>139</v>
      </c>
      <c r="E159" s="151" t="s">
        <v>15</v>
      </c>
      <c r="F159" s="154">
        <v>38804</v>
      </c>
      <c r="H159" s="70"/>
      <c r="I159" s="70"/>
      <c r="J159" s="70"/>
      <c r="K159" s="70"/>
      <c r="L159" s="70"/>
    </row>
    <row r="160" spans="1:12" s="53" customFormat="1" x14ac:dyDescent="0.25">
      <c r="A160" s="151" t="s">
        <v>1168</v>
      </c>
      <c r="B160" s="153" t="s">
        <v>314</v>
      </c>
      <c r="C160" s="151" t="s">
        <v>315</v>
      </c>
      <c r="D160" s="151" t="s">
        <v>139</v>
      </c>
      <c r="E160" s="151" t="s">
        <v>21</v>
      </c>
      <c r="F160" s="154">
        <v>38776</v>
      </c>
      <c r="H160" s="70"/>
      <c r="I160" s="70"/>
      <c r="J160" s="70"/>
      <c r="K160" s="70"/>
      <c r="L160" s="70"/>
    </row>
    <row r="161" spans="1:12" s="53" customFormat="1" x14ac:dyDescent="0.25">
      <c r="A161" s="151" t="s">
        <v>1169</v>
      </c>
      <c r="B161" s="153" t="s">
        <v>316</v>
      </c>
      <c r="C161" s="151" t="s">
        <v>677</v>
      </c>
      <c r="D161" s="151" t="s">
        <v>28</v>
      </c>
      <c r="E161" s="151" t="s">
        <v>28</v>
      </c>
      <c r="F161" s="154">
        <v>38777</v>
      </c>
      <c r="H161" s="70"/>
      <c r="I161" s="70"/>
      <c r="J161" s="70"/>
      <c r="K161" s="70"/>
      <c r="L161" s="70"/>
    </row>
    <row r="162" spans="1:12" s="53" customFormat="1" x14ac:dyDescent="0.25">
      <c r="A162" s="151" t="s">
        <v>1170</v>
      </c>
      <c r="B162" s="153" t="s">
        <v>317</v>
      </c>
      <c r="C162" s="151" t="s">
        <v>318</v>
      </c>
      <c r="D162" s="151" t="s">
        <v>139</v>
      </c>
      <c r="E162" s="151" t="s">
        <v>14</v>
      </c>
      <c r="F162" s="154">
        <v>38784</v>
      </c>
      <c r="H162" s="70"/>
      <c r="I162" s="70"/>
      <c r="J162" s="70"/>
      <c r="K162" s="70"/>
      <c r="L162" s="70"/>
    </row>
    <row r="163" spans="1:12" s="53" customFormat="1" ht="22.5" x14ac:dyDescent="0.25">
      <c r="A163" s="151" t="s">
        <v>1171</v>
      </c>
      <c r="B163" s="153" t="s">
        <v>1562</v>
      </c>
      <c r="C163" s="151" t="s">
        <v>1541</v>
      </c>
      <c r="D163" s="151" t="s">
        <v>139</v>
      </c>
      <c r="E163" s="151" t="s">
        <v>14</v>
      </c>
      <c r="F163" s="154">
        <v>38848</v>
      </c>
      <c r="H163" s="70"/>
      <c r="I163" s="70"/>
      <c r="J163" s="70"/>
      <c r="K163" s="70"/>
      <c r="L163" s="70"/>
    </row>
    <row r="164" spans="1:12" s="53" customFormat="1" x14ac:dyDescent="0.25">
      <c r="A164" s="151" t="s">
        <v>1172</v>
      </c>
      <c r="B164" s="153" t="s">
        <v>319</v>
      </c>
      <c r="C164" s="151" t="s">
        <v>320</v>
      </c>
      <c r="D164" s="151" t="s">
        <v>139</v>
      </c>
      <c r="E164" s="151" t="s">
        <v>23</v>
      </c>
      <c r="F164" s="154">
        <v>38842</v>
      </c>
      <c r="H164" s="70"/>
      <c r="I164" s="70"/>
      <c r="J164" s="70"/>
      <c r="K164" s="70"/>
      <c r="L164" s="70"/>
    </row>
    <row r="165" spans="1:12" s="53" customFormat="1" x14ac:dyDescent="0.25">
      <c r="A165" s="151" t="s">
        <v>1173</v>
      </c>
      <c r="B165" s="153" t="s">
        <v>321</v>
      </c>
      <c r="C165" s="151" t="s">
        <v>322</v>
      </c>
      <c r="D165" s="151" t="s">
        <v>139</v>
      </c>
      <c r="E165" s="151" t="s">
        <v>13</v>
      </c>
      <c r="F165" s="154">
        <v>38924</v>
      </c>
      <c r="H165" s="70"/>
      <c r="I165" s="70"/>
      <c r="J165" s="70"/>
      <c r="K165" s="70"/>
      <c r="L165" s="70"/>
    </row>
    <row r="166" spans="1:12" s="53" customFormat="1" x14ac:dyDescent="0.25">
      <c r="A166" s="151" t="s">
        <v>1174</v>
      </c>
      <c r="B166" s="153" t="s">
        <v>323</v>
      </c>
      <c r="C166" s="151" t="s">
        <v>1563</v>
      </c>
      <c r="D166" s="151" t="s">
        <v>139</v>
      </c>
      <c r="E166" s="151" t="s">
        <v>13</v>
      </c>
      <c r="F166" s="154">
        <v>38931</v>
      </c>
      <c r="H166" s="70"/>
      <c r="I166" s="70"/>
      <c r="J166" s="70"/>
      <c r="K166" s="70"/>
      <c r="L166" s="70"/>
    </row>
    <row r="167" spans="1:12" s="53" customFormat="1" x14ac:dyDescent="0.25">
      <c r="A167" s="151" t="s">
        <v>1175</v>
      </c>
      <c r="B167" s="153" t="s">
        <v>323</v>
      </c>
      <c r="C167" s="151" t="s">
        <v>834</v>
      </c>
      <c r="D167" s="151" t="s">
        <v>139</v>
      </c>
      <c r="E167" s="151" t="s">
        <v>13</v>
      </c>
      <c r="F167" s="154">
        <v>38931</v>
      </c>
      <c r="H167" s="70"/>
      <c r="I167" s="70"/>
      <c r="J167" s="70"/>
      <c r="K167" s="70"/>
      <c r="L167" s="70"/>
    </row>
    <row r="168" spans="1:12" s="53" customFormat="1" x14ac:dyDescent="0.25">
      <c r="A168" s="151" t="s">
        <v>1176</v>
      </c>
      <c r="B168" s="153" t="s">
        <v>324</v>
      </c>
      <c r="C168" s="151" t="s">
        <v>325</v>
      </c>
      <c r="D168" s="151" t="s">
        <v>139</v>
      </c>
      <c r="E168" s="151" t="s">
        <v>13</v>
      </c>
      <c r="F168" s="154">
        <v>38826</v>
      </c>
      <c r="H168" s="70"/>
      <c r="I168" s="70"/>
      <c r="J168" s="70"/>
      <c r="K168" s="70"/>
      <c r="L168" s="70"/>
    </row>
    <row r="169" spans="1:12" s="53" customFormat="1" x14ac:dyDescent="0.25">
      <c r="A169" s="151" t="s">
        <v>1177</v>
      </c>
      <c r="B169" s="153" t="s">
        <v>326</v>
      </c>
      <c r="C169" s="151" t="s">
        <v>327</v>
      </c>
      <c r="D169" s="151" t="s">
        <v>139</v>
      </c>
      <c r="E169" s="151" t="s">
        <v>13</v>
      </c>
      <c r="F169" s="154">
        <v>38867</v>
      </c>
      <c r="H169" s="70"/>
      <c r="I169" s="70"/>
      <c r="J169" s="70"/>
      <c r="K169" s="70"/>
      <c r="L169" s="70"/>
    </row>
    <row r="170" spans="1:12" s="53" customFormat="1" x14ac:dyDescent="0.25">
      <c r="A170" s="151" t="s">
        <v>1178</v>
      </c>
      <c r="B170" s="153" t="s">
        <v>328</v>
      </c>
      <c r="C170" s="151" t="s">
        <v>329</v>
      </c>
      <c r="D170" s="151" t="s">
        <v>139</v>
      </c>
      <c r="E170" s="151" t="s">
        <v>22</v>
      </c>
      <c r="F170" s="154">
        <v>39010</v>
      </c>
      <c r="H170" s="70"/>
      <c r="I170" s="70"/>
      <c r="J170" s="70"/>
      <c r="K170" s="70"/>
      <c r="L170" s="70"/>
    </row>
    <row r="171" spans="1:12" s="53" customFormat="1" x14ac:dyDescent="0.25">
      <c r="A171" s="151" t="s">
        <v>1179</v>
      </c>
      <c r="B171" s="153" t="s">
        <v>330</v>
      </c>
      <c r="C171" s="151" t="s">
        <v>331</v>
      </c>
      <c r="D171" s="151" t="s">
        <v>139</v>
      </c>
      <c r="E171" s="151" t="s">
        <v>15</v>
      </c>
      <c r="F171" s="154">
        <v>38881</v>
      </c>
      <c r="H171" s="70"/>
      <c r="I171" s="70"/>
      <c r="J171" s="70"/>
      <c r="K171" s="70"/>
      <c r="L171" s="70"/>
    </row>
    <row r="172" spans="1:12" s="53" customFormat="1" x14ac:dyDescent="0.25">
      <c r="A172" s="151" t="s">
        <v>1180</v>
      </c>
      <c r="B172" s="153" t="s">
        <v>994</v>
      </c>
      <c r="C172" s="151" t="s">
        <v>995</v>
      </c>
      <c r="D172" s="151" t="s">
        <v>139</v>
      </c>
      <c r="E172" s="151" t="s">
        <v>24</v>
      </c>
      <c r="F172" s="154">
        <v>38890</v>
      </c>
      <c r="H172" s="70"/>
      <c r="I172" s="70"/>
      <c r="J172" s="70"/>
      <c r="K172" s="70"/>
      <c r="L172" s="70"/>
    </row>
    <row r="173" spans="1:12" s="53" customFormat="1" x14ac:dyDescent="0.25">
      <c r="A173" s="151" t="s">
        <v>1564</v>
      </c>
      <c r="B173" s="153" t="s">
        <v>996</v>
      </c>
      <c r="C173" s="151" t="s">
        <v>332</v>
      </c>
      <c r="D173" s="151" t="s">
        <v>139</v>
      </c>
      <c r="E173" s="151" t="s">
        <v>25</v>
      </c>
      <c r="F173" s="154">
        <v>39686</v>
      </c>
      <c r="H173" s="70"/>
      <c r="I173" s="70"/>
      <c r="J173" s="70"/>
      <c r="K173" s="70"/>
      <c r="L173" s="70"/>
    </row>
    <row r="174" spans="1:12" s="53" customFormat="1" x14ac:dyDescent="0.25">
      <c r="A174" s="151" t="s">
        <v>1181</v>
      </c>
      <c r="B174" s="153" t="s">
        <v>333</v>
      </c>
      <c r="C174" s="151" t="s">
        <v>1565</v>
      </c>
      <c r="D174" s="151" t="s">
        <v>139</v>
      </c>
      <c r="E174" s="151" t="s">
        <v>19</v>
      </c>
      <c r="F174" s="154">
        <v>38917</v>
      </c>
      <c r="H174" s="70"/>
      <c r="I174" s="70"/>
      <c r="J174" s="70"/>
      <c r="K174" s="70"/>
      <c r="L174" s="70"/>
    </row>
    <row r="175" spans="1:12" s="53" customFormat="1" x14ac:dyDescent="0.25">
      <c r="A175" s="151" t="s">
        <v>1182</v>
      </c>
      <c r="B175" s="153" t="s">
        <v>905</v>
      </c>
      <c r="C175" s="151" t="s">
        <v>334</v>
      </c>
      <c r="D175" s="151" t="s">
        <v>139</v>
      </c>
      <c r="E175" s="151" t="s">
        <v>13</v>
      </c>
      <c r="F175" s="154">
        <v>38897</v>
      </c>
      <c r="H175" s="70"/>
      <c r="I175" s="70"/>
      <c r="J175" s="70"/>
      <c r="K175" s="70"/>
      <c r="L175" s="70"/>
    </row>
    <row r="176" spans="1:12" s="53" customFormat="1" x14ac:dyDescent="0.25">
      <c r="A176" s="151" t="s">
        <v>1183</v>
      </c>
      <c r="B176" s="153" t="s">
        <v>905</v>
      </c>
      <c r="C176" s="151" t="s">
        <v>335</v>
      </c>
      <c r="D176" s="151" t="s">
        <v>139</v>
      </c>
      <c r="E176" s="151" t="s">
        <v>13</v>
      </c>
      <c r="F176" s="154">
        <v>38897</v>
      </c>
      <c r="H176" s="70"/>
      <c r="I176" s="70"/>
      <c r="J176" s="70"/>
      <c r="K176" s="70"/>
      <c r="L176" s="70"/>
    </row>
    <row r="177" spans="1:12" s="53" customFormat="1" x14ac:dyDescent="0.25">
      <c r="A177" s="151" t="s">
        <v>1184</v>
      </c>
      <c r="B177" s="153" t="s">
        <v>336</v>
      </c>
      <c r="C177" s="151" t="s">
        <v>337</v>
      </c>
      <c r="D177" s="151" t="s">
        <v>139</v>
      </c>
      <c r="E177" s="151" t="s">
        <v>14</v>
      </c>
      <c r="F177" s="154">
        <v>38919</v>
      </c>
      <c r="H177" s="70"/>
      <c r="I177" s="70"/>
      <c r="J177" s="70"/>
      <c r="K177" s="70"/>
      <c r="L177" s="70"/>
    </row>
    <row r="178" spans="1:12" s="53" customFormat="1" x14ac:dyDescent="0.25">
      <c r="A178" s="151" t="s">
        <v>1185</v>
      </c>
      <c r="B178" s="153" t="s">
        <v>338</v>
      </c>
      <c r="C178" s="151" t="s">
        <v>339</v>
      </c>
      <c r="D178" s="151" t="s">
        <v>139</v>
      </c>
      <c r="E178" s="151" t="s">
        <v>23</v>
      </c>
      <c r="F178" s="154">
        <v>38930</v>
      </c>
      <c r="H178" s="70"/>
      <c r="I178" s="70"/>
      <c r="J178" s="70"/>
      <c r="K178" s="70"/>
      <c r="L178" s="70"/>
    </row>
    <row r="179" spans="1:12" s="53" customFormat="1" ht="22.5" x14ac:dyDescent="0.25">
      <c r="A179" s="151" t="s">
        <v>1186</v>
      </c>
      <c r="B179" s="153" t="s">
        <v>340</v>
      </c>
      <c r="C179" s="151" t="s">
        <v>341</v>
      </c>
      <c r="D179" s="151" t="s">
        <v>40</v>
      </c>
      <c r="E179" s="151" t="s">
        <v>40</v>
      </c>
      <c r="F179" s="154">
        <v>38924</v>
      </c>
      <c r="H179" s="70"/>
      <c r="I179" s="70"/>
      <c r="J179" s="70"/>
      <c r="K179" s="70"/>
      <c r="L179" s="70"/>
    </row>
    <row r="180" spans="1:12" s="53" customFormat="1" ht="22.5" x14ac:dyDescent="0.25">
      <c r="A180" s="151" t="s">
        <v>1187</v>
      </c>
      <c r="B180" s="153" t="s">
        <v>340</v>
      </c>
      <c r="C180" s="151" t="s">
        <v>342</v>
      </c>
      <c r="D180" s="151" t="s">
        <v>40</v>
      </c>
      <c r="E180" s="151" t="s">
        <v>40</v>
      </c>
      <c r="F180" s="154">
        <v>38924</v>
      </c>
      <c r="H180" s="70"/>
      <c r="I180" s="70"/>
      <c r="J180" s="70"/>
      <c r="K180" s="70"/>
      <c r="L180" s="70"/>
    </row>
    <row r="181" spans="1:12" s="53" customFormat="1" x14ac:dyDescent="0.25">
      <c r="A181" s="151" t="s">
        <v>1188</v>
      </c>
      <c r="B181" s="153" t="s">
        <v>343</v>
      </c>
      <c r="C181" s="151" t="s">
        <v>344</v>
      </c>
      <c r="D181" s="151" t="s">
        <v>139</v>
      </c>
      <c r="E181" s="151" t="s">
        <v>26</v>
      </c>
      <c r="F181" s="154">
        <v>39036</v>
      </c>
      <c r="H181" s="70"/>
      <c r="I181" s="70"/>
      <c r="J181" s="70"/>
      <c r="K181" s="70"/>
      <c r="L181" s="70"/>
    </row>
    <row r="182" spans="1:12" s="53" customFormat="1" x14ac:dyDescent="0.25">
      <c r="A182" s="151" t="s">
        <v>1566</v>
      </c>
      <c r="B182" s="153" t="s">
        <v>1567</v>
      </c>
      <c r="C182" s="151" t="s">
        <v>345</v>
      </c>
      <c r="D182" s="151" t="s">
        <v>139</v>
      </c>
      <c r="E182" s="151" t="s">
        <v>14</v>
      </c>
      <c r="F182" s="154">
        <v>39007</v>
      </c>
      <c r="H182" s="70"/>
      <c r="I182" s="70"/>
      <c r="J182" s="70"/>
      <c r="K182" s="70"/>
      <c r="L182" s="70"/>
    </row>
    <row r="183" spans="1:12" s="53" customFormat="1" x14ac:dyDescent="0.25">
      <c r="A183" s="151" t="s">
        <v>1189</v>
      </c>
      <c r="B183" s="153" t="s">
        <v>835</v>
      </c>
      <c r="C183" s="151" t="s">
        <v>346</v>
      </c>
      <c r="D183" s="151" t="s">
        <v>139</v>
      </c>
      <c r="E183" s="151" t="s">
        <v>14</v>
      </c>
      <c r="F183" s="154">
        <v>40032</v>
      </c>
      <c r="H183" s="70"/>
      <c r="I183" s="70"/>
      <c r="J183" s="70"/>
      <c r="K183" s="70"/>
      <c r="L183" s="70"/>
    </row>
    <row r="184" spans="1:12" s="53" customFormat="1" x14ac:dyDescent="0.25">
      <c r="A184" s="151" t="s">
        <v>1190</v>
      </c>
      <c r="B184" s="153" t="s">
        <v>347</v>
      </c>
      <c r="C184" s="151" t="s">
        <v>348</v>
      </c>
      <c r="D184" s="151" t="s">
        <v>139</v>
      </c>
      <c r="E184" s="151" t="s">
        <v>21</v>
      </c>
      <c r="F184" s="154">
        <v>39024</v>
      </c>
      <c r="H184" s="70"/>
      <c r="I184" s="70"/>
      <c r="J184" s="70"/>
      <c r="K184" s="70"/>
      <c r="L184" s="70"/>
    </row>
    <row r="185" spans="1:12" s="53" customFormat="1" x14ac:dyDescent="0.25">
      <c r="A185" s="151" t="s">
        <v>1191</v>
      </c>
      <c r="B185" s="153" t="s">
        <v>349</v>
      </c>
      <c r="C185" s="151" t="s">
        <v>350</v>
      </c>
      <c r="D185" s="151" t="s">
        <v>139</v>
      </c>
      <c r="E185" s="151" t="s">
        <v>26</v>
      </c>
      <c r="F185" s="154">
        <v>40445</v>
      </c>
      <c r="H185" s="70"/>
      <c r="I185" s="70"/>
      <c r="J185" s="70"/>
      <c r="K185" s="70"/>
      <c r="L185" s="70"/>
    </row>
    <row r="186" spans="1:12" s="53" customFormat="1" x14ac:dyDescent="0.25">
      <c r="A186" s="151" t="s">
        <v>1192</v>
      </c>
      <c r="B186" s="153" t="s">
        <v>351</v>
      </c>
      <c r="C186" s="151" t="s">
        <v>352</v>
      </c>
      <c r="D186" s="151" t="s">
        <v>139</v>
      </c>
      <c r="E186" s="151" t="s">
        <v>14</v>
      </c>
      <c r="F186" s="154">
        <v>39059</v>
      </c>
      <c r="H186" s="70"/>
      <c r="I186" s="70"/>
      <c r="J186" s="70"/>
      <c r="K186" s="70"/>
      <c r="L186" s="70"/>
    </row>
    <row r="187" spans="1:12" s="53" customFormat="1" x14ac:dyDescent="0.25">
      <c r="A187" s="151" t="s">
        <v>1193</v>
      </c>
      <c r="B187" s="153" t="s">
        <v>353</v>
      </c>
      <c r="C187" s="151" t="s">
        <v>354</v>
      </c>
      <c r="D187" s="151" t="s">
        <v>139</v>
      </c>
      <c r="E187" s="151" t="s">
        <v>21</v>
      </c>
      <c r="F187" s="154">
        <v>39063</v>
      </c>
      <c r="H187" s="70"/>
      <c r="I187" s="70"/>
      <c r="J187" s="70"/>
      <c r="K187" s="70"/>
      <c r="L187" s="70"/>
    </row>
    <row r="188" spans="1:12" s="53" customFormat="1" x14ac:dyDescent="0.25">
      <c r="A188" s="151" t="s">
        <v>1194</v>
      </c>
      <c r="B188" s="153" t="s">
        <v>355</v>
      </c>
      <c r="C188" s="151" t="s">
        <v>356</v>
      </c>
      <c r="D188" s="151" t="s">
        <v>139</v>
      </c>
      <c r="E188" s="151" t="s">
        <v>20</v>
      </c>
      <c r="F188" s="154">
        <v>39059</v>
      </c>
      <c r="H188" s="70"/>
      <c r="I188" s="70"/>
      <c r="J188" s="70"/>
      <c r="K188" s="70"/>
      <c r="L188" s="70"/>
    </row>
    <row r="189" spans="1:12" s="53" customFormat="1" x14ac:dyDescent="0.25">
      <c r="A189" s="151" t="s">
        <v>1195</v>
      </c>
      <c r="B189" s="153" t="s">
        <v>357</v>
      </c>
      <c r="C189" s="151" t="s">
        <v>358</v>
      </c>
      <c r="D189" s="151" t="s">
        <v>139</v>
      </c>
      <c r="E189" s="151" t="s">
        <v>19</v>
      </c>
      <c r="F189" s="154">
        <v>39038</v>
      </c>
      <c r="H189" s="70"/>
      <c r="I189" s="70"/>
      <c r="J189" s="70"/>
      <c r="K189" s="70"/>
      <c r="L189" s="70"/>
    </row>
    <row r="190" spans="1:12" s="53" customFormat="1" x14ac:dyDescent="0.25">
      <c r="A190" s="151" t="s">
        <v>1196</v>
      </c>
      <c r="B190" s="153" t="s">
        <v>678</v>
      </c>
      <c r="C190" s="151" t="s">
        <v>836</v>
      </c>
      <c r="D190" s="151" t="s">
        <v>139</v>
      </c>
      <c r="E190" s="151" t="s">
        <v>16</v>
      </c>
      <c r="F190" s="154">
        <v>39043</v>
      </c>
      <c r="H190" s="70"/>
      <c r="I190" s="70"/>
      <c r="J190" s="70"/>
      <c r="K190" s="70"/>
      <c r="L190" s="70"/>
    </row>
    <row r="191" spans="1:12" s="53" customFormat="1" x14ac:dyDescent="0.25">
      <c r="A191" s="151" t="s">
        <v>1197</v>
      </c>
      <c r="B191" s="153" t="s">
        <v>359</v>
      </c>
      <c r="C191" s="151" t="s">
        <v>360</v>
      </c>
      <c r="D191" s="151" t="s">
        <v>139</v>
      </c>
      <c r="E191" s="151" t="s">
        <v>21</v>
      </c>
      <c r="F191" s="154">
        <v>39155</v>
      </c>
      <c r="H191" s="70"/>
      <c r="I191" s="70"/>
      <c r="J191" s="70"/>
      <c r="K191" s="70"/>
      <c r="L191" s="70"/>
    </row>
    <row r="192" spans="1:12" s="53" customFormat="1" x14ac:dyDescent="0.25">
      <c r="A192" s="151" t="s">
        <v>1198</v>
      </c>
      <c r="B192" s="153" t="s">
        <v>361</v>
      </c>
      <c r="C192" s="151" t="s">
        <v>362</v>
      </c>
      <c r="D192" s="151" t="s">
        <v>139</v>
      </c>
      <c r="E192" s="151" t="s">
        <v>14</v>
      </c>
      <c r="F192" s="154">
        <v>39290</v>
      </c>
      <c r="H192" s="70"/>
      <c r="I192" s="70"/>
      <c r="J192" s="70"/>
      <c r="K192" s="70"/>
      <c r="L192" s="70"/>
    </row>
    <row r="193" spans="1:12" s="53" customFormat="1" x14ac:dyDescent="0.25">
      <c r="A193" s="151" t="s">
        <v>1199</v>
      </c>
      <c r="B193" s="153" t="s">
        <v>1568</v>
      </c>
      <c r="C193" s="151" t="s">
        <v>1569</v>
      </c>
      <c r="D193" s="151" t="s">
        <v>139</v>
      </c>
      <c r="E193" s="151" t="s">
        <v>14</v>
      </c>
      <c r="F193" s="154">
        <v>39135</v>
      </c>
      <c r="H193" s="70"/>
      <c r="I193" s="70"/>
      <c r="J193" s="70"/>
      <c r="K193" s="70"/>
      <c r="L193" s="70"/>
    </row>
    <row r="194" spans="1:12" s="53" customFormat="1" x14ac:dyDescent="0.25">
      <c r="A194" s="151" t="s">
        <v>1200</v>
      </c>
      <c r="B194" s="153" t="s">
        <v>906</v>
      </c>
      <c r="C194" s="151" t="s">
        <v>363</v>
      </c>
      <c r="D194" s="151" t="s">
        <v>139</v>
      </c>
      <c r="E194" s="151" t="s">
        <v>23</v>
      </c>
      <c r="F194" s="154">
        <v>39185</v>
      </c>
      <c r="H194" s="70"/>
      <c r="I194" s="70"/>
      <c r="J194" s="70"/>
      <c r="K194" s="70"/>
      <c r="L194" s="70"/>
    </row>
    <row r="195" spans="1:12" s="53" customFormat="1" x14ac:dyDescent="0.25">
      <c r="A195" s="151" t="s">
        <v>1201</v>
      </c>
      <c r="B195" s="153" t="s">
        <v>364</v>
      </c>
      <c r="C195" s="151" t="s">
        <v>365</v>
      </c>
      <c r="D195" s="151" t="s">
        <v>139</v>
      </c>
      <c r="E195" s="151" t="s">
        <v>18</v>
      </c>
      <c r="F195" s="154">
        <v>39259</v>
      </c>
      <c r="H195" s="70"/>
      <c r="I195" s="70"/>
      <c r="J195" s="70"/>
      <c r="K195" s="70"/>
      <c r="L195" s="70"/>
    </row>
    <row r="196" spans="1:12" s="53" customFormat="1" x14ac:dyDescent="0.25">
      <c r="A196" s="151" t="s">
        <v>1202</v>
      </c>
      <c r="B196" s="153" t="s">
        <v>366</v>
      </c>
      <c r="C196" s="151" t="s">
        <v>367</v>
      </c>
      <c r="D196" s="151" t="s">
        <v>139</v>
      </c>
      <c r="E196" s="151" t="s">
        <v>18</v>
      </c>
      <c r="F196" s="154">
        <v>39199</v>
      </c>
      <c r="H196" s="70"/>
      <c r="I196" s="70"/>
      <c r="J196" s="70"/>
      <c r="K196" s="70"/>
      <c r="L196" s="70"/>
    </row>
    <row r="197" spans="1:12" s="53" customFormat="1" x14ac:dyDescent="0.25">
      <c r="A197" s="151" t="s">
        <v>1570</v>
      </c>
      <c r="B197" s="153" t="s">
        <v>679</v>
      </c>
      <c r="C197" s="151" t="s">
        <v>368</v>
      </c>
      <c r="D197" s="151" t="s">
        <v>139</v>
      </c>
      <c r="E197" s="151" t="s">
        <v>19</v>
      </c>
      <c r="F197" s="154">
        <v>39168</v>
      </c>
      <c r="H197" s="70"/>
      <c r="I197" s="70"/>
      <c r="J197" s="70"/>
      <c r="K197" s="70"/>
      <c r="L197" s="70"/>
    </row>
    <row r="198" spans="1:12" s="53" customFormat="1" x14ac:dyDescent="0.25">
      <c r="A198" s="151" t="s">
        <v>1203</v>
      </c>
      <c r="B198" s="153" t="s">
        <v>369</v>
      </c>
      <c r="C198" s="151" t="s">
        <v>370</v>
      </c>
      <c r="D198" s="151" t="s">
        <v>139</v>
      </c>
      <c r="E198" s="151" t="s">
        <v>21</v>
      </c>
      <c r="F198" s="154">
        <v>39176</v>
      </c>
      <c r="H198" s="70"/>
      <c r="I198" s="70"/>
      <c r="J198" s="70"/>
      <c r="K198" s="70"/>
      <c r="L198" s="70"/>
    </row>
    <row r="199" spans="1:12" s="53" customFormat="1" x14ac:dyDescent="0.25">
      <c r="A199" s="151" t="s">
        <v>1204</v>
      </c>
      <c r="B199" s="153" t="s">
        <v>369</v>
      </c>
      <c r="C199" s="151" t="s">
        <v>371</v>
      </c>
      <c r="D199" s="151" t="s">
        <v>139</v>
      </c>
      <c r="E199" s="151" t="s">
        <v>21</v>
      </c>
      <c r="F199" s="154">
        <v>39176</v>
      </c>
      <c r="H199" s="70"/>
      <c r="I199" s="70"/>
      <c r="J199" s="70"/>
      <c r="K199" s="70"/>
      <c r="L199" s="70"/>
    </row>
    <row r="200" spans="1:12" s="53" customFormat="1" x14ac:dyDescent="0.25">
      <c r="A200" s="151" t="s">
        <v>1205</v>
      </c>
      <c r="B200" s="153" t="s">
        <v>372</v>
      </c>
      <c r="C200" s="151" t="s">
        <v>373</v>
      </c>
      <c r="D200" s="151" t="s">
        <v>139</v>
      </c>
      <c r="E200" s="151" t="s">
        <v>21</v>
      </c>
      <c r="F200" s="154">
        <v>39224</v>
      </c>
      <c r="H200" s="70"/>
      <c r="I200" s="70"/>
      <c r="J200" s="70"/>
      <c r="K200" s="70"/>
      <c r="L200" s="70"/>
    </row>
    <row r="201" spans="1:12" s="53" customFormat="1" x14ac:dyDescent="0.25">
      <c r="A201" s="151" t="s">
        <v>1206</v>
      </c>
      <c r="B201" s="153" t="s">
        <v>374</v>
      </c>
      <c r="C201" s="151" t="s">
        <v>707</v>
      </c>
      <c r="D201" s="151" t="s">
        <v>139</v>
      </c>
      <c r="E201" s="151" t="s">
        <v>19</v>
      </c>
      <c r="F201" s="154">
        <v>39238</v>
      </c>
      <c r="H201" s="70"/>
      <c r="I201" s="70"/>
      <c r="J201" s="70"/>
      <c r="K201" s="70"/>
      <c r="L201" s="70"/>
    </row>
    <row r="202" spans="1:12" s="53" customFormat="1" x14ac:dyDescent="0.25">
      <c r="A202" s="151" t="s">
        <v>1207</v>
      </c>
      <c r="B202" s="153" t="s">
        <v>375</v>
      </c>
      <c r="C202" s="151" t="s">
        <v>376</v>
      </c>
      <c r="D202" s="151" t="s">
        <v>139</v>
      </c>
      <c r="E202" s="151" t="s">
        <v>14</v>
      </c>
      <c r="F202" s="154">
        <v>39259</v>
      </c>
      <c r="H202" s="70"/>
      <c r="I202" s="70"/>
      <c r="J202" s="70"/>
      <c r="K202" s="70"/>
      <c r="L202" s="70"/>
    </row>
    <row r="203" spans="1:12" s="53" customFormat="1" x14ac:dyDescent="0.25">
      <c r="A203" s="151" t="s">
        <v>1208</v>
      </c>
      <c r="B203" s="153" t="s">
        <v>708</v>
      </c>
      <c r="C203" s="151" t="s">
        <v>377</v>
      </c>
      <c r="D203" s="151" t="s">
        <v>139</v>
      </c>
      <c r="E203" s="151" t="s">
        <v>27</v>
      </c>
      <c r="F203" s="154">
        <v>39248</v>
      </c>
      <c r="H203" s="70"/>
      <c r="I203" s="70"/>
      <c r="J203" s="70"/>
      <c r="K203" s="70"/>
      <c r="L203" s="70"/>
    </row>
    <row r="204" spans="1:12" s="53" customFormat="1" x14ac:dyDescent="0.25">
      <c r="A204" s="151" t="s">
        <v>1209</v>
      </c>
      <c r="B204" s="153" t="s">
        <v>378</v>
      </c>
      <c r="C204" s="151" t="s">
        <v>1571</v>
      </c>
      <c r="D204" s="151" t="s">
        <v>139</v>
      </c>
      <c r="E204" s="151" t="s">
        <v>19</v>
      </c>
      <c r="F204" s="154">
        <v>39248</v>
      </c>
      <c r="H204" s="70"/>
      <c r="I204" s="70"/>
      <c r="J204" s="70"/>
      <c r="K204" s="70"/>
      <c r="L204" s="70"/>
    </row>
    <row r="205" spans="1:12" s="53" customFormat="1" x14ac:dyDescent="0.25">
      <c r="A205" s="151" t="s">
        <v>1210</v>
      </c>
      <c r="B205" s="153" t="s">
        <v>837</v>
      </c>
      <c r="C205" s="151" t="s">
        <v>816</v>
      </c>
      <c r="D205" s="151" t="s">
        <v>139</v>
      </c>
      <c r="E205" s="151" t="s">
        <v>14</v>
      </c>
      <c r="F205" s="154">
        <v>39248</v>
      </c>
      <c r="H205" s="70"/>
      <c r="I205" s="70"/>
      <c r="J205" s="70"/>
      <c r="K205" s="70"/>
      <c r="L205" s="70"/>
    </row>
    <row r="206" spans="1:12" s="53" customFormat="1" x14ac:dyDescent="0.25">
      <c r="A206" s="151" t="s">
        <v>1211</v>
      </c>
      <c r="B206" s="153" t="s">
        <v>379</v>
      </c>
      <c r="C206" s="151" t="s">
        <v>380</v>
      </c>
      <c r="D206" s="151" t="s">
        <v>139</v>
      </c>
      <c r="E206" s="151" t="s">
        <v>27</v>
      </c>
      <c r="F206" s="154">
        <v>39248</v>
      </c>
      <c r="H206" s="70"/>
      <c r="I206" s="70"/>
      <c r="J206" s="70"/>
      <c r="K206" s="70"/>
      <c r="L206" s="70"/>
    </row>
    <row r="207" spans="1:12" s="53" customFormat="1" x14ac:dyDescent="0.25">
      <c r="A207" s="151" t="s">
        <v>1212</v>
      </c>
      <c r="B207" s="153" t="s">
        <v>381</v>
      </c>
      <c r="C207" s="151" t="s">
        <v>1213</v>
      </c>
      <c r="D207" s="151" t="s">
        <v>139</v>
      </c>
      <c r="E207" s="151" t="s">
        <v>22</v>
      </c>
      <c r="F207" s="154">
        <v>39248</v>
      </c>
      <c r="H207" s="70"/>
      <c r="I207" s="70"/>
      <c r="J207" s="70"/>
      <c r="K207" s="70"/>
      <c r="L207" s="70"/>
    </row>
    <row r="208" spans="1:12" s="53" customFormat="1" x14ac:dyDescent="0.25">
      <c r="A208" s="151" t="s">
        <v>1214</v>
      </c>
      <c r="B208" s="153" t="s">
        <v>383</v>
      </c>
      <c r="C208" s="151" t="s">
        <v>384</v>
      </c>
      <c r="D208" s="151" t="s">
        <v>139</v>
      </c>
      <c r="E208" s="151" t="s">
        <v>12</v>
      </c>
      <c r="F208" s="154">
        <v>39283</v>
      </c>
      <c r="H208" s="70"/>
      <c r="I208" s="70"/>
      <c r="J208" s="70"/>
      <c r="K208" s="70"/>
      <c r="L208" s="70"/>
    </row>
    <row r="209" spans="1:12" s="53" customFormat="1" x14ac:dyDescent="0.25">
      <c r="A209" s="151" t="s">
        <v>1215</v>
      </c>
      <c r="B209" s="153" t="s">
        <v>680</v>
      </c>
      <c r="C209" s="151" t="s">
        <v>681</v>
      </c>
      <c r="D209" s="151" t="s">
        <v>139</v>
      </c>
      <c r="E209" s="151" t="s">
        <v>14</v>
      </c>
      <c r="F209" s="154">
        <v>39353</v>
      </c>
      <c r="H209" s="70"/>
      <c r="I209" s="70"/>
      <c r="J209" s="70"/>
      <c r="K209" s="70"/>
      <c r="L209" s="70"/>
    </row>
    <row r="210" spans="1:12" s="53" customFormat="1" x14ac:dyDescent="0.25">
      <c r="A210" s="151" t="s">
        <v>1572</v>
      </c>
      <c r="B210" s="153" t="s">
        <v>385</v>
      </c>
      <c r="C210" s="151" t="s">
        <v>386</v>
      </c>
      <c r="D210" s="151" t="s">
        <v>139</v>
      </c>
      <c r="E210" s="151" t="s">
        <v>13</v>
      </c>
      <c r="F210" s="154">
        <v>39337</v>
      </c>
      <c r="H210" s="70"/>
      <c r="I210" s="70"/>
      <c r="J210" s="70"/>
      <c r="K210" s="70"/>
      <c r="L210" s="70"/>
    </row>
    <row r="211" spans="1:12" s="53" customFormat="1" x14ac:dyDescent="0.25">
      <c r="A211" s="151" t="s">
        <v>1216</v>
      </c>
      <c r="B211" s="153" t="s">
        <v>387</v>
      </c>
      <c r="C211" s="151" t="s">
        <v>388</v>
      </c>
      <c r="D211" s="151" t="s">
        <v>139</v>
      </c>
      <c r="E211" s="151" t="s">
        <v>22</v>
      </c>
      <c r="F211" s="154">
        <v>39392</v>
      </c>
      <c r="H211" s="70"/>
      <c r="I211" s="70"/>
      <c r="J211" s="70"/>
      <c r="K211" s="70"/>
      <c r="L211" s="70"/>
    </row>
    <row r="212" spans="1:12" s="53" customFormat="1" x14ac:dyDescent="0.25">
      <c r="A212" s="151" t="s">
        <v>1217</v>
      </c>
      <c r="B212" s="153" t="s">
        <v>682</v>
      </c>
      <c r="C212" s="151" t="s">
        <v>683</v>
      </c>
      <c r="D212" s="151" t="s">
        <v>139</v>
      </c>
      <c r="E212" s="151" t="s">
        <v>14</v>
      </c>
      <c r="F212" s="154">
        <v>39471</v>
      </c>
      <c r="H212" s="70"/>
      <c r="I212" s="70"/>
      <c r="J212" s="70"/>
      <c r="K212" s="70"/>
      <c r="L212" s="70"/>
    </row>
    <row r="213" spans="1:12" s="53" customFormat="1" x14ac:dyDescent="0.25">
      <c r="A213" s="151" t="s">
        <v>1573</v>
      </c>
      <c r="B213" s="153" t="s">
        <v>997</v>
      </c>
      <c r="C213" s="151" t="s">
        <v>977</v>
      </c>
      <c r="D213" s="151" t="s">
        <v>139</v>
      </c>
      <c r="E213" s="151" t="s">
        <v>22</v>
      </c>
      <c r="F213" s="154">
        <v>39420</v>
      </c>
      <c r="H213" s="70"/>
      <c r="I213" s="70"/>
      <c r="J213" s="70"/>
      <c r="K213" s="70"/>
      <c r="L213" s="70"/>
    </row>
    <row r="214" spans="1:12" s="53" customFormat="1" x14ac:dyDescent="0.25">
      <c r="A214" s="151" t="s">
        <v>1218</v>
      </c>
      <c r="B214" s="153" t="s">
        <v>709</v>
      </c>
      <c r="C214" s="151" t="s">
        <v>389</v>
      </c>
      <c r="D214" s="151" t="s">
        <v>139</v>
      </c>
      <c r="E214" s="151" t="s">
        <v>13</v>
      </c>
      <c r="F214" s="154">
        <v>39422</v>
      </c>
      <c r="H214" s="70"/>
      <c r="I214" s="70"/>
      <c r="J214" s="70"/>
      <c r="K214" s="70"/>
      <c r="L214" s="70"/>
    </row>
    <row r="215" spans="1:12" s="53" customFormat="1" x14ac:dyDescent="0.25">
      <c r="A215" s="151" t="s">
        <v>1219</v>
      </c>
      <c r="B215" s="153" t="s">
        <v>390</v>
      </c>
      <c r="C215" s="151" t="s">
        <v>391</v>
      </c>
      <c r="D215" s="151" t="s">
        <v>139</v>
      </c>
      <c r="E215" s="151" t="s">
        <v>21</v>
      </c>
      <c r="F215" s="154">
        <v>39421</v>
      </c>
      <c r="H215" s="70"/>
      <c r="I215" s="70"/>
      <c r="J215" s="70"/>
      <c r="K215" s="70"/>
      <c r="L215" s="70"/>
    </row>
    <row r="216" spans="1:12" s="53" customFormat="1" x14ac:dyDescent="0.25">
      <c r="A216" s="151" t="s">
        <v>1220</v>
      </c>
      <c r="B216" s="153" t="s">
        <v>392</v>
      </c>
      <c r="C216" s="151" t="s">
        <v>393</v>
      </c>
      <c r="D216" s="151" t="s">
        <v>139</v>
      </c>
      <c r="E216" s="151" t="s">
        <v>25</v>
      </c>
      <c r="F216" s="154">
        <v>39561</v>
      </c>
      <c r="H216" s="70"/>
      <c r="I216" s="70"/>
      <c r="J216" s="70"/>
      <c r="K216" s="70"/>
      <c r="L216" s="70"/>
    </row>
    <row r="217" spans="1:12" s="53" customFormat="1" x14ac:dyDescent="0.25">
      <c r="A217" s="151" t="s">
        <v>1221</v>
      </c>
      <c r="B217" s="153" t="s">
        <v>394</v>
      </c>
      <c r="C217" s="151" t="s">
        <v>395</v>
      </c>
      <c r="D217" s="151" t="s">
        <v>139</v>
      </c>
      <c r="E217" s="151" t="s">
        <v>21</v>
      </c>
      <c r="F217" s="154">
        <v>39553</v>
      </c>
      <c r="H217" s="70"/>
      <c r="I217" s="70"/>
      <c r="J217" s="70"/>
      <c r="K217" s="70"/>
      <c r="L217" s="70"/>
    </row>
    <row r="218" spans="1:12" s="53" customFormat="1" x14ac:dyDescent="0.25">
      <c r="A218" s="151" t="s">
        <v>1222</v>
      </c>
      <c r="B218" s="153" t="s">
        <v>710</v>
      </c>
      <c r="C218" s="151" t="s">
        <v>711</v>
      </c>
      <c r="D218" s="151" t="s">
        <v>139</v>
      </c>
      <c r="E218" s="151" t="s">
        <v>19</v>
      </c>
      <c r="F218" s="154">
        <v>39540</v>
      </c>
      <c r="H218" s="70"/>
      <c r="I218" s="70"/>
      <c r="J218" s="70"/>
      <c r="K218" s="70"/>
      <c r="L218" s="70"/>
    </row>
    <row r="219" spans="1:12" s="53" customFormat="1" x14ac:dyDescent="0.25">
      <c r="A219" s="151" t="s">
        <v>1223</v>
      </c>
      <c r="B219" s="153" t="s">
        <v>396</v>
      </c>
      <c r="C219" s="151" t="s">
        <v>397</v>
      </c>
      <c r="D219" s="151" t="s">
        <v>139</v>
      </c>
      <c r="E219" s="151" t="s">
        <v>18</v>
      </c>
      <c r="F219" s="154">
        <v>39533</v>
      </c>
      <c r="H219" s="70"/>
      <c r="I219" s="70"/>
      <c r="J219" s="70"/>
      <c r="K219" s="70"/>
      <c r="L219" s="70"/>
    </row>
    <row r="220" spans="1:12" s="53" customFormat="1" x14ac:dyDescent="0.25">
      <c r="A220" s="151" t="s">
        <v>1224</v>
      </c>
      <c r="B220" s="153" t="s">
        <v>398</v>
      </c>
      <c r="C220" s="151" t="s">
        <v>399</v>
      </c>
      <c r="D220" s="151" t="s">
        <v>139</v>
      </c>
      <c r="E220" s="151" t="s">
        <v>26</v>
      </c>
      <c r="F220" s="154">
        <v>39539</v>
      </c>
      <c r="H220" s="70"/>
      <c r="I220" s="70"/>
      <c r="J220" s="70"/>
      <c r="K220" s="70"/>
      <c r="L220" s="70"/>
    </row>
    <row r="221" spans="1:12" s="53" customFormat="1" x14ac:dyDescent="0.25">
      <c r="A221" s="151" t="s">
        <v>1574</v>
      </c>
      <c r="B221" s="153" t="s">
        <v>1575</v>
      </c>
      <c r="C221" s="151" t="s">
        <v>1576</v>
      </c>
      <c r="D221" s="151" t="s">
        <v>139</v>
      </c>
      <c r="E221" s="151" t="s">
        <v>19</v>
      </c>
      <c r="F221" s="154">
        <v>39617</v>
      </c>
      <c r="H221" s="70"/>
      <c r="I221" s="70"/>
      <c r="J221" s="70"/>
      <c r="K221" s="70"/>
      <c r="L221" s="70"/>
    </row>
    <row r="222" spans="1:12" s="53" customFormat="1" x14ac:dyDescent="0.25">
      <c r="A222" s="151" t="s">
        <v>1225</v>
      </c>
      <c r="B222" s="153" t="s">
        <v>400</v>
      </c>
      <c r="C222" s="151" t="s">
        <v>684</v>
      </c>
      <c r="D222" s="151" t="s">
        <v>139</v>
      </c>
      <c r="E222" s="151" t="s">
        <v>23</v>
      </c>
      <c r="F222" s="154">
        <v>39567</v>
      </c>
      <c r="H222" s="70"/>
      <c r="I222" s="70"/>
      <c r="J222" s="70"/>
      <c r="K222" s="70"/>
      <c r="L222" s="70"/>
    </row>
    <row r="223" spans="1:12" s="53" customFormat="1" x14ac:dyDescent="0.25">
      <c r="A223" s="151" t="s">
        <v>1226</v>
      </c>
      <c r="B223" s="153" t="s">
        <v>998</v>
      </c>
      <c r="C223" s="151" t="s">
        <v>1577</v>
      </c>
      <c r="D223" s="151" t="s">
        <v>139</v>
      </c>
      <c r="E223" s="151" t="s">
        <v>23</v>
      </c>
      <c r="F223" s="154">
        <v>39577</v>
      </c>
      <c r="H223" s="70"/>
      <c r="I223" s="70"/>
      <c r="J223" s="70"/>
      <c r="K223" s="70"/>
      <c r="L223" s="70"/>
    </row>
    <row r="224" spans="1:12" s="53" customFormat="1" x14ac:dyDescent="0.25">
      <c r="A224" s="151" t="s">
        <v>1227</v>
      </c>
      <c r="B224" s="153" t="s">
        <v>401</v>
      </c>
      <c r="C224" s="151" t="s">
        <v>907</v>
      </c>
      <c r="D224" s="151" t="s">
        <v>28</v>
      </c>
      <c r="E224" s="151" t="s">
        <v>28</v>
      </c>
      <c r="F224" s="154">
        <v>39602</v>
      </c>
      <c r="H224" s="70"/>
      <c r="I224" s="70"/>
      <c r="J224" s="70"/>
      <c r="K224" s="70"/>
      <c r="L224" s="70"/>
    </row>
    <row r="225" spans="1:12" s="53" customFormat="1" x14ac:dyDescent="0.25">
      <c r="A225" s="151" t="s">
        <v>1228</v>
      </c>
      <c r="B225" s="153" t="s">
        <v>402</v>
      </c>
      <c r="C225" s="151" t="s">
        <v>403</v>
      </c>
      <c r="D225" s="151" t="s">
        <v>139</v>
      </c>
      <c r="E225" s="151" t="s">
        <v>21</v>
      </c>
      <c r="F225" s="154">
        <v>39535</v>
      </c>
      <c r="H225" s="70"/>
      <c r="I225" s="70"/>
      <c r="J225" s="70"/>
      <c r="K225" s="70"/>
      <c r="L225" s="70"/>
    </row>
    <row r="226" spans="1:12" s="53" customFormat="1" x14ac:dyDescent="0.25">
      <c r="A226" s="151" t="s">
        <v>1229</v>
      </c>
      <c r="B226" s="153" t="s">
        <v>404</v>
      </c>
      <c r="C226" s="151" t="s">
        <v>405</v>
      </c>
      <c r="D226" s="151" t="s">
        <v>139</v>
      </c>
      <c r="E226" s="151" t="s">
        <v>13</v>
      </c>
      <c r="F226" s="154">
        <v>39787</v>
      </c>
      <c r="H226" s="70"/>
      <c r="I226" s="70"/>
      <c r="J226" s="70"/>
      <c r="K226" s="70"/>
      <c r="L226" s="70"/>
    </row>
    <row r="227" spans="1:12" s="53" customFormat="1" x14ac:dyDescent="0.25">
      <c r="A227" s="151" t="s">
        <v>1230</v>
      </c>
      <c r="B227" s="153" t="s">
        <v>1231</v>
      </c>
      <c r="C227" s="151" t="s">
        <v>1578</v>
      </c>
      <c r="D227" s="151" t="s">
        <v>139</v>
      </c>
      <c r="E227" s="151" t="s">
        <v>14</v>
      </c>
      <c r="F227" s="154">
        <v>39618</v>
      </c>
      <c r="H227" s="70"/>
      <c r="I227" s="70"/>
      <c r="J227" s="70"/>
      <c r="K227" s="70"/>
      <c r="L227" s="70"/>
    </row>
    <row r="228" spans="1:12" s="53" customFormat="1" x14ac:dyDescent="0.25">
      <c r="A228" s="151" t="s">
        <v>1232</v>
      </c>
      <c r="B228" s="153" t="s">
        <v>406</v>
      </c>
      <c r="C228" s="151" t="s">
        <v>407</v>
      </c>
      <c r="D228" s="151" t="s">
        <v>139</v>
      </c>
      <c r="E228" s="151" t="s">
        <v>15</v>
      </c>
      <c r="F228" s="154">
        <v>39708</v>
      </c>
      <c r="H228" s="70"/>
      <c r="I228" s="70"/>
      <c r="J228" s="70"/>
      <c r="K228" s="70"/>
      <c r="L228" s="70"/>
    </row>
    <row r="229" spans="1:12" s="53" customFormat="1" x14ac:dyDescent="0.25">
      <c r="A229" s="151" t="s">
        <v>1233</v>
      </c>
      <c r="B229" s="153" t="s">
        <v>408</v>
      </c>
      <c r="C229" s="151" t="s">
        <v>409</v>
      </c>
      <c r="D229" s="151" t="s">
        <v>139</v>
      </c>
      <c r="E229" s="151" t="s">
        <v>21</v>
      </c>
      <c r="F229" s="154">
        <v>39778</v>
      </c>
      <c r="H229" s="70"/>
      <c r="I229" s="70"/>
      <c r="J229" s="70"/>
      <c r="K229" s="70"/>
      <c r="L229" s="70"/>
    </row>
    <row r="230" spans="1:12" s="53" customFormat="1" x14ac:dyDescent="0.25">
      <c r="A230" s="151" t="s">
        <v>1234</v>
      </c>
      <c r="B230" s="153" t="s">
        <v>408</v>
      </c>
      <c r="C230" s="151" t="s">
        <v>410</v>
      </c>
      <c r="D230" s="151" t="s">
        <v>139</v>
      </c>
      <c r="E230" s="151" t="s">
        <v>21</v>
      </c>
      <c r="F230" s="154">
        <v>40108</v>
      </c>
      <c r="H230" s="70"/>
      <c r="I230" s="70"/>
      <c r="J230" s="70"/>
      <c r="K230" s="70"/>
      <c r="L230" s="70"/>
    </row>
    <row r="231" spans="1:12" s="53" customFormat="1" x14ac:dyDescent="0.25">
      <c r="A231" s="151" t="s">
        <v>1579</v>
      </c>
      <c r="B231" s="153" t="s">
        <v>712</v>
      </c>
      <c r="C231" s="151" t="s">
        <v>411</v>
      </c>
      <c r="D231" s="151" t="s">
        <v>139</v>
      </c>
      <c r="E231" s="151" t="s">
        <v>15</v>
      </c>
      <c r="F231" s="154">
        <v>39794</v>
      </c>
      <c r="H231" s="70"/>
      <c r="I231" s="70"/>
      <c r="J231" s="70"/>
      <c r="K231" s="70"/>
      <c r="L231" s="70"/>
    </row>
    <row r="232" spans="1:12" s="53" customFormat="1" x14ac:dyDescent="0.25">
      <c r="A232" s="151" t="s">
        <v>1235</v>
      </c>
      <c r="B232" s="153" t="s">
        <v>412</v>
      </c>
      <c r="C232" s="151" t="s">
        <v>413</v>
      </c>
      <c r="D232" s="151" t="s">
        <v>139</v>
      </c>
      <c r="E232" s="151" t="s">
        <v>23</v>
      </c>
      <c r="F232" s="154">
        <v>39777</v>
      </c>
      <c r="H232" s="70"/>
      <c r="I232" s="70"/>
      <c r="J232" s="70"/>
      <c r="K232" s="70"/>
      <c r="L232" s="70"/>
    </row>
    <row r="233" spans="1:12" s="53" customFormat="1" x14ac:dyDescent="0.25">
      <c r="A233" s="151" t="s">
        <v>1236</v>
      </c>
      <c r="B233" s="153" t="s">
        <v>414</v>
      </c>
      <c r="C233" s="151" t="s">
        <v>415</v>
      </c>
      <c r="D233" s="151" t="s">
        <v>139</v>
      </c>
      <c r="E233" s="151" t="s">
        <v>23</v>
      </c>
      <c r="F233" s="154">
        <v>39773</v>
      </c>
      <c r="H233" s="70"/>
      <c r="I233" s="70"/>
      <c r="J233" s="70"/>
      <c r="K233" s="70"/>
      <c r="L233" s="70"/>
    </row>
    <row r="234" spans="1:12" s="53" customFormat="1" x14ac:dyDescent="0.25">
      <c r="A234" s="151" t="s">
        <v>1237</v>
      </c>
      <c r="B234" s="153" t="s">
        <v>414</v>
      </c>
      <c r="C234" s="151" t="s">
        <v>416</v>
      </c>
      <c r="D234" s="151" t="s">
        <v>139</v>
      </c>
      <c r="E234" s="151" t="s">
        <v>23</v>
      </c>
      <c r="F234" s="154">
        <v>39773</v>
      </c>
      <c r="H234" s="70"/>
      <c r="I234" s="70"/>
      <c r="J234" s="70"/>
      <c r="K234" s="70"/>
      <c r="L234" s="70"/>
    </row>
    <row r="235" spans="1:12" s="53" customFormat="1" x14ac:dyDescent="0.25">
      <c r="A235" s="151" t="s">
        <v>1238</v>
      </c>
      <c r="B235" s="153" t="s">
        <v>417</v>
      </c>
      <c r="C235" s="151" t="s">
        <v>418</v>
      </c>
      <c r="D235" s="151" t="s">
        <v>139</v>
      </c>
      <c r="E235" s="151" t="s">
        <v>14</v>
      </c>
      <c r="F235" s="154">
        <v>40004</v>
      </c>
      <c r="H235" s="70"/>
      <c r="I235" s="70"/>
      <c r="J235" s="70"/>
      <c r="K235" s="70"/>
      <c r="L235" s="70"/>
    </row>
    <row r="236" spans="1:12" s="53" customFormat="1" x14ac:dyDescent="0.25">
      <c r="A236" s="151" t="s">
        <v>1239</v>
      </c>
      <c r="B236" s="153" t="s">
        <v>419</v>
      </c>
      <c r="C236" s="151" t="s">
        <v>420</v>
      </c>
      <c r="D236" s="151" t="s">
        <v>139</v>
      </c>
      <c r="E236" s="151" t="s">
        <v>14</v>
      </c>
      <c r="F236" s="154">
        <v>39990</v>
      </c>
      <c r="H236" s="70"/>
      <c r="I236" s="70"/>
      <c r="J236" s="70"/>
      <c r="K236" s="70"/>
      <c r="L236" s="70"/>
    </row>
    <row r="237" spans="1:12" s="53" customFormat="1" x14ac:dyDescent="0.25">
      <c r="A237" s="151" t="s">
        <v>1240</v>
      </c>
      <c r="B237" s="153" t="s">
        <v>421</v>
      </c>
      <c r="C237" s="151" t="s">
        <v>422</v>
      </c>
      <c r="D237" s="151" t="s">
        <v>139</v>
      </c>
      <c r="E237" s="151" t="s">
        <v>16</v>
      </c>
      <c r="F237" s="154">
        <v>40009</v>
      </c>
      <c r="H237" s="70"/>
      <c r="I237" s="70"/>
      <c r="J237" s="70"/>
      <c r="K237" s="70"/>
      <c r="L237" s="70"/>
    </row>
    <row r="238" spans="1:12" s="53" customFormat="1" x14ac:dyDescent="0.25">
      <c r="A238" s="151" t="s">
        <v>1241</v>
      </c>
      <c r="B238" s="153" t="s">
        <v>423</v>
      </c>
      <c r="C238" s="151" t="s">
        <v>424</v>
      </c>
      <c r="D238" s="151" t="s">
        <v>139</v>
      </c>
      <c r="E238" s="151" t="s">
        <v>19</v>
      </c>
      <c r="F238" s="154">
        <v>40053</v>
      </c>
      <c r="H238" s="70"/>
      <c r="I238" s="70"/>
      <c r="J238" s="70"/>
      <c r="K238" s="70"/>
      <c r="L238" s="70"/>
    </row>
    <row r="239" spans="1:12" s="53" customFormat="1" x14ac:dyDescent="0.25">
      <c r="A239" s="151" t="s">
        <v>1242</v>
      </c>
      <c r="B239" s="153" t="s">
        <v>425</v>
      </c>
      <c r="C239" s="151" t="s">
        <v>426</v>
      </c>
      <c r="D239" s="151" t="s">
        <v>139</v>
      </c>
      <c r="E239" s="151" t="s">
        <v>13</v>
      </c>
      <c r="F239" s="154">
        <v>40211</v>
      </c>
      <c r="H239" s="70"/>
      <c r="I239" s="70"/>
      <c r="J239" s="70"/>
      <c r="K239" s="70"/>
      <c r="L239" s="70"/>
    </row>
    <row r="240" spans="1:12" s="53" customFormat="1" x14ac:dyDescent="0.25">
      <c r="A240" s="151" t="s">
        <v>1243</v>
      </c>
      <c r="B240" s="153" t="s">
        <v>427</v>
      </c>
      <c r="C240" s="151" t="s">
        <v>428</v>
      </c>
      <c r="D240" s="151" t="s">
        <v>139</v>
      </c>
      <c r="E240" s="151" t="s">
        <v>21</v>
      </c>
      <c r="F240" s="154">
        <v>40085</v>
      </c>
      <c r="H240" s="70"/>
      <c r="I240" s="70"/>
      <c r="J240" s="70"/>
      <c r="K240" s="70"/>
      <c r="L240" s="70"/>
    </row>
    <row r="241" spans="1:12" s="53" customFormat="1" x14ac:dyDescent="0.25">
      <c r="A241" s="151" t="s">
        <v>1244</v>
      </c>
      <c r="B241" s="153" t="s">
        <v>427</v>
      </c>
      <c r="C241" s="151" t="s">
        <v>429</v>
      </c>
      <c r="D241" s="151" t="s">
        <v>139</v>
      </c>
      <c r="E241" s="151" t="s">
        <v>21</v>
      </c>
      <c r="F241" s="154">
        <v>40141</v>
      </c>
      <c r="H241" s="70"/>
      <c r="I241" s="70"/>
      <c r="J241" s="70"/>
      <c r="K241" s="70"/>
      <c r="L241" s="70"/>
    </row>
    <row r="242" spans="1:12" s="53" customFormat="1" x14ac:dyDescent="0.25">
      <c r="A242" s="151" t="s">
        <v>1245</v>
      </c>
      <c r="B242" s="153" t="s">
        <v>430</v>
      </c>
      <c r="C242" s="151" t="s">
        <v>431</v>
      </c>
      <c r="D242" s="151" t="s">
        <v>139</v>
      </c>
      <c r="E242" s="151" t="s">
        <v>21</v>
      </c>
      <c r="F242" s="154">
        <v>40081</v>
      </c>
      <c r="H242" s="70"/>
      <c r="I242" s="70"/>
      <c r="J242" s="70"/>
      <c r="K242" s="70"/>
      <c r="L242" s="70"/>
    </row>
    <row r="243" spans="1:12" s="53" customFormat="1" x14ac:dyDescent="0.25">
      <c r="A243" s="151" t="s">
        <v>1246</v>
      </c>
      <c r="B243" s="153" t="s">
        <v>432</v>
      </c>
      <c r="C243" s="151" t="s">
        <v>433</v>
      </c>
      <c r="D243" s="151" t="s">
        <v>139</v>
      </c>
      <c r="E243" s="151" t="s">
        <v>27</v>
      </c>
      <c r="F243" s="154">
        <v>40165</v>
      </c>
      <c r="H243" s="70"/>
      <c r="I243" s="70"/>
      <c r="J243" s="70"/>
      <c r="K243" s="70"/>
      <c r="L243" s="70"/>
    </row>
    <row r="244" spans="1:12" s="53" customFormat="1" x14ac:dyDescent="0.25">
      <c r="A244" s="151" t="s">
        <v>1247</v>
      </c>
      <c r="B244" s="153" t="s">
        <v>434</v>
      </c>
      <c r="C244" s="151" t="s">
        <v>908</v>
      </c>
      <c r="D244" s="151" t="s">
        <v>139</v>
      </c>
      <c r="E244" s="151" t="s">
        <v>27</v>
      </c>
      <c r="F244" s="154">
        <v>40414</v>
      </c>
      <c r="H244" s="70"/>
      <c r="I244" s="70"/>
      <c r="J244" s="70"/>
      <c r="K244" s="70"/>
      <c r="L244" s="70"/>
    </row>
    <row r="245" spans="1:12" s="53" customFormat="1" x14ac:dyDescent="0.25">
      <c r="A245" s="151" t="s">
        <v>1248</v>
      </c>
      <c r="B245" s="153" t="s">
        <v>435</v>
      </c>
      <c r="C245" s="151" t="s">
        <v>838</v>
      </c>
      <c r="D245" s="151" t="s">
        <v>139</v>
      </c>
      <c r="E245" s="151" t="s">
        <v>27</v>
      </c>
      <c r="F245" s="154">
        <v>40239</v>
      </c>
      <c r="H245" s="70"/>
      <c r="I245" s="70"/>
      <c r="J245" s="70"/>
      <c r="K245" s="70"/>
      <c r="L245" s="70"/>
    </row>
    <row r="246" spans="1:12" s="53" customFormat="1" x14ac:dyDescent="0.25">
      <c r="A246" s="151" t="s">
        <v>1249</v>
      </c>
      <c r="B246" s="153" t="s">
        <v>436</v>
      </c>
      <c r="C246" s="151" t="s">
        <v>437</v>
      </c>
      <c r="D246" s="151" t="s">
        <v>139</v>
      </c>
      <c r="E246" s="151" t="s">
        <v>22</v>
      </c>
      <c r="F246" s="154">
        <v>40288</v>
      </c>
      <c r="H246" s="70"/>
      <c r="I246" s="70"/>
      <c r="J246" s="70"/>
      <c r="K246" s="70"/>
      <c r="L246" s="70"/>
    </row>
    <row r="247" spans="1:12" s="53" customFormat="1" ht="22.5" x14ac:dyDescent="0.25">
      <c r="A247" s="151" t="s">
        <v>1250</v>
      </c>
      <c r="B247" s="153" t="s">
        <v>1580</v>
      </c>
      <c r="C247" s="151" t="s">
        <v>1581</v>
      </c>
      <c r="D247" s="151" t="s">
        <v>139</v>
      </c>
      <c r="E247" s="151" t="s">
        <v>23</v>
      </c>
      <c r="F247" s="154">
        <v>40330</v>
      </c>
      <c r="H247" s="70"/>
      <c r="I247" s="70"/>
      <c r="J247" s="70"/>
      <c r="K247" s="70"/>
      <c r="L247" s="70"/>
    </row>
    <row r="248" spans="1:12" s="53" customFormat="1" x14ac:dyDescent="0.25">
      <c r="A248" s="151" t="s">
        <v>1251</v>
      </c>
      <c r="B248" s="153" t="s">
        <v>438</v>
      </c>
      <c r="C248" s="151" t="s">
        <v>439</v>
      </c>
      <c r="D248" s="151" t="s">
        <v>139</v>
      </c>
      <c r="E248" s="151" t="s">
        <v>19</v>
      </c>
      <c r="F248" s="154">
        <v>40424</v>
      </c>
      <c r="H248" s="70"/>
      <c r="I248" s="70"/>
      <c r="J248" s="70"/>
      <c r="K248" s="70"/>
      <c r="L248" s="70"/>
    </row>
    <row r="249" spans="1:12" s="53" customFormat="1" x14ac:dyDescent="0.25">
      <c r="A249" s="151" t="s">
        <v>1252</v>
      </c>
      <c r="B249" s="153" t="s">
        <v>440</v>
      </c>
      <c r="C249" s="151" t="s">
        <v>441</v>
      </c>
      <c r="D249" s="151" t="s">
        <v>139</v>
      </c>
      <c r="E249" s="151" t="s">
        <v>23</v>
      </c>
      <c r="F249" s="154">
        <v>40345</v>
      </c>
      <c r="H249" s="70"/>
      <c r="I249" s="70"/>
      <c r="J249" s="70"/>
      <c r="K249" s="70"/>
      <c r="L249" s="70"/>
    </row>
    <row r="250" spans="1:12" s="53" customFormat="1" ht="22.5" x14ac:dyDescent="0.25">
      <c r="A250" s="151" t="s">
        <v>1582</v>
      </c>
      <c r="B250" s="153" t="s">
        <v>1583</v>
      </c>
      <c r="C250" s="151" t="s">
        <v>924</v>
      </c>
      <c r="D250" s="151" t="s">
        <v>139</v>
      </c>
      <c r="E250" s="151" t="s">
        <v>22</v>
      </c>
      <c r="F250" s="154">
        <v>40456</v>
      </c>
      <c r="H250" s="70"/>
      <c r="I250" s="70"/>
      <c r="J250" s="70"/>
      <c r="K250" s="70"/>
      <c r="L250" s="70"/>
    </row>
    <row r="251" spans="1:12" s="53" customFormat="1" x14ac:dyDescent="0.25">
      <c r="A251" s="151" t="s">
        <v>1253</v>
      </c>
      <c r="B251" s="153" t="s">
        <v>713</v>
      </c>
      <c r="C251" s="151" t="s">
        <v>714</v>
      </c>
      <c r="D251" s="151" t="s">
        <v>139</v>
      </c>
      <c r="E251" s="151" t="s">
        <v>23</v>
      </c>
      <c r="F251" s="154">
        <v>40459</v>
      </c>
      <c r="H251" s="70"/>
      <c r="I251" s="70"/>
      <c r="J251" s="70"/>
      <c r="K251" s="70"/>
      <c r="L251" s="70"/>
    </row>
    <row r="252" spans="1:12" s="53" customFormat="1" x14ac:dyDescent="0.25">
      <c r="A252" s="151" t="s">
        <v>1254</v>
      </c>
      <c r="B252" s="153" t="s">
        <v>1584</v>
      </c>
      <c r="C252" s="151" t="s">
        <v>442</v>
      </c>
      <c r="D252" s="151" t="s">
        <v>94</v>
      </c>
      <c r="E252" s="151" t="s">
        <v>94</v>
      </c>
      <c r="F252" s="154">
        <v>40498</v>
      </c>
      <c r="H252" s="70"/>
      <c r="I252" s="70"/>
      <c r="J252" s="70"/>
      <c r="K252" s="70"/>
      <c r="L252" s="70"/>
    </row>
    <row r="253" spans="1:12" s="53" customFormat="1" x14ac:dyDescent="0.25">
      <c r="A253" s="151" t="s">
        <v>1585</v>
      </c>
      <c r="B253" s="153" t="s">
        <v>443</v>
      </c>
      <c r="C253" s="151" t="s">
        <v>1586</v>
      </c>
      <c r="D253" s="151" t="s">
        <v>139</v>
      </c>
      <c r="E253" s="151" t="s">
        <v>14</v>
      </c>
      <c r="F253" s="154">
        <v>40632</v>
      </c>
      <c r="H253" s="70"/>
      <c r="I253" s="70"/>
      <c r="J253" s="70"/>
      <c r="K253" s="70"/>
      <c r="L253" s="70"/>
    </row>
    <row r="254" spans="1:12" s="53" customFormat="1" x14ac:dyDescent="0.25">
      <c r="A254" s="151" t="s">
        <v>1255</v>
      </c>
      <c r="B254" s="153" t="s">
        <v>444</v>
      </c>
      <c r="C254" s="151" t="s">
        <v>445</v>
      </c>
      <c r="D254" s="151" t="s">
        <v>139</v>
      </c>
      <c r="E254" s="151" t="s">
        <v>14</v>
      </c>
      <c r="F254" s="154">
        <v>41163</v>
      </c>
      <c r="H254" s="70"/>
      <c r="I254" s="70"/>
      <c r="J254" s="70"/>
      <c r="K254" s="70"/>
      <c r="L254" s="70"/>
    </row>
    <row r="255" spans="1:12" s="53" customFormat="1" x14ac:dyDescent="0.25">
      <c r="A255" s="151" t="s">
        <v>1256</v>
      </c>
      <c r="B255" s="153" t="s">
        <v>446</v>
      </c>
      <c r="C255" s="151" t="s">
        <v>447</v>
      </c>
      <c r="D255" s="151" t="s">
        <v>139</v>
      </c>
      <c r="E255" s="151" t="s">
        <v>22</v>
      </c>
      <c r="F255" s="154">
        <v>40620</v>
      </c>
      <c r="H255" s="70"/>
      <c r="I255" s="70"/>
      <c r="J255" s="70"/>
      <c r="K255" s="70"/>
      <c r="L255" s="70"/>
    </row>
    <row r="256" spans="1:12" s="53" customFormat="1" x14ac:dyDescent="0.25">
      <c r="A256" s="151" t="s">
        <v>1257</v>
      </c>
      <c r="B256" s="153" t="s">
        <v>1587</v>
      </c>
      <c r="C256" s="151" t="s">
        <v>448</v>
      </c>
      <c r="D256" s="151" t="s">
        <v>139</v>
      </c>
      <c r="E256" s="151" t="s">
        <v>22</v>
      </c>
      <c r="F256" s="154">
        <v>40736</v>
      </c>
      <c r="H256" s="70"/>
      <c r="I256" s="70"/>
      <c r="J256" s="70"/>
      <c r="K256" s="70"/>
      <c r="L256" s="70"/>
    </row>
    <row r="257" spans="1:12" s="53" customFormat="1" x14ac:dyDescent="0.25">
      <c r="A257" s="151" t="s">
        <v>1258</v>
      </c>
      <c r="B257" s="153" t="s">
        <v>449</v>
      </c>
      <c r="C257" s="151" t="s">
        <v>839</v>
      </c>
      <c r="D257" s="151" t="s">
        <v>139</v>
      </c>
      <c r="E257" s="151" t="s">
        <v>16</v>
      </c>
      <c r="F257" s="154">
        <v>40716</v>
      </c>
      <c r="H257" s="70"/>
      <c r="I257" s="70"/>
      <c r="J257" s="70"/>
      <c r="K257" s="70"/>
      <c r="L257" s="70"/>
    </row>
    <row r="258" spans="1:12" s="53" customFormat="1" x14ac:dyDescent="0.25">
      <c r="A258" s="151" t="s">
        <v>1259</v>
      </c>
      <c r="B258" s="153" t="s">
        <v>450</v>
      </c>
      <c r="C258" s="151" t="s">
        <v>451</v>
      </c>
      <c r="D258" s="151" t="s">
        <v>139</v>
      </c>
      <c r="E258" s="151" t="s">
        <v>25</v>
      </c>
      <c r="F258" s="154">
        <v>40925</v>
      </c>
      <c r="H258" s="70"/>
      <c r="I258" s="70"/>
      <c r="J258" s="70"/>
      <c r="K258" s="70"/>
      <c r="L258" s="70"/>
    </row>
    <row r="259" spans="1:12" s="53" customFormat="1" x14ac:dyDescent="0.25">
      <c r="A259" s="151" t="s">
        <v>1260</v>
      </c>
      <c r="B259" s="153" t="s">
        <v>452</v>
      </c>
      <c r="C259" s="151" t="s">
        <v>453</v>
      </c>
      <c r="D259" s="151" t="s">
        <v>139</v>
      </c>
      <c r="E259" s="151" t="s">
        <v>15</v>
      </c>
      <c r="F259" s="154">
        <v>41033</v>
      </c>
      <c r="H259" s="70"/>
      <c r="I259" s="70"/>
      <c r="J259" s="70"/>
      <c r="K259" s="70"/>
      <c r="L259" s="70"/>
    </row>
    <row r="260" spans="1:12" s="53" customFormat="1" x14ac:dyDescent="0.25">
      <c r="A260" s="151" t="s">
        <v>1261</v>
      </c>
      <c r="B260" s="153" t="s">
        <v>454</v>
      </c>
      <c r="C260" s="151" t="s">
        <v>455</v>
      </c>
      <c r="D260" s="151" t="s">
        <v>28</v>
      </c>
      <c r="E260" s="151" t="s">
        <v>28</v>
      </c>
      <c r="F260" s="154">
        <v>41144</v>
      </c>
      <c r="H260" s="70"/>
      <c r="I260" s="70"/>
      <c r="J260" s="70"/>
      <c r="K260" s="70"/>
      <c r="L260" s="70"/>
    </row>
    <row r="261" spans="1:12" s="53" customFormat="1" x14ac:dyDescent="0.25">
      <c r="A261" s="151" t="s">
        <v>1262</v>
      </c>
      <c r="B261" s="153" t="s">
        <v>456</v>
      </c>
      <c r="C261" s="151" t="s">
        <v>457</v>
      </c>
      <c r="D261" s="151" t="s">
        <v>139</v>
      </c>
      <c r="E261" s="151" t="s">
        <v>19</v>
      </c>
      <c r="F261" s="154">
        <v>41173</v>
      </c>
      <c r="H261" s="70"/>
      <c r="I261" s="70"/>
      <c r="J261" s="70"/>
      <c r="K261" s="70"/>
      <c r="L261" s="70"/>
    </row>
    <row r="262" spans="1:12" s="53" customFormat="1" x14ac:dyDescent="0.25">
      <c r="A262" s="151" t="s">
        <v>1263</v>
      </c>
      <c r="B262" s="153" t="s">
        <v>458</v>
      </c>
      <c r="C262" s="151" t="s">
        <v>459</v>
      </c>
      <c r="D262" s="151" t="s">
        <v>28</v>
      </c>
      <c r="E262" s="151" t="s">
        <v>28</v>
      </c>
      <c r="F262" s="154">
        <v>41240</v>
      </c>
      <c r="H262" s="70"/>
      <c r="I262" s="70"/>
      <c r="J262" s="70"/>
      <c r="K262" s="70"/>
      <c r="L262" s="70"/>
    </row>
    <row r="263" spans="1:12" s="53" customFormat="1" x14ac:dyDescent="0.25">
      <c r="A263" s="151" t="s">
        <v>1588</v>
      </c>
      <c r="B263" s="153" t="s">
        <v>1589</v>
      </c>
      <c r="C263" s="151" t="s">
        <v>1590</v>
      </c>
      <c r="D263" s="151" t="s">
        <v>139</v>
      </c>
      <c r="E263" s="151" t="s">
        <v>15</v>
      </c>
      <c r="F263" s="154">
        <v>41172</v>
      </c>
      <c r="H263" s="70"/>
      <c r="I263" s="70"/>
      <c r="J263" s="70"/>
      <c r="K263" s="70"/>
      <c r="L263" s="70"/>
    </row>
    <row r="264" spans="1:12" s="53" customFormat="1" ht="22.5" x14ac:dyDescent="0.25">
      <c r="A264" s="151" t="s">
        <v>1264</v>
      </c>
      <c r="B264" s="153" t="s">
        <v>460</v>
      </c>
      <c r="C264" s="151" t="s">
        <v>461</v>
      </c>
      <c r="D264" s="151" t="s">
        <v>139</v>
      </c>
      <c r="E264" s="151" t="s">
        <v>22</v>
      </c>
      <c r="F264" s="154">
        <v>41108</v>
      </c>
      <c r="H264" s="70"/>
      <c r="I264" s="70"/>
      <c r="J264" s="70"/>
      <c r="K264" s="70"/>
      <c r="L264" s="70"/>
    </row>
    <row r="265" spans="1:12" s="53" customFormat="1" x14ac:dyDescent="0.25">
      <c r="A265" s="151" t="s">
        <v>1265</v>
      </c>
      <c r="B265" s="153" t="s">
        <v>462</v>
      </c>
      <c r="C265" s="151" t="s">
        <v>463</v>
      </c>
      <c r="D265" s="151" t="s">
        <v>139</v>
      </c>
      <c r="E265" s="151" t="s">
        <v>21</v>
      </c>
      <c r="F265" s="154">
        <v>41192</v>
      </c>
      <c r="H265" s="70"/>
      <c r="I265" s="70"/>
      <c r="J265" s="70"/>
      <c r="K265" s="70"/>
      <c r="L265" s="70"/>
    </row>
    <row r="266" spans="1:12" s="53" customFormat="1" x14ac:dyDescent="0.25">
      <c r="A266" s="151" t="s">
        <v>1266</v>
      </c>
      <c r="B266" s="153" t="s">
        <v>464</v>
      </c>
      <c r="C266" s="151" t="s">
        <v>465</v>
      </c>
      <c r="D266" s="151" t="s">
        <v>139</v>
      </c>
      <c r="E266" s="151" t="s">
        <v>19</v>
      </c>
      <c r="F266" s="154">
        <v>41221</v>
      </c>
      <c r="H266" s="70"/>
      <c r="I266" s="70"/>
      <c r="J266" s="70"/>
      <c r="K266" s="70"/>
      <c r="L266" s="70"/>
    </row>
    <row r="267" spans="1:12" s="53" customFormat="1" x14ac:dyDescent="0.25">
      <c r="A267" s="151" t="s">
        <v>1267</v>
      </c>
      <c r="B267" s="153" t="s">
        <v>466</v>
      </c>
      <c r="C267" s="151" t="s">
        <v>467</v>
      </c>
      <c r="D267" s="151" t="s">
        <v>139</v>
      </c>
      <c r="E267" s="151" t="s">
        <v>19</v>
      </c>
      <c r="F267" s="154">
        <v>41233</v>
      </c>
      <c r="H267" s="70"/>
      <c r="I267" s="70"/>
      <c r="J267" s="70"/>
      <c r="K267" s="70"/>
      <c r="L267" s="70"/>
    </row>
    <row r="268" spans="1:12" s="53" customFormat="1" x14ac:dyDescent="0.25">
      <c r="A268" s="151" t="s">
        <v>1268</v>
      </c>
      <c r="B268" s="153" t="s">
        <v>468</v>
      </c>
      <c r="C268" s="151" t="s">
        <v>469</v>
      </c>
      <c r="D268" s="151" t="s">
        <v>139</v>
      </c>
      <c r="E268" s="151" t="s">
        <v>15</v>
      </c>
      <c r="F268" s="154">
        <v>41334</v>
      </c>
      <c r="H268" s="70"/>
      <c r="I268" s="70"/>
      <c r="J268" s="70"/>
      <c r="K268" s="70"/>
      <c r="L268" s="70"/>
    </row>
    <row r="269" spans="1:12" s="53" customFormat="1" x14ac:dyDescent="0.25">
      <c r="A269" s="151" t="s">
        <v>1269</v>
      </c>
      <c r="B269" s="153" t="s">
        <v>470</v>
      </c>
      <c r="C269" s="151" t="s">
        <v>471</v>
      </c>
      <c r="D269" s="151" t="s">
        <v>139</v>
      </c>
      <c r="E269" s="151" t="s">
        <v>16</v>
      </c>
      <c r="F269" s="154">
        <v>41313</v>
      </c>
      <c r="H269" s="70"/>
      <c r="I269" s="70"/>
      <c r="J269" s="70"/>
      <c r="K269" s="70"/>
      <c r="L269" s="70"/>
    </row>
    <row r="270" spans="1:12" s="53" customFormat="1" x14ac:dyDescent="0.25">
      <c r="A270" s="151" t="s">
        <v>1270</v>
      </c>
      <c r="B270" s="153" t="s">
        <v>472</v>
      </c>
      <c r="C270" s="151" t="s">
        <v>473</v>
      </c>
      <c r="D270" s="151" t="s">
        <v>139</v>
      </c>
      <c r="E270" s="151" t="s">
        <v>13</v>
      </c>
      <c r="F270" s="154">
        <v>38468</v>
      </c>
      <c r="H270" s="70"/>
      <c r="I270" s="70"/>
      <c r="J270" s="70"/>
      <c r="K270" s="70"/>
      <c r="L270" s="70"/>
    </row>
    <row r="271" spans="1:12" s="53" customFormat="1" x14ac:dyDescent="0.25">
      <c r="A271" s="151" t="s">
        <v>1271</v>
      </c>
      <c r="B271" s="153" t="s">
        <v>474</v>
      </c>
      <c r="C271" s="151" t="s">
        <v>475</v>
      </c>
      <c r="D271" s="151" t="s">
        <v>139</v>
      </c>
      <c r="E271" s="151" t="s">
        <v>20</v>
      </c>
      <c r="F271" s="154">
        <v>41373</v>
      </c>
      <c r="H271" s="70"/>
      <c r="I271" s="70"/>
      <c r="J271" s="70"/>
      <c r="K271" s="70"/>
      <c r="L271" s="70"/>
    </row>
    <row r="272" spans="1:12" s="53" customFormat="1" x14ac:dyDescent="0.25">
      <c r="A272" s="151" t="s">
        <v>1272</v>
      </c>
      <c r="B272" s="153" t="s">
        <v>476</v>
      </c>
      <c r="C272" s="151" t="s">
        <v>477</v>
      </c>
      <c r="D272" s="151" t="s">
        <v>139</v>
      </c>
      <c r="E272" s="151" t="s">
        <v>13</v>
      </c>
      <c r="F272" s="154">
        <v>41611</v>
      </c>
      <c r="H272" s="70"/>
      <c r="I272" s="70"/>
      <c r="J272" s="70"/>
      <c r="K272" s="70"/>
      <c r="L272" s="70"/>
    </row>
    <row r="273" spans="1:12" s="53" customFormat="1" x14ac:dyDescent="0.25">
      <c r="A273" s="151" t="s">
        <v>1273</v>
      </c>
      <c r="B273" s="153" t="s">
        <v>478</v>
      </c>
      <c r="C273" s="151" t="s">
        <v>479</v>
      </c>
      <c r="D273" s="151" t="s">
        <v>139</v>
      </c>
      <c r="E273" s="151" t="s">
        <v>14</v>
      </c>
      <c r="F273" s="154">
        <v>41562</v>
      </c>
      <c r="H273" s="70"/>
      <c r="I273" s="70"/>
      <c r="J273" s="70"/>
      <c r="K273" s="70"/>
      <c r="L273" s="70"/>
    </row>
    <row r="274" spans="1:12" s="53" customFormat="1" x14ac:dyDescent="0.25">
      <c r="A274" s="151" t="s">
        <v>1274</v>
      </c>
      <c r="B274" s="153" t="s">
        <v>480</v>
      </c>
      <c r="C274" s="151" t="s">
        <v>481</v>
      </c>
      <c r="D274" s="151" t="s">
        <v>139</v>
      </c>
      <c r="E274" s="151" t="s">
        <v>23</v>
      </c>
      <c r="F274" s="154">
        <v>41786</v>
      </c>
      <c r="H274" s="70"/>
      <c r="I274" s="70"/>
      <c r="J274" s="70"/>
      <c r="K274" s="70"/>
      <c r="L274" s="70"/>
    </row>
    <row r="275" spans="1:12" s="53" customFormat="1" x14ac:dyDescent="0.25">
      <c r="A275" s="151" t="s">
        <v>1275</v>
      </c>
      <c r="B275" s="153" t="s">
        <v>909</v>
      </c>
      <c r="C275" s="151" t="s">
        <v>910</v>
      </c>
      <c r="D275" s="151" t="s">
        <v>139</v>
      </c>
      <c r="E275" s="151" t="s">
        <v>14</v>
      </c>
      <c r="F275" s="154">
        <v>44832</v>
      </c>
      <c r="H275" s="70"/>
      <c r="I275" s="70"/>
      <c r="J275" s="70"/>
      <c r="K275" s="70"/>
      <c r="L275" s="70"/>
    </row>
    <row r="276" spans="1:12" s="53" customFormat="1" x14ac:dyDescent="0.25">
      <c r="A276" s="151" t="s">
        <v>1276</v>
      </c>
      <c r="B276" s="153" t="s">
        <v>482</v>
      </c>
      <c r="C276" s="151" t="s">
        <v>483</v>
      </c>
      <c r="D276" s="151" t="s">
        <v>139</v>
      </c>
      <c r="E276" s="151" t="s">
        <v>14</v>
      </c>
      <c r="F276" s="154">
        <v>41913</v>
      </c>
      <c r="H276" s="70"/>
      <c r="I276" s="70"/>
      <c r="J276" s="70"/>
      <c r="K276" s="70"/>
      <c r="L276" s="70"/>
    </row>
    <row r="277" spans="1:12" s="53" customFormat="1" x14ac:dyDescent="0.25">
      <c r="A277" s="151" t="s">
        <v>1277</v>
      </c>
      <c r="B277" s="153" t="s">
        <v>484</v>
      </c>
      <c r="C277" s="151" t="s">
        <v>911</v>
      </c>
      <c r="D277" s="151" t="s">
        <v>139</v>
      </c>
      <c r="E277" s="151" t="s">
        <v>22</v>
      </c>
      <c r="F277" s="154">
        <v>41956</v>
      </c>
      <c r="H277" s="70"/>
      <c r="I277" s="70"/>
      <c r="J277" s="70"/>
      <c r="K277" s="70"/>
      <c r="L277" s="70"/>
    </row>
    <row r="278" spans="1:12" s="53" customFormat="1" x14ac:dyDescent="0.25">
      <c r="A278" s="151" t="s">
        <v>1278</v>
      </c>
      <c r="B278" s="153" t="s">
        <v>485</v>
      </c>
      <c r="C278" s="151" t="s">
        <v>486</v>
      </c>
      <c r="D278" s="151" t="s">
        <v>139</v>
      </c>
      <c r="E278" s="151" t="s">
        <v>19</v>
      </c>
      <c r="F278" s="154">
        <v>39394</v>
      </c>
      <c r="H278" s="70"/>
      <c r="I278" s="70"/>
      <c r="J278" s="70"/>
      <c r="K278" s="70"/>
      <c r="L278" s="70"/>
    </row>
    <row r="279" spans="1:12" s="53" customFormat="1" x14ac:dyDescent="0.25">
      <c r="A279" s="151" t="s">
        <v>1279</v>
      </c>
      <c r="B279" s="153" t="s">
        <v>487</v>
      </c>
      <c r="C279" s="151" t="s">
        <v>488</v>
      </c>
      <c r="D279" s="151" t="s">
        <v>139</v>
      </c>
      <c r="E279" s="151" t="s">
        <v>18</v>
      </c>
      <c r="F279" s="154">
        <v>41992</v>
      </c>
      <c r="H279" s="70"/>
      <c r="I279" s="70"/>
      <c r="J279" s="70"/>
      <c r="K279" s="70"/>
      <c r="L279" s="70"/>
    </row>
    <row r="280" spans="1:12" s="53" customFormat="1" x14ac:dyDescent="0.25">
      <c r="A280" s="151" t="s">
        <v>1280</v>
      </c>
      <c r="B280" s="153" t="s">
        <v>489</v>
      </c>
      <c r="C280" s="151" t="s">
        <v>490</v>
      </c>
      <c r="D280" s="151" t="s">
        <v>139</v>
      </c>
      <c r="E280" s="151" t="s">
        <v>22</v>
      </c>
      <c r="F280" s="154">
        <v>42082</v>
      </c>
      <c r="H280" s="70"/>
      <c r="I280" s="70"/>
      <c r="J280" s="70"/>
      <c r="K280" s="70"/>
      <c r="L280" s="70"/>
    </row>
    <row r="281" spans="1:12" s="53" customFormat="1" x14ac:dyDescent="0.25">
      <c r="A281" s="151" t="s">
        <v>1281</v>
      </c>
      <c r="B281" s="153" t="s">
        <v>491</v>
      </c>
      <c r="C281" s="151" t="s">
        <v>492</v>
      </c>
      <c r="D281" s="151" t="s">
        <v>28</v>
      </c>
      <c r="E281" s="151" t="s">
        <v>28</v>
      </c>
      <c r="F281" s="154">
        <v>42129</v>
      </c>
      <c r="H281" s="70"/>
      <c r="I281" s="70"/>
      <c r="J281" s="70"/>
      <c r="K281" s="70"/>
      <c r="L281" s="70"/>
    </row>
    <row r="282" spans="1:12" s="53" customFormat="1" x14ac:dyDescent="0.25">
      <c r="A282" s="151" t="s">
        <v>1282</v>
      </c>
      <c r="B282" s="153" t="s">
        <v>1591</v>
      </c>
      <c r="C282" s="151" t="s">
        <v>493</v>
      </c>
      <c r="D282" s="151" t="s">
        <v>28</v>
      </c>
      <c r="E282" s="151" t="s">
        <v>28</v>
      </c>
      <c r="F282" s="154">
        <v>42174</v>
      </c>
      <c r="H282" s="70"/>
      <c r="I282" s="70"/>
      <c r="J282" s="70"/>
      <c r="K282" s="70"/>
      <c r="L282" s="70"/>
    </row>
    <row r="283" spans="1:12" s="53" customFormat="1" x14ac:dyDescent="0.25">
      <c r="A283" s="151" t="s">
        <v>1283</v>
      </c>
      <c r="B283" s="153" t="s">
        <v>999</v>
      </c>
      <c r="C283" s="151" t="s">
        <v>842</v>
      </c>
      <c r="D283" s="151" t="s">
        <v>28</v>
      </c>
      <c r="E283" s="151" t="s">
        <v>28</v>
      </c>
      <c r="F283" s="154">
        <v>44524</v>
      </c>
      <c r="H283" s="70"/>
      <c r="I283" s="70"/>
      <c r="J283" s="70"/>
      <c r="K283" s="70"/>
      <c r="L283" s="70"/>
    </row>
    <row r="284" spans="1:12" s="53" customFormat="1" x14ac:dyDescent="0.25">
      <c r="A284" s="151" t="s">
        <v>1284</v>
      </c>
      <c r="B284" s="153" t="s">
        <v>494</v>
      </c>
      <c r="C284" s="151" t="s">
        <v>840</v>
      </c>
      <c r="D284" s="151" t="s">
        <v>28</v>
      </c>
      <c r="E284" s="151" t="s">
        <v>28</v>
      </c>
      <c r="F284" s="154">
        <v>42328</v>
      </c>
      <c r="H284" s="70"/>
      <c r="I284" s="70"/>
      <c r="J284" s="70"/>
      <c r="K284" s="70"/>
      <c r="L284" s="70"/>
    </row>
    <row r="285" spans="1:12" s="53" customFormat="1" x14ac:dyDescent="0.25">
      <c r="A285" s="151" t="s">
        <v>1285</v>
      </c>
      <c r="B285" s="153" t="s">
        <v>1000</v>
      </c>
      <c r="C285" s="151" t="s">
        <v>974</v>
      </c>
      <c r="D285" s="151" t="s">
        <v>139</v>
      </c>
      <c r="E285" s="151" t="s">
        <v>22</v>
      </c>
      <c r="F285" s="154">
        <v>42481</v>
      </c>
      <c r="H285" s="70"/>
      <c r="I285" s="70"/>
      <c r="J285" s="70"/>
      <c r="K285" s="70"/>
      <c r="L285" s="70"/>
    </row>
    <row r="286" spans="1:12" s="53" customFormat="1" x14ac:dyDescent="0.25">
      <c r="A286" s="151" t="s">
        <v>1286</v>
      </c>
      <c r="B286" s="153" t="s">
        <v>1592</v>
      </c>
      <c r="C286" s="151" t="s">
        <v>1593</v>
      </c>
      <c r="D286" s="151" t="s">
        <v>139</v>
      </c>
      <c r="E286" s="151" t="s">
        <v>13</v>
      </c>
      <c r="F286" s="154">
        <v>42486</v>
      </c>
      <c r="H286" s="70"/>
      <c r="I286" s="70"/>
      <c r="J286" s="70"/>
      <c r="K286" s="70"/>
      <c r="L286" s="70"/>
    </row>
    <row r="287" spans="1:12" s="53" customFormat="1" x14ac:dyDescent="0.25">
      <c r="A287" s="151" t="s">
        <v>1287</v>
      </c>
      <c r="B287" s="153" t="s">
        <v>841</v>
      </c>
      <c r="C287" s="151" t="s">
        <v>495</v>
      </c>
      <c r="D287" s="151" t="s">
        <v>139</v>
      </c>
      <c r="E287" s="151" t="s">
        <v>21</v>
      </c>
      <c r="F287" s="154">
        <v>43090</v>
      </c>
      <c r="H287" s="70"/>
      <c r="I287" s="70"/>
      <c r="J287" s="70"/>
      <c r="K287" s="70"/>
      <c r="L287" s="70"/>
    </row>
    <row r="288" spans="1:12" s="53" customFormat="1" x14ac:dyDescent="0.25">
      <c r="A288" s="151" t="s">
        <v>1288</v>
      </c>
      <c r="B288" s="153" t="s">
        <v>496</v>
      </c>
      <c r="C288" s="151" t="s">
        <v>497</v>
      </c>
      <c r="D288" s="151" t="s">
        <v>28</v>
      </c>
      <c r="E288" s="151" t="s">
        <v>28</v>
      </c>
      <c r="F288" s="154">
        <v>42867</v>
      </c>
      <c r="H288" s="70"/>
      <c r="I288" s="70"/>
      <c r="J288" s="70"/>
      <c r="K288" s="70"/>
      <c r="L288" s="70"/>
    </row>
    <row r="289" spans="1:12" s="53" customFormat="1" x14ac:dyDescent="0.25">
      <c r="A289" s="151" t="s">
        <v>1289</v>
      </c>
      <c r="B289" s="153" t="s">
        <v>498</v>
      </c>
      <c r="C289" s="151" t="s">
        <v>499</v>
      </c>
      <c r="D289" s="151" t="s">
        <v>139</v>
      </c>
      <c r="E289" s="151" t="s">
        <v>12</v>
      </c>
      <c r="F289" s="154">
        <v>42809</v>
      </c>
      <c r="H289" s="70"/>
      <c r="I289" s="70"/>
      <c r="J289" s="70"/>
      <c r="K289" s="70"/>
      <c r="L289" s="70"/>
    </row>
    <row r="290" spans="1:12" s="53" customFormat="1" x14ac:dyDescent="0.25">
      <c r="A290" s="151" t="s">
        <v>1290</v>
      </c>
      <c r="B290" s="153" t="s">
        <v>500</v>
      </c>
      <c r="C290" s="151" t="s">
        <v>501</v>
      </c>
      <c r="D290" s="151" t="s">
        <v>28</v>
      </c>
      <c r="E290" s="151" t="s">
        <v>28</v>
      </c>
      <c r="F290" s="154">
        <v>42993</v>
      </c>
      <c r="H290" s="70"/>
      <c r="I290" s="70"/>
      <c r="J290" s="70"/>
      <c r="K290" s="70"/>
      <c r="L290" s="70"/>
    </row>
    <row r="291" spans="1:12" s="53" customFormat="1" ht="22.5" x14ac:dyDescent="0.25">
      <c r="A291" s="151" t="s">
        <v>1291</v>
      </c>
      <c r="B291" s="153" t="s">
        <v>1001</v>
      </c>
      <c r="C291" s="151" t="s">
        <v>502</v>
      </c>
      <c r="D291" s="151" t="s">
        <v>28</v>
      </c>
      <c r="E291" s="151" t="s">
        <v>28</v>
      </c>
      <c r="F291" s="154">
        <v>43041</v>
      </c>
      <c r="H291" s="70"/>
      <c r="I291" s="70"/>
      <c r="J291" s="70"/>
      <c r="K291" s="70"/>
      <c r="L291" s="70"/>
    </row>
    <row r="292" spans="1:12" s="53" customFormat="1" ht="22.5" x14ac:dyDescent="0.25">
      <c r="A292" s="151" t="s">
        <v>1292</v>
      </c>
      <c r="B292" s="153" t="s">
        <v>1002</v>
      </c>
      <c r="C292" s="151" t="s">
        <v>969</v>
      </c>
      <c r="D292" s="151" t="s">
        <v>139</v>
      </c>
      <c r="E292" s="151" t="s">
        <v>16</v>
      </c>
      <c r="F292" s="154">
        <v>43417</v>
      </c>
      <c r="H292" s="70"/>
      <c r="I292" s="70"/>
      <c r="J292" s="70"/>
      <c r="K292" s="70"/>
      <c r="L292" s="70"/>
    </row>
    <row r="293" spans="1:12" s="53" customFormat="1" x14ac:dyDescent="0.25">
      <c r="A293" s="151" t="s">
        <v>1293</v>
      </c>
      <c r="B293" s="153" t="s">
        <v>504</v>
      </c>
      <c r="C293" s="151" t="s">
        <v>505</v>
      </c>
      <c r="D293" s="151" t="s">
        <v>28</v>
      </c>
      <c r="E293" s="151" t="s">
        <v>28</v>
      </c>
      <c r="F293" s="154">
        <v>43396</v>
      </c>
      <c r="H293" s="70"/>
      <c r="I293" s="70"/>
      <c r="J293" s="70"/>
      <c r="K293" s="70"/>
      <c r="L293" s="70"/>
    </row>
    <row r="294" spans="1:12" s="53" customFormat="1" x14ac:dyDescent="0.25">
      <c r="A294" s="151" t="s">
        <v>1294</v>
      </c>
      <c r="B294" s="153" t="s">
        <v>506</v>
      </c>
      <c r="C294" s="151" t="s">
        <v>507</v>
      </c>
      <c r="D294" s="151" t="s">
        <v>139</v>
      </c>
      <c r="E294" s="151" t="s">
        <v>19</v>
      </c>
      <c r="F294" s="154">
        <v>43531</v>
      </c>
      <c r="H294" s="70"/>
      <c r="I294" s="70"/>
      <c r="J294" s="70"/>
      <c r="K294" s="70"/>
      <c r="L294" s="70"/>
    </row>
    <row r="295" spans="1:12" s="53" customFormat="1" x14ac:dyDescent="0.25">
      <c r="A295" s="151" t="s">
        <v>1295</v>
      </c>
      <c r="B295" s="153" t="s">
        <v>508</v>
      </c>
      <c r="C295" s="151" t="s">
        <v>509</v>
      </c>
      <c r="D295" s="151" t="s">
        <v>139</v>
      </c>
      <c r="E295" s="151" t="s">
        <v>14</v>
      </c>
      <c r="F295" s="154">
        <v>43725</v>
      </c>
      <c r="H295" s="70"/>
      <c r="I295" s="70"/>
      <c r="J295" s="70"/>
      <c r="K295" s="70"/>
      <c r="L295" s="70"/>
    </row>
    <row r="296" spans="1:12" s="53" customFormat="1" x14ac:dyDescent="0.25">
      <c r="A296" s="151" t="s">
        <v>1296</v>
      </c>
      <c r="B296" s="153" t="s">
        <v>1594</v>
      </c>
      <c r="C296" s="151" t="s">
        <v>510</v>
      </c>
      <c r="D296" s="151" t="s">
        <v>28</v>
      </c>
      <c r="E296" s="151" t="s">
        <v>28</v>
      </c>
      <c r="F296" s="154">
        <v>43706</v>
      </c>
      <c r="H296" s="70"/>
      <c r="I296" s="70"/>
      <c r="J296" s="70"/>
      <c r="K296" s="70"/>
      <c r="L296" s="70"/>
    </row>
    <row r="297" spans="1:12" s="53" customFormat="1" x14ac:dyDescent="0.25">
      <c r="A297" s="151" t="s">
        <v>1297</v>
      </c>
      <c r="B297" s="153" t="s">
        <v>511</v>
      </c>
      <c r="C297" s="151" t="s">
        <v>512</v>
      </c>
      <c r="D297" s="151" t="s">
        <v>94</v>
      </c>
      <c r="E297" s="151" t="s">
        <v>94</v>
      </c>
      <c r="F297" s="154">
        <v>43655</v>
      </c>
      <c r="H297" s="70"/>
      <c r="I297" s="70"/>
      <c r="J297" s="70"/>
      <c r="K297" s="70"/>
      <c r="L297" s="70"/>
    </row>
    <row r="298" spans="1:12" s="53" customFormat="1" x14ac:dyDescent="0.25">
      <c r="A298" s="151" t="s">
        <v>1298</v>
      </c>
      <c r="B298" s="153" t="s">
        <v>513</v>
      </c>
      <c r="C298" s="151" t="s">
        <v>1595</v>
      </c>
      <c r="D298" s="151" t="s">
        <v>139</v>
      </c>
      <c r="E298" s="151" t="s">
        <v>22</v>
      </c>
      <c r="F298" s="154">
        <v>43795</v>
      </c>
      <c r="H298" s="70"/>
      <c r="I298" s="70"/>
      <c r="J298" s="70"/>
      <c r="K298" s="70"/>
      <c r="L298" s="70"/>
    </row>
    <row r="299" spans="1:12" s="53" customFormat="1" x14ac:dyDescent="0.25">
      <c r="A299" s="151" t="s">
        <v>1299</v>
      </c>
      <c r="B299" s="153" t="s">
        <v>514</v>
      </c>
      <c r="C299" s="151" t="s">
        <v>515</v>
      </c>
      <c r="D299" s="151" t="s">
        <v>139</v>
      </c>
      <c r="E299" s="151" t="s">
        <v>22</v>
      </c>
      <c r="F299" s="154">
        <v>43768</v>
      </c>
      <c r="H299" s="70"/>
      <c r="I299" s="70"/>
      <c r="J299" s="70"/>
      <c r="K299" s="70"/>
      <c r="L299" s="70"/>
    </row>
    <row r="300" spans="1:12" s="53" customFormat="1" x14ac:dyDescent="0.25">
      <c r="A300" s="151" t="s">
        <v>1300</v>
      </c>
      <c r="B300" s="153" t="s">
        <v>715</v>
      </c>
      <c r="C300" s="151" t="s">
        <v>716</v>
      </c>
      <c r="D300" s="151" t="s">
        <v>28</v>
      </c>
      <c r="E300" s="151" t="s">
        <v>28</v>
      </c>
      <c r="F300" s="154">
        <v>44091</v>
      </c>
      <c r="H300" s="70"/>
      <c r="I300" s="70"/>
      <c r="J300" s="70"/>
      <c r="K300" s="70"/>
      <c r="L300" s="70"/>
    </row>
    <row r="301" spans="1:12" s="53" customFormat="1" x14ac:dyDescent="0.25">
      <c r="A301" s="151" t="s">
        <v>1301</v>
      </c>
      <c r="B301" s="153" t="s">
        <v>717</v>
      </c>
      <c r="C301" s="151" t="s">
        <v>718</v>
      </c>
      <c r="D301" s="151" t="s">
        <v>28</v>
      </c>
      <c r="E301" s="151" t="s">
        <v>28</v>
      </c>
      <c r="F301" s="154">
        <v>44152</v>
      </c>
      <c r="H301" s="70"/>
      <c r="I301" s="70"/>
      <c r="J301" s="70"/>
      <c r="K301" s="70"/>
      <c r="L301" s="70"/>
    </row>
    <row r="302" spans="1:12" s="53" customFormat="1" x14ac:dyDescent="0.25">
      <c r="A302" s="151" t="s">
        <v>1302</v>
      </c>
      <c r="B302" s="153" t="s">
        <v>717</v>
      </c>
      <c r="C302" s="151" t="s">
        <v>719</v>
      </c>
      <c r="D302" s="151" t="s">
        <v>28</v>
      </c>
      <c r="E302" s="151" t="s">
        <v>28</v>
      </c>
      <c r="F302" s="154">
        <v>44152</v>
      </c>
      <c r="H302" s="70"/>
      <c r="I302" s="70"/>
      <c r="J302" s="70"/>
      <c r="K302" s="70"/>
      <c r="L302" s="70"/>
    </row>
    <row r="303" spans="1:12" s="53" customFormat="1" x14ac:dyDescent="0.25">
      <c r="A303" s="151" t="s">
        <v>1303</v>
      </c>
      <c r="B303" s="153" t="s">
        <v>720</v>
      </c>
      <c r="C303" s="151" t="s">
        <v>721</v>
      </c>
      <c r="D303" s="151" t="s">
        <v>28</v>
      </c>
      <c r="E303" s="151" t="s">
        <v>28</v>
      </c>
      <c r="F303" s="154">
        <v>44089</v>
      </c>
      <c r="H303" s="70"/>
      <c r="I303" s="70"/>
      <c r="J303" s="70"/>
      <c r="K303" s="70"/>
      <c r="L303" s="70"/>
    </row>
    <row r="304" spans="1:12" s="53" customFormat="1" ht="22.5" x14ac:dyDescent="0.25">
      <c r="A304" s="151" t="s">
        <v>1304</v>
      </c>
      <c r="B304" s="153" t="s">
        <v>722</v>
      </c>
      <c r="C304" s="151" t="s">
        <v>644</v>
      </c>
      <c r="D304" s="151" t="s">
        <v>139</v>
      </c>
      <c r="E304" s="151" t="s">
        <v>22</v>
      </c>
      <c r="F304" s="154">
        <v>44161</v>
      </c>
      <c r="H304" s="70"/>
      <c r="I304" s="70"/>
      <c r="J304" s="70"/>
      <c r="K304" s="70"/>
      <c r="L304" s="70"/>
    </row>
    <row r="305" spans="1:12" s="53" customFormat="1" x14ac:dyDescent="0.25">
      <c r="A305" s="151" t="s">
        <v>1305</v>
      </c>
      <c r="B305" s="153" t="s">
        <v>723</v>
      </c>
      <c r="C305" s="151" t="s">
        <v>724</v>
      </c>
      <c r="D305" s="151" t="s">
        <v>725</v>
      </c>
      <c r="E305" s="151" t="s">
        <v>725</v>
      </c>
      <c r="F305" s="154">
        <v>44299</v>
      </c>
      <c r="H305" s="70"/>
      <c r="I305" s="70"/>
      <c r="J305" s="70"/>
      <c r="K305" s="70"/>
      <c r="L305" s="70"/>
    </row>
    <row r="306" spans="1:12" s="53" customFormat="1" x14ac:dyDescent="0.25">
      <c r="A306" s="151" t="s">
        <v>1306</v>
      </c>
      <c r="B306" s="153" t="s">
        <v>726</v>
      </c>
      <c r="C306" s="151" t="s">
        <v>727</v>
      </c>
      <c r="D306" s="151" t="s">
        <v>139</v>
      </c>
      <c r="E306" s="151" t="s">
        <v>22</v>
      </c>
      <c r="F306" s="154">
        <v>44356</v>
      </c>
      <c r="H306" s="70"/>
      <c r="I306" s="70"/>
      <c r="J306" s="70"/>
      <c r="K306" s="70"/>
      <c r="L306" s="70"/>
    </row>
    <row r="307" spans="1:12" s="53" customFormat="1" x14ac:dyDescent="0.25">
      <c r="A307" s="151" t="s">
        <v>1307</v>
      </c>
      <c r="B307" s="153" t="s">
        <v>728</v>
      </c>
      <c r="C307" s="151" t="s">
        <v>729</v>
      </c>
      <c r="D307" s="151" t="s">
        <v>139</v>
      </c>
      <c r="E307" s="151" t="s">
        <v>14</v>
      </c>
      <c r="F307" s="154">
        <v>44428</v>
      </c>
      <c r="H307" s="70"/>
      <c r="I307" s="70"/>
      <c r="J307" s="70"/>
      <c r="K307" s="70"/>
      <c r="L307" s="70"/>
    </row>
    <row r="308" spans="1:12" s="53" customFormat="1" x14ac:dyDescent="0.25">
      <c r="A308" s="151" t="s">
        <v>1308</v>
      </c>
      <c r="B308" s="153" t="s">
        <v>843</v>
      </c>
      <c r="C308" s="151" t="s">
        <v>844</v>
      </c>
      <c r="D308" s="151" t="s">
        <v>28</v>
      </c>
      <c r="E308" s="151" t="s">
        <v>28</v>
      </c>
      <c r="F308" s="154">
        <v>44446</v>
      </c>
      <c r="H308" s="70"/>
      <c r="I308" s="70"/>
      <c r="J308" s="70"/>
      <c r="K308" s="70"/>
      <c r="L308" s="70"/>
    </row>
    <row r="309" spans="1:12" s="53" customFormat="1" x14ac:dyDescent="0.25">
      <c r="A309" s="151" t="s">
        <v>1309</v>
      </c>
      <c r="B309" s="153" t="s">
        <v>845</v>
      </c>
      <c r="C309" s="151" t="s">
        <v>1596</v>
      </c>
      <c r="D309" s="151" t="s">
        <v>139</v>
      </c>
      <c r="E309" s="151" t="s">
        <v>22</v>
      </c>
      <c r="F309" s="154">
        <v>44642</v>
      </c>
      <c r="H309" s="70"/>
      <c r="I309" s="70"/>
      <c r="J309" s="70"/>
      <c r="K309" s="70"/>
      <c r="L309" s="70"/>
    </row>
    <row r="310" spans="1:12" s="53" customFormat="1" x14ac:dyDescent="0.25">
      <c r="A310" s="151" t="s">
        <v>1310</v>
      </c>
      <c r="B310" s="153" t="s">
        <v>912</v>
      </c>
      <c r="C310" s="151" t="s">
        <v>913</v>
      </c>
      <c r="D310" s="151" t="s">
        <v>28</v>
      </c>
      <c r="E310" s="151" t="s">
        <v>28</v>
      </c>
      <c r="F310" s="154">
        <v>44819</v>
      </c>
      <c r="H310" s="70"/>
      <c r="I310" s="70"/>
      <c r="J310" s="70"/>
      <c r="K310" s="70"/>
      <c r="L310" s="70"/>
    </row>
    <row r="311" spans="1:12" s="53" customFormat="1" x14ac:dyDescent="0.25">
      <c r="A311" s="151" t="s">
        <v>1311</v>
      </c>
      <c r="B311" s="153" t="s">
        <v>1003</v>
      </c>
      <c r="C311" s="151" t="s">
        <v>1004</v>
      </c>
      <c r="D311" s="151" t="s">
        <v>139</v>
      </c>
      <c r="E311" s="151" t="s">
        <v>22</v>
      </c>
      <c r="F311" s="154">
        <v>45188</v>
      </c>
      <c r="H311" s="70"/>
      <c r="I311" s="70"/>
      <c r="J311" s="70"/>
      <c r="K311" s="70"/>
      <c r="L311" s="70"/>
    </row>
    <row r="312" spans="1:12" s="53" customFormat="1" x14ac:dyDescent="0.25">
      <c r="A312" s="151" t="s">
        <v>1312</v>
      </c>
      <c r="B312" s="153" t="s">
        <v>914</v>
      </c>
      <c r="C312" s="151" t="s">
        <v>915</v>
      </c>
      <c r="D312" s="151" t="s">
        <v>139</v>
      </c>
      <c r="E312" s="151" t="s">
        <v>14</v>
      </c>
      <c r="F312" s="154">
        <v>44876</v>
      </c>
      <c r="H312" s="70"/>
      <c r="I312" s="70"/>
      <c r="J312" s="70"/>
      <c r="K312" s="70"/>
      <c r="L312" s="70"/>
    </row>
    <row r="313" spans="1:12" s="53" customFormat="1" x14ac:dyDescent="0.25">
      <c r="A313" s="151" t="s">
        <v>1313</v>
      </c>
      <c r="B313" s="153" t="s">
        <v>916</v>
      </c>
      <c r="C313" s="151" t="s">
        <v>917</v>
      </c>
      <c r="D313" s="151" t="s">
        <v>139</v>
      </c>
      <c r="E313" s="151" t="s">
        <v>16</v>
      </c>
      <c r="F313" s="154">
        <v>44876</v>
      </c>
      <c r="H313" s="70"/>
      <c r="I313" s="70"/>
      <c r="J313" s="70"/>
      <c r="K313" s="70"/>
      <c r="L313" s="70"/>
    </row>
    <row r="314" spans="1:12" s="53" customFormat="1" x14ac:dyDescent="0.25">
      <c r="A314" s="151" t="s">
        <v>1314</v>
      </c>
      <c r="B314" s="153" t="s">
        <v>918</v>
      </c>
      <c r="C314" s="151" t="s">
        <v>919</v>
      </c>
      <c r="D314" s="151" t="s">
        <v>139</v>
      </c>
      <c r="E314" s="151" t="s">
        <v>18</v>
      </c>
      <c r="F314" s="154">
        <v>44831</v>
      </c>
      <c r="H314" s="70"/>
      <c r="I314" s="70"/>
      <c r="J314" s="70"/>
      <c r="K314" s="70"/>
      <c r="L314" s="70"/>
    </row>
    <row r="315" spans="1:12" s="53" customFormat="1" x14ac:dyDescent="0.25">
      <c r="A315" s="151" t="s">
        <v>1315</v>
      </c>
      <c r="B315" s="153" t="s">
        <v>920</v>
      </c>
      <c r="C315" s="151" t="s">
        <v>921</v>
      </c>
      <c r="D315" s="151" t="s">
        <v>139</v>
      </c>
      <c r="E315" s="151" t="s">
        <v>22</v>
      </c>
      <c r="F315" s="154">
        <v>44896</v>
      </c>
      <c r="H315" s="70"/>
      <c r="I315" s="70"/>
      <c r="J315" s="70"/>
      <c r="K315" s="70"/>
      <c r="L315" s="70"/>
    </row>
    <row r="316" spans="1:12" s="53" customFormat="1" ht="22.5" x14ac:dyDescent="0.25">
      <c r="A316" s="151" t="s">
        <v>1316</v>
      </c>
      <c r="B316" s="153" t="s">
        <v>922</v>
      </c>
      <c r="C316" s="151" t="s">
        <v>923</v>
      </c>
      <c r="D316" s="151" t="s">
        <v>139</v>
      </c>
      <c r="E316" s="151" t="s">
        <v>19</v>
      </c>
      <c r="F316" s="154">
        <v>45128</v>
      </c>
      <c r="H316" s="70"/>
      <c r="I316" s="70"/>
      <c r="J316" s="70"/>
      <c r="K316" s="70"/>
      <c r="L316" s="70"/>
    </row>
    <row r="317" spans="1:12" s="53" customFormat="1" x14ac:dyDescent="0.25">
      <c r="A317" s="151" t="s">
        <v>1317</v>
      </c>
      <c r="B317" s="153" t="s">
        <v>1005</v>
      </c>
      <c r="C317" s="151" t="s">
        <v>1006</v>
      </c>
      <c r="D317" s="151" t="s">
        <v>139</v>
      </c>
      <c r="E317" s="151" t="s">
        <v>22</v>
      </c>
      <c r="F317" s="154">
        <v>45219</v>
      </c>
      <c r="H317" s="70"/>
      <c r="I317" s="70"/>
      <c r="J317" s="70"/>
      <c r="K317" s="70"/>
      <c r="L317" s="70"/>
    </row>
    <row r="318" spans="1:12" s="53" customFormat="1" x14ac:dyDescent="0.25">
      <c r="A318" s="151" t="s">
        <v>1318</v>
      </c>
      <c r="B318" s="153" t="s">
        <v>1005</v>
      </c>
      <c r="C318" s="151" t="s">
        <v>1007</v>
      </c>
      <c r="D318" s="151" t="s">
        <v>139</v>
      </c>
      <c r="E318" s="151" t="s">
        <v>22</v>
      </c>
      <c r="F318" s="154">
        <v>45219</v>
      </c>
      <c r="H318" s="70"/>
      <c r="I318" s="70"/>
      <c r="J318" s="70"/>
      <c r="K318" s="70"/>
      <c r="L318" s="70"/>
    </row>
    <row r="319" spans="1:12" s="53" customFormat="1" x14ac:dyDescent="0.25">
      <c r="A319" s="151" t="s">
        <v>1319</v>
      </c>
      <c r="B319" s="153" t="s">
        <v>1008</v>
      </c>
      <c r="C319" s="151" t="s">
        <v>1009</v>
      </c>
      <c r="D319" s="151" t="s">
        <v>139</v>
      </c>
      <c r="E319" s="151" t="s">
        <v>27</v>
      </c>
      <c r="F319" s="154">
        <v>45188</v>
      </c>
      <c r="H319" s="70"/>
      <c r="I319" s="70"/>
      <c r="J319" s="70"/>
      <c r="K319" s="70"/>
      <c r="L319" s="70"/>
    </row>
    <row r="320" spans="1:12" s="53" customFormat="1" x14ac:dyDescent="0.25">
      <c r="A320" s="151" t="s">
        <v>1320</v>
      </c>
      <c r="B320" s="153" t="s">
        <v>1010</v>
      </c>
      <c r="C320" s="151" t="s">
        <v>730</v>
      </c>
      <c r="D320" s="151" t="s">
        <v>139</v>
      </c>
      <c r="E320" s="151" t="s">
        <v>22</v>
      </c>
      <c r="F320" s="154">
        <v>45239</v>
      </c>
      <c r="H320" s="70"/>
      <c r="I320" s="70"/>
      <c r="J320" s="70"/>
      <c r="K320" s="70"/>
      <c r="L320" s="70"/>
    </row>
    <row r="321" spans="1:12" s="53" customFormat="1" x14ac:dyDescent="0.25">
      <c r="A321" s="151" t="s">
        <v>1321</v>
      </c>
      <c r="B321" s="153" t="s">
        <v>1011</v>
      </c>
      <c r="C321" s="151" t="s">
        <v>943</v>
      </c>
      <c r="D321" s="151" t="s">
        <v>139</v>
      </c>
      <c r="E321" s="151" t="s">
        <v>26</v>
      </c>
      <c r="F321" s="154">
        <v>45177</v>
      </c>
      <c r="H321" s="70"/>
      <c r="I321" s="70"/>
      <c r="J321" s="70"/>
      <c r="K321" s="70"/>
      <c r="L321" s="70"/>
    </row>
    <row r="322" spans="1:12" s="53" customFormat="1" x14ac:dyDescent="0.25">
      <c r="A322" s="151" t="s">
        <v>1322</v>
      </c>
      <c r="B322" s="153" t="s">
        <v>1012</v>
      </c>
      <c r="C322" s="151" t="s">
        <v>1013</v>
      </c>
      <c r="D322" s="151" t="s">
        <v>139</v>
      </c>
      <c r="E322" s="151" t="s">
        <v>26</v>
      </c>
      <c r="F322" s="154">
        <v>45259</v>
      </c>
      <c r="H322" s="70"/>
      <c r="I322" s="70"/>
      <c r="J322" s="70"/>
      <c r="K322" s="70"/>
      <c r="L322" s="70"/>
    </row>
    <row r="323" spans="1:12" s="53" customFormat="1" x14ac:dyDescent="0.25">
      <c r="A323" s="151" t="s">
        <v>1323</v>
      </c>
      <c r="B323" s="153" t="s">
        <v>1014</v>
      </c>
      <c r="C323" s="151" t="s">
        <v>1015</v>
      </c>
      <c r="D323" s="151" t="s">
        <v>94</v>
      </c>
      <c r="E323" s="151" t="s">
        <v>94</v>
      </c>
      <c r="F323" s="154">
        <v>45258</v>
      </c>
      <c r="H323" s="70"/>
      <c r="I323" s="70"/>
      <c r="J323" s="70"/>
      <c r="K323" s="70"/>
      <c r="L323" s="70"/>
    </row>
    <row r="324" spans="1:12" s="53" customFormat="1" x14ac:dyDescent="0.25">
      <c r="A324" s="151" t="s">
        <v>1324</v>
      </c>
      <c r="B324" s="153" t="s">
        <v>1016</v>
      </c>
      <c r="C324" s="151" t="s">
        <v>1017</v>
      </c>
      <c r="D324" s="151" t="s">
        <v>28</v>
      </c>
      <c r="E324" s="151" t="s">
        <v>28</v>
      </c>
      <c r="F324" s="154">
        <v>45254</v>
      </c>
      <c r="H324" s="70"/>
      <c r="I324" s="70"/>
      <c r="J324" s="70"/>
      <c r="K324" s="70"/>
      <c r="L324" s="70"/>
    </row>
    <row r="325" spans="1:12" s="53" customFormat="1" x14ac:dyDescent="0.25">
      <c r="A325" s="151" t="s">
        <v>1325</v>
      </c>
      <c r="B325" s="153" t="s">
        <v>1018</v>
      </c>
      <c r="C325" s="151" t="s">
        <v>1019</v>
      </c>
      <c r="D325" s="151" t="s">
        <v>139</v>
      </c>
      <c r="E325" s="151" t="s">
        <v>14</v>
      </c>
      <c r="F325" s="154">
        <v>45471</v>
      </c>
      <c r="H325" s="70"/>
      <c r="I325" s="70"/>
      <c r="J325" s="70"/>
      <c r="K325" s="70"/>
      <c r="L325" s="70"/>
    </row>
    <row r="326" spans="1:12" s="53" customFormat="1" x14ac:dyDescent="0.25">
      <c r="A326" s="151" t="s">
        <v>1326</v>
      </c>
      <c r="B326" s="153" t="s">
        <v>1020</v>
      </c>
      <c r="C326" s="151" t="s">
        <v>1021</v>
      </c>
      <c r="D326" s="151" t="s">
        <v>139</v>
      </c>
      <c r="E326" s="151" t="s">
        <v>25</v>
      </c>
      <c r="F326" s="154">
        <v>45399</v>
      </c>
      <c r="H326" s="70"/>
      <c r="I326" s="70"/>
      <c r="J326" s="70"/>
      <c r="K326" s="70"/>
      <c r="L326" s="70"/>
    </row>
    <row r="327" spans="1:12" s="53" customFormat="1" x14ac:dyDescent="0.25">
      <c r="A327" s="151" t="s">
        <v>1327</v>
      </c>
      <c r="B327" s="153" t="s">
        <v>1022</v>
      </c>
      <c r="C327" s="151" t="s">
        <v>584</v>
      </c>
      <c r="D327" s="151" t="s">
        <v>139</v>
      </c>
      <c r="E327" s="151" t="s">
        <v>22</v>
      </c>
      <c r="F327" s="154">
        <v>45406</v>
      </c>
      <c r="H327" s="70"/>
      <c r="I327" s="70"/>
      <c r="J327" s="70"/>
      <c r="K327" s="70"/>
      <c r="L327" s="70"/>
    </row>
    <row r="328" spans="1:12" s="53" customFormat="1" x14ac:dyDescent="0.25">
      <c r="A328" s="151" t="s">
        <v>1328</v>
      </c>
      <c r="B328" s="153" t="s">
        <v>1023</v>
      </c>
      <c r="C328" s="151" t="s">
        <v>173</v>
      </c>
      <c r="D328" s="151" t="s">
        <v>139</v>
      </c>
      <c r="E328" s="151" t="s">
        <v>12</v>
      </c>
      <c r="F328" s="154">
        <v>38373</v>
      </c>
      <c r="H328" s="70"/>
      <c r="I328" s="70"/>
      <c r="J328" s="70"/>
      <c r="K328" s="70"/>
      <c r="L328" s="70"/>
    </row>
    <row r="329" spans="1:12" s="53" customFormat="1" x14ac:dyDescent="0.25">
      <c r="A329" s="151" t="s">
        <v>1597</v>
      </c>
      <c r="B329" s="153" t="s">
        <v>1598</v>
      </c>
      <c r="C329" s="151" t="s">
        <v>1599</v>
      </c>
      <c r="D329" s="151" t="s">
        <v>139</v>
      </c>
      <c r="E329" s="151" t="s">
        <v>14</v>
      </c>
      <c r="F329" s="154">
        <v>45636</v>
      </c>
      <c r="H329" s="70"/>
      <c r="I329" s="70"/>
      <c r="J329" s="70"/>
      <c r="K329" s="70"/>
      <c r="L329" s="70"/>
    </row>
    <row r="330" spans="1:12" s="53" customFormat="1" x14ac:dyDescent="0.25">
      <c r="A330" s="151" t="s">
        <v>1329</v>
      </c>
      <c r="B330" s="153" t="s">
        <v>1024</v>
      </c>
      <c r="C330" s="151" t="s">
        <v>1600</v>
      </c>
      <c r="D330" s="151" t="s">
        <v>139</v>
      </c>
      <c r="E330" s="151" t="s">
        <v>13</v>
      </c>
      <c r="F330" s="154">
        <v>39945</v>
      </c>
      <c r="H330" s="70"/>
      <c r="I330" s="70"/>
      <c r="J330" s="70"/>
      <c r="K330" s="70"/>
      <c r="L330" s="70"/>
    </row>
    <row r="331" spans="1:12" s="53" customFormat="1" x14ac:dyDescent="0.25">
      <c r="A331" s="151" t="s">
        <v>1601</v>
      </c>
      <c r="B331" s="153" t="s">
        <v>1602</v>
      </c>
      <c r="C331" s="151" t="s">
        <v>1603</v>
      </c>
      <c r="D331" s="151" t="s">
        <v>139</v>
      </c>
      <c r="E331" s="151" t="s">
        <v>21</v>
      </c>
      <c r="F331" s="154">
        <v>45594</v>
      </c>
      <c r="H331" s="70"/>
      <c r="I331" s="70"/>
      <c r="J331" s="70"/>
      <c r="K331" s="70"/>
      <c r="L331" s="70"/>
    </row>
    <row r="332" spans="1:12" s="53" customFormat="1" x14ac:dyDescent="0.25">
      <c r="A332" s="151" t="s">
        <v>1604</v>
      </c>
      <c r="B332" s="153" t="s">
        <v>1605</v>
      </c>
      <c r="C332" s="151" t="s">
        <v>1606</v>
      </c>
      <c r="D332" s="151" t="s">
        <v>1607</v>
      </c>
      <c r="E332" s="151" t="s">
        <v>1607</v>
      </c>
      <c r="F332" s="154">
        <v>45618</v>
      </c>
      <c r="H332" s="70"/>
      <c r="I332" s="70"/>
      <c r="J332" s="70"/>
      <c r="K332" s="70"/>
      <c r="L332" s="70"/>
    </row>
    <row r="333" spans="1:12" s="53" customFormat="1" x14ac:dyDescent="0.25">
      <c r="A333" s="151" t="s">
        <v>1608</v>
      </c>
      <c r="B333" s="153" t="s">
        <v>1609</v>
      </c>
      <c r="C333" s="151" t="s">
        <v>1610</v>
      </c>
      <c r="D333" s="151" t="s">
        <v>28</v>
      </c>
      <c r="E333" s="151" t="s">
        <v>28</v>
      </c>
      <c r="F333" s="154">
        <v>45632</v>
      </c>
      <c r="H333" s="70"/>
      <c r="I333" s="70"/>
      <c r="J333" s="70"/>
      <c r="K333" s="70"/>
      <c r="L333" s="70"/>
    </row>
    <row r="334" spans="1:12" s="53" customFormat="1" x14ac:dyDescent="0.25">
      <c r="A334" s="151" t="s">
        <v>1611</v>
      </c>
      <c r="B334" s="153" t="s">
        <v>1612</v>
      </c>
      <c r="C334" s="151" t="s">
        <v>516</v>
      </c>
      <c r="D334" s="151" t="s">
        <v>139</v>
      </c>
      <c r="E334" s="151" t="s">
        <v>22</v>
      </c>
      <c r="F334" s="154">
        <v>45629</v>
      </c>
      <c r="H334" s="70"/>
      <c r="I334" s="70"/>
      <c r="J334" s="70"/>
      <c r="K334" s="70"/>
      <c r="L334" s="70"/>
    </row>
    <row r="335" spans="1:12" s="53" customFormat="1" x14ac:dyDescent="0.25">
      <c r="A335" s="151" t="s">
        <v>1613</v>
      </c>
      <c r="B335" s="153" t="s">
        <v>1614</v>
      </c>
      <c r="C335" s="151" t="s">
        <v>1615</v>
      </c>
      <c r="D335" s="151" t="s">
        <v>28</v>
      </c>
      <c r="E335" s="151" t="s">
        <v>28</v>
      </c>
      <c r="F335" s="154">
        <v>45800</v>
      </c>
      <c r="H335" s="70"/>
      <c r="I335" s="70"/>
      <c r="J335" s="70"/>
      <c r="K335" s="70"/>
      <c r="L335" s="70"/>
    </row>
    <row r="336" spans="1:12" s="53" customFormat="1" x14ac:dyDescent="0.25">
      <c r="A336" s="151" t="s">
        <v>1616</v>
      </c>
      <c r="B336" s="153" t="s">
        <v>1617</v>
      </c>
      <c r="C336" s="151" t="s">
        <v>1618</v>
      </c>
      <c r="D336" s="151" t="s">
        <v>139</v>
      </c>
      <c r="E336" s="151" t="s">
        <v>13</v>
      </c>
      <c r="F336" s="154">
        <v>45798</v>
      </c>
      <c r="H336" s="70"/>
      <c r="I336" s="70"/>
      <c r="J336" s="70"/>
      <c r="K336" s="70"/>
      <c r="L336" s="70"/>
    </row>
    <row r="337" spans="1:12" s="53" customFormat="1" x14ac:dyDescent="0.25">
      <c r="A337" s="151" t="s">
        <v>1619</v>
      </c>
      <c r="B337" s="153" t="s">
        <v>1620</v>
      </c>
      <c r="C337" s="151" t="s">
        <v>1621</v>
      </c>
      <c r="D337" s="151" t="s">
        <v>139</v>
      </c>
      <c r="E337" s="151" t="s">
        <v>14</v>
      </c>
      <c r="F337" s="154">
        <v>45868</v>
      </c>
      <c r="H337" s="70"/>
      <c r="I337" s="70"/>
      <c r="J337" s="70"/>
      <c r="K337" s="70"/>
      <c r="L337" s="70"/>
    </row>
    <row r="338" spans="1:12" s="53" customFormat="1" x14ac:dyDescent="0.25">
      <c r="A338" s="151" t="s">
        <v>1622</v>
      </c>
      <c r="B338" s="153" t="s">
        <v>1623</v>
      </c>
      <c r="C338" s="151" t="s">
        <v>1624</v>
      </c>
      <c r="D338" s="151" t="s">
        <v>28</v>
      </c>
      <c r="E338" s="151" t="s">
        <v>28</v>
      </c>
      <c r="F338" s="154">
        <v>45853</v>
      </c>
      <c r="H338" s="70"/>
      <c r="I338" s="70"/>
      <c r="J338" s="70"/>
      <c r="K338" s="70"/>
      <c r="L338" s="70"/>
    </row>
    <row r="339" spans="1:12" s="53" customFormat="1" x14ac:dyDescent="0.25">
      <c r="A339" s="151" t="s">
        <v>1330</v>
      </c>
      <c r="B339" s="153" t="s">
        <v>863</v>
      </c>
      <c r="C339" s="151" t="s">
        <v>924</v>
      </c>
      <c r="D339" s="151" t="s">
        <v>139</v>
      </c>
      <c r="E339" s="151" t="s">
        <v>22</v>
      </c>
      <c r="F339" s="154">
        <v>44155</v>
      </c>
      <c r="H339" s="70"/>
      <c r="I339" s="70"/>
      <c r="J339" s="70"/>
      <c r="K339" s="70"/>
      <c r="L339" s="70"/>
    </row>
    <row r="340" spans="1:12" s="53" customFormat="1" x14ac:dyDescent="0.25">
      <c r="A340" s="151" t="s">
        <v>1331</v>
      </c>
      <c r="B340" s="153" t="s">
        <v>864</v>
      </c>
      <c r="C340" s="151" t="s">
        <v>865</v>
      </c>
      <c r="D340" s="151" t="s">
        <v>139</v>
      </c>
      <c r="E340" s="151" t="s">
        <v>22</v>
      </c>
      <c r="F340" s="154">
        <v>44221</v>
      </c>
      <c r="H340" s="70"/>
      <c r="I340" s="70"/>
      <c r="J340" s="70"/>
      <c r="K340" s="70"/>
      <c r="L340" s="70"/>
    </row>
    <row r="341" spans="1:12" s="53" customFormat="1" x14ac:dyDescent="0.25">
      <c r="A341" s="151" t="s">
        <v>1332</v>
      </c>
      <c r="B341" s="153" t="s">
        <v>1025</v>
      </c>
      <c r="C341" s="151" t="s">
        <v>1026</v>
      </c>
      <c r="D341" s="151" t="s">
        <v>139</v>
      </c>
      <c r="E341" s="151" t="s">
        <v>22</v>
      </c>
      <c r="F341" s="154">
        <v>44032</v>
      </c>
      <c r="H341" s="70"/>
      <c r="I341" s="70"/>
      <c r="J341" s="70"/>
      <c r="K341" s="70"/>
      <c r="L341" s="70"/>
    </row>
    <row r="342" spans="1:12" s="53" customFormat="1" x14ac:dyDescent="0.25">
      <c r="A342" s="151" t="s">
        <v>1333</v>
      </c>
      <c r="B342" s="153" t="s">
        <v>866</v>
      </c>
      <c r="C342" s="151" t="s">
        <v>925</v>
      </c>
      <c r="D342" s="151" t="s">
        <v>139</v>
      </c>
      <c r="E342" s="151" t="s">
        <v>22</v>
      </c>
      <c r="F342" s="154">
        <v>43894</v>
      </c>
      <c r="H342" s="70"/>
      <c r="I342" s="70"/>
      <c r="J342" s="70"/>
      <c r="K342" s="70"/>
      <c r="L342" s="70"/>
    </row>
    <row r="343" spans="1:12" s="53" customFormat="1" x14ac:dyDescent="0.25">
      <c r="A343" s="151" t="s">
        <v>1334</v>
      </c>
      <c r="B343" s="153" t="s">
        <v>867</v>
      </c>
      <c r="C343" s="151" t="s">
        <v>868</v>
      </c>
      <c r="D343" s="151" t="s">
        <v>139</v>
      </c>
      <c r="E343" s="151" t="s">
        <v>22</v>
      </c>
      <c r="F343" s="154">
        <v>44155</v>
      </c>
      <c r="H343" s="70"/>
      <c r="I343" s="70"/>
      <c r="J343" s="70"/>
      <c r="K343" s="70"/>
      <c r="L343" s="70"/>
    </row>
    <row r="344" spans="1:12" s="53" customFormat="1" x14ac:dyDescent="0.25">
      <c r="A344" s="151" t="s">
        <v>1625</v>
      </c>
      <c r="B344" s="153" t="s">
        <v>1626</v>
      </c>
      <c r="C344" s="151" t="s">
        <v>1627</v>
      </c>
      <c r="D344" s="151" t="s">
        <v>139</v>
      </c>
      <c r="E344" s="151" t="s">
        <v>22</v>
      </c>
      <c r="F344" s="154">
        <v>45369</v>
      </c>
      <c r="H344" s="70"/>
      <c r="I344" s="70"/>
      <c r="J344" s="70"/>
      <c r="K344" s="70"/>
      <c r="L344" s="70"/>
    </row>
    <row r="345" spans="1:12" s="53" customFormat="1" x14ac:dyDescent="0.25">
      <c r="A345" s="151" t="s">
        <v>1335</v>
      </c>
      <c r="B345" s="153" t="s">
        <v>869</v>
      </c>
      <c r="C345" s="151" t="s">
        <v>870</v>
      </c>
      <c r="D345" s="151" t="s">
        <v>139</v>
      </c>
      <c r="E345" s="151" t="s">
        <v>22</v>
      </c>
      <c r="F345" s="154">
        <v>44155</v>
      </c>
      <c r="H345" s="70"/>
      <c r="I345" s="70"/>
      <c r="J345" s="70"/>
      <c r="K345" s="70"/>
      <c r="L345" s="70"/>
    </row>
    <row r="346" spans="1:12" s="53" customFormat="1" x14ac:dyDescent="0.25">
      <c r="A346" s="151" t="s">
        <v>1336</v>
      </c>
      <c r="B346" s="153" t="s">
        <v>869</v>
      </c>
      <c r="C346" s="151" t="s">
        <v>871</v>
      </c>
      <c r="D346" s="151" t="s">
        <v>139</v>
      </c>
      <c r="E346" s="151" t="s">
        <v>22</v>
      </c>
      <c r="F346" s="154">
        <v>44155</v>
      </c>
      <c r="H346" s="70"/>
      <c r="I346" s="70"/>
      <c r="J346" s="70"/>
      <c r="K346" s="70"/>
      <c r="L346" s="70"/>
    </row>
    <row r="347" spans="1:12" s="53" customFormat="1" x14ac:dyDescent="0.25">
      <c r="A347" s="151" t="s">
        <v>1337</v>
      </c>
      <c r="B347" s="153" t="s">
        <v>926</v>
      </c>
      <c r="C347" s="151" t="s">
        <v>927</v>
      </c>
      <c r="D347" s="151" t="s">
        <v>139</v>
      </c>
      <c r="E347" s="151" t="s">
        <v>22</v>
      </c>
      <c r="F347" s="154">
        <v>44155</v>
      </c>
      <c r="H347" s="70"/>
      <c r="I347" s="70"/>
      <c r="J347" s="70"/>
      <c r="K347" s="70"/>
      <c r="L347" s="70"/>
    </row>
    <row r="348" spans="1:12" s="53" customFormat="1" x14ac:dyDescent="0.25">
      <c r="A348" s="151" t="s">
        <v>1338</v>
      </c>
      <c r="B348" s="153" t="s">
        <v>872</v>
      </c>
      <c r="C348" s="151" t="s">
        <v>873</v>
      </c>
      <c r="D348" s="151" t="s">
        <v>139</v>
      </c>
      <c r="E348" s="151" t="s">
        <v>22</v>
      </c>
      <c r="F348" s="154">
        <v>44032</v>
      </c>
      <c r="H348" s="70"/>
      <c r="I348" s="70"/>
      <c r="J348" s="70"/>
      <c r="K348" s="70"/>
      <c r="L348" s="70"/>
    </row>
    <row r="349" spans="1:12" s="53" customFormat="1" x14ac:dyDescent="0.25">
      <c r="A349" s="151" t="s">
        <v>1339</v>
      </c>
      <c r="B349" s="153" t="s">
        <v>874</v>
      </c>
      <c r="C349" s="151" t="s">
        <v>517</v>
      </c>
      <c r="D349" s="151" t="s">
        <v>139</v>
      </c>
      <c r="E349" s="151" t="s">
        <v>22</v>
      </c>
      <c r="F349" s="154">
        <v>44000</v>
      </c>
      <c r="H349" s="70"/>
      <c r="I349" s="70"/>
      <c r="J349" s="70"/>
      <c r="K349" s="70"/>
      <c r="L349" s="70"/>
    </row>
    <row r="350" spans="1:12" s="53" customFormat="1" x14ac:dyDescent="0.25">
      <c r="A350" s="151" t="s">
        <v>1340</v>
      </c>
      <c r="B350" s="153" t="s">
        <v>875</v>
      </c>
      <c r="C350" s="151" t="s">
        <v>876</v>
      </c>
      <c r="D350" s="151" t="s">
        <v>139</v>
      </c>
      <c r="E350" s="151" t="s">
        <v>22</v>
      </c>
      <c r="F350" s="154">
        <v>44120</v>
      </c>
      <c r="H350" s="70"/>
      <c r="I350" s="70"/>
      <c r="J350" s="70"/>
      <c r="K350" s="70"/>
      <c r="L350" s="70"/>
    </row>
    <row r="351" spans="1:12" s="53" customFormat="1" x14ac:dyDescent="0.25">
      <c r="A351" s="151" t="s">
        <v>1341</v>
      </c>
      <c r="B351" s="153" t="s">
        <v>875</v>
      </c>
      <c r="C351" s="151" t="s">
        <v>877</v>
      </c>
      <c r="D351" s="151" t="s">
        <v>139</v>
      </c>
      <c r="E351" s="151" t="s">
        <v>22</v>
      </c>
      <c r="F351" s="154">
        <v>44162</v>
      </c>
      <c r="H351" s="70"/>
      <c r="I351" s="70"/>
      <c r="J351" s="70"/>
      <c r="K351" s="70"/>
      <c r="L351" s="70"/>
    </row>
    <row r="352" spans="1:12" s="53" customFormat="1" x14ac:dyDescent="0.25">
      <c r="A352" s="151" t="s">
        <v>1342</v>
      </c>
      <c r="B352" s="153" t="s">
        <v>878</v>
      </c>
      <c r="C352" s="151" t="s">
        <v>879</v>
      </c>
      <c r="D352" s="151" t="s">
        <v>139</v>
      </c>
      <c r="E352" s="151" t="s">
        <v>22</v>
      </c>
      <c r="F352" s="154">
        <v>43962</v>
      </c>
      <c r="H352" s="70"/>
      <c r="I352" s="70"/>
      <c r="J352" s="70"/>
      <c r="K352" s="70"/>
      <c r="L352" s="70"/>
    </row>
    <row r="353" spans="1:12" s="53" customFormat="1" x14ac:dyDescent="0.25">
      <c r="A353" s="151" t="s">
        <v>1343</v>
      </c>
      <c r="B353" s="153" t="s">
        <v>880</v>
      </c>
      <c r="C353" s="151" t="s">
        <v>685</v>
      </c>
      <c r="D353" s="151" t="s">
        <v>139</v>
      </c>
      <c r="E353" s="151" t="s">
        <v>22</v>
      </c>
      <c r="F353" s="154">
        <v>43895</v>
      </c>
      <c r="H353" s="70"/>
      <c r="I353" s="70"/>
      <c r="J353" s="70"/>
      <c r="K353" s="70"/>
      <c r="L353" s="70"/>
    </row>
    <row r="354" spans="1:12" s="53" customFormat="1" x14ac:dyDescent="0.25">
      <c r="A354" s="151" t="s">
        <v>1344</v>
      </c>
      <c r="B354" s="153" t="s">
        <v>1027</v>
      </c>
      <c r="C354" s="151" t="s">
        <v>881</v>
      </c>
      <c r="D354" s="151" t="s">
        <v>139</v>
      </c>
      <c r="E354" s="151" t="s">
        <v>22</v>
      </c>
      <c r="F354" s="154">
        <v>44020</v>
      </c>
      <c r="H354" s="70"/>
      <c r="I354" s="70"/>
      <c r="J354" s="70"/>
      <c r="K354" s="70"/>
      <c r="L354" s="70"/>
    </row>
    <row r="355" spans="1:12" s="53" customFormat="1" x14ac:dyDescent="0.25">
      <c r="A355" s="151" t="s">
        <v>1345</v>
      </c>
      <c r="B355" s="153" t="s">
        <v>882</v>
      </c>
      <c r="C355" s="151" t="s">
        <v>518</v>
      </c>
      <c r="D355" s="151" t="s">
        <v>139</v>
      </c>
      <c r="E355" s="151" t="s">
        <v>22</v>
      </c>
      <c r="F355" s="154">
        <v>44579</v>
      </c>
      <c r="H355" s="70"/>
      <c r="I355" s="70"/>
      <c r="J355" s="70"/>
      <c r="K355" s="70"/>
      <c r="L355" s="70"/>
    </row>
    <row r="356" spans="1:12" s="53" customFormat="1" x14ac:dyDescent="0.25">
      <c r="A356" s="151" t="s">
        <v>1346</v>
      </c>
      <c r="B356" s="153" t="s">
        <v>883</v>
      </c>
      <c r="C356" s="151" t="s">
        <v>519</v>
      </c>
      <c r="D356" s="151" t="s">
        <v>139</v>
      </c>
      <c r="E356" s="151" t="s">
        <v>22</v>
      </c>
      <c r="F356" s="154">
        <v>44208</v>
      </c>
      <c r="H356" s="70"/>
      <c r="I356" s="70"/>
      <c r="J356" s="70"/>
      <c r="K356" s="70"/>
      <c r="L356" s="70"/>
    </row>
    <row r="357" spans="1:12" x14ac:dyDescent="0.25">
      <c r="A357" s="151" t="s">
        <v>1347</v>
      </c>
      <c r="B357" s="152" t="s">
        <v>884</v>
      </c>
      <c r="C357" s="152" t="s">
        <v>885</v>
      </c>
      <c r="D357" s="152" t="s">
        <v>139</v>
      </c>
      <c r="E357" s="152" t="s">
        <v>22</v>
      </c>
      <c r="F357" s="163">
        <v>44207</v>
      </c>
      <c r="H357" s="5"/>
      <c r="I357" s="5"/>
      <c r="J357" s="5"/>
      <c r="K357" s="5"/>
      <c r="L357" s="5"/>
    </row>
    <row r="358" spans="1:12" x14ac:dyDescent="0.25">
      <c r="A358" s="151" t="s">
        <v>1348</v>
      </c>
      <c r="B358" s="152" t="s">
        <v>886</v>
      </c>
      <c r="C358" s="152" t="s">
        <v>887</v>
      </c>
      <c r="D358" s="152" t="s">
        <v>139</v>
      </c>
      <c r="E358" s="152" t="s">
        <v>22</v>
      </c>
      <c r="F358" s="163">
        <v>44573</v>
      </c>
      <c r="H358" s="5"/>
      <c r="I358" s="5"/>
      <c r="J358" s="5"/>
      <c r="K358" s="5"/>
      <c r="L358" s="5"/>
    </row>
    <row r="359" spans="1:12" x14ac:dyDescent="0.25">
      <c r="A359" s="151" t="s">
        <v>1349</v>
      </c>
      <c r="B359" s="152" t="s">
        <v>1628</v>
      </c>
      <c r="C359" s="152" t="s">
        <v>582</v>
      </c>
      <c r="D359" s="152" t="s">
        <v>139</v>
      </c>
      <c r="E359" s="152" t="s">
        <v>22</v>
      </c>
      <c r="F359" s="163">
        <v>44684</v>
      </c>
      <c r="H359" s="5"/>
      <c r="I359" s="5"/>
      <c r="J359" s="5"/>
      <c r="K359" s="5"/>
      <c r="L359" s="5"/>
    </row>
    <row r="360" spans="1:12" x14ac:dyDescent="0.25">
      <c r="A360" s="151" t="s">
        <v>1350</v>
      </c>
      <c r="B360" s="152" t="s">
        <v>888</v>
      </c>
      <c r="C360" s="152" t="s">
        <v>889</v>
      </c>
      <c r="D360" s="152" t="s">
        <v>139</v>
      </c>
      <c r="E360" s="152" t="s">
        <v>22</v>
      </c>
      <c r="F360" s="163">
        <v>44691</v>
      </c>
      <c r="H360" s="5"/>
      <c r="I360" s="5"/>
      <c r="J360" s="5"/>
      <c r="K360" s="5"/>
      <c r="L360" s="5"/>
    </row>
    <row r="361" spans="1:12" x14ac:dyDescent="0.25">
      <c r="A361" s="151" t="s">
        <v>1629</v>
      </c>
      <c r="B361" s="152" t="s">
        <v>888</v>
      </c>
      <c r="C361" s="152" t="s">
        <v>1630</v>
      </c>
      <c r="D361" s="152" t="s">
        <v>139</v>
      </c>
      <c r="E361" s="152" t="s">
        <v>22</v>
      </c>
      <c r="F361" s="163">
        <v>45427</v>
      </c>
      <c r="H361" s="5"/>
      <c r="I361" s="5"/>
      <c r="J361" s="5"/>
      <c r="K361" s="5"/>
      <c r="L361" s="5"/>
    </row>
    <row r="362" spans="1:12" x14ac:dyDescent="0.25">
      <c r="A362" s="151" t="s">
        <v>1631</v>
      </c>
      <c r="B362" s="152" t="s">
        <v>1632</v>
      </c>
      <c r="C362" s="152" t="s">
        <v>1633</v>
      </c>
      <c r="D362" s="152" t="s">
        <v>139</v>
      </c>
      <c r="E362" s="152" t="s">
        <v>22</v>
      </c>
      <c r="F362" s="163">
        <v>45576</v>
      </c>
      <c r="H362" s="5"/>
      <c r="I362" s="5"/>
      <c r="J362" s="5"/>
      <c r="K362" s="5"/>
      <c r="L362" s="5"/>
    </row>
    <row r="363" spans="1:12" x14ac:dyDescent="0.25">
      <c r="A363" s="151" t="s">
        <v>1351</v>
      </c>
      <c r="B363" s="152" t="s">
        <v>520</v>
      </c>
      <c r="C363" s="152" t="s">
        <v>895</v>
      </c>
      <c r="D363" s="152" t="s">
        <v>139</v>
      </c>
      <c r="E363" s="152" t="s">
        <v>14</v>
      </c>
      <c r="F363" s="163">
        <v>39577</v>
      </c>
      <c r="H363" s="5"/>
      <c r="I363" s="5"/>
      <c r="J363" s="5"/>
      <c r="K363" s="5"/>
      <c r="L363" s="5"/>
    </row>
    <row r="364" spans="1:12" ht="22.5" x14ac:dyDescent="0.25">
      <c r="A364" s="151" t="s">
        <v>1352</v>
      </c>
      <c r="B364" s="152" t="s">
        <v>521</v>
      </c>
      <c r="C364" s="152" t="s">
        <v>255</v>
      </c>
      <c r="D364" s="152" t="s">
        <v>139</v>
      </c>
      <c r="E364" s="152" t="s">
        <v>14</v>
      </c>
      <c r="F364" s="163">
        <v>39577</v>
      </c>
      <c r="H364" s="5"/>
      <c r="I364" s="5"/>
      <c r="J364" s="5"/>
      <c r="K364" s="5"/>
      <c r="L364" s="5"/>
    </row>
    <row r="365" spans="1:12" x14ac:dyDescent="0.25">
      <c r="A365" s="151" t="s">
        <v>1353</v>
      </c>
      <c r="B365" s="152" t="s">
        <v>522</v>
      </c>
      <c r="C365" s="152" t="s">
        <v>149</v>
      </c>
      <c r="D365" s="152" t="s">
        <v>139</v>
      </c>
      <c r="E365" s="152" t="s">
        <v>13</v>
      </c>
      <c r="F365" s="163">
        <v>39591</v>
      </c>
      <c r="H365" s="5"/>
      <c r="I365" s="5"/>
      <c r="J365" s="5"/>
      <c r="K365" s="5"/>
      <c r="L365" s="5"/>
    </row>
    <row r="366" spans="1:12" x14ac:dyDescent="0.25">
      <c r="A366" s="151" t="s">
        <v>1354</v>
      </c>
      <c r="B366" s="152" t="s">
        <v>523</v>
      </c>
      <c r="C366" s="152" t="s">
        <v>832</v>
      </c>
      <c r="D366" s="152" t="s">
        <v>139</v>
      </c>
      <c r="E366" s="152" t="s">
        <v>13</v>
      </c>
      <c r="F366" s="163">
        <v>39591</v>
      </c>
      <c r="H366" s="5"/>
      <c r="I366" s="5"/>
      <c r="J366" s="5"/>
      <c r="K366" s="5"/>
      <c r="L366" s="5"/>
    </row>
    <row r="367" spans="1:12" ht="22.5" x14ac:dyDescent="0.25">
      <c r="A367" s="151" t="s">
        <v>1355</v>
      </c>
      <c r="B367" s="152" t="s">
        <v>524</v>
      </c>
      <c r="C367" s="152" t="s">
        <v>461</v>
      </c>
      <c r="D367" s="152" t="s">
        <v>139</v>
      </c>
      <c r="E367" s="152" t="s">
        <v>22</v>
      </c>
      <c r="F367" s="163">
        <v>39589</v>
      </c>
      <c r="H367" s="5"/>
      <c r="I367" s="5"/>
      <c r="J367" s="5"/>
      <c r="K367" s="5"/>
      <c r="L367" s="5"/>
    </row>
    <row r="368" spans="1:12" x14ac:dyDescent="0.25">
      <c r="A368" s="151" t="s">
        <v>1356</v>
      </c>
      <c r="B368" s="152" t="s">
        <v>525</v>
      </c>
      <c r="C368" s="152" t="s">
        <v>526</v>
      </c>
      <c r="D368" s="152" t="s">
        <v>139</v>
      </c>
      <c r="E368" s="152" t="s">
        <v>22</v>
      </c>
      <c r="F368" s="163">
        <v>39589</v>
      </c>
      <c r="H368" s="5"/>
      <c r="I368" s="5"/>
      <c r="J368" s="5"/>
      <c r="K368" s="5"/>
      <c r="L368" s="5"/>
    </row>
    <row r="369" spans="1:12" x14ac:dyDescent="0.25">
      <c r="A369" s="151" t="s">
        <v>1357</v>
      </c>
      <c r="B369" s="152" t="s">
        <v>527</v>
      </c>
      <c r="C369" s="152" t="s">
        <v>380</v>
      </c>
      <c r="D369" s="152" t="s">
        <v>139</v>
      </c>
      <c r="E369" s="152" t="s">
        <v>27</v>
      </c>
      <c r="F369" s="163">
        <v>39609</v>
      </c>
      <c r="H369" s="5"/>
      <c r="I369" s="5"/>
      <c r="J369" s="5"/>
      <c r="K369" s="5"/>
      <c r="L369" s="5"/>
    </row>
    <row r="370" spans="1:12" x14ac:dyDescent="0.25">
      <c r="A370" s="151" t="s">
        <v>1358</v>
      </c>
      <c r="B370" s="152" t="s">
        <v>528</v>
      </c>
      <c r="C370" s="152" t="s">
        <v>395</v>
      </c>
      <c r="D370" s="152" t="s">
        <v>139</v>
      </c>
      <c r="E370" s="152" t="s">
        <v>21</v>
      </c>
      <c r="F370" s="163">
        <v>39605</v>
      </c>
      <c r="H370" s="5"/>
      <c r="I370" s="5"/>
      <c r="J370" s="5"/>
      <c r="K370" s="5"/>
      <c r="L370" s="5"/>
    </row>
    <row r="371" spans="1:12" ht="22.5" x14ac:dyDescent="0.25">
      <c r="A371" s="151" t="s">
        <v>1359</v>
      </c>
      <c r="B371" s="152" t="s">
        <v>529</v>
      </c>
      <c r="C371" s="152" t="s">
        <v>437</v>
      </c>
      <c r="D371" s="152" t="s">
        <v>139</v>
      </c>
      <c r="E371" s="152" t="s">
        <v>22</v>
      </c>
      <c r="F371" s="163">
        <v>39622</v>
      </c>
      <c r="H371" s="5"/>
      <c r="I371" s="5"/>
      <c r="J371" s="5"/>
      <c r="K371" s="5"/>
      <c r="L371" s="5"/>
    </row>
    <row r="372" spans="1:12" x14ac:dyDescent="0.25">
      <c r="A372" s="151" t="s">
        <v>1360</v>
      </c>
      <c r="B372" s="152" t="s">
        <v>530</v>
      </c>
      <c r="C372" s="152" t="s">
        <v>209</v>
      </c>
      <c r="D372" s="152" t="s">
        <v>139</v>
      </c>
      <c r="E372" s="152" t="s">
        <v>19</v>
      </c>
      <c r="F372" s="163">
        <v>39622</v>
      </c>
      <c r="H372" s="5"/>
      <c r="I372" s="5"/>
      <c r="J372" s="5"/>
      <c r="K372" s="5"/>
      <c r="L372" s="5"/>
    </row>
    <row r="373" spans="1:12" x14ac:dyDescent="0.25">
      <c r="A373" s="151" t="s">
        <v>1361</v>
      </c>
      <c r="B373" s="152" t="s">
        <v>531</v>
      </c>
      <c r="C373" s="152" t="s">
        <v>143</v>
      </c>
      <c r="D373" s="152" t="s">
        <v>139</v>
      </c>
      <c r="E373" s="152" t="s">
        <v>17</v>
      </c>
      <c r="F373" s="163">
        <v>39736</v>
      </c>
      <c r="H373" s="5"/>
      <c r="I373" s="5"/>
      <c r="J373" s="5"/>
      <c r="K373" s="5"/>
      <c r="L373" s="5"/>
    </row>
    <row r="374" spans="1:12" x14ac:dyDescent="0.25">
      <c r="A374" s="151" t="s">
        <v>1362</v>
      </c>
      <c r="B374" s="152" t="s">
        <v>532</v>
      </c>
      <c r="C374" s="152" t="s">
        <v>145</v>
      </c>
      <c r="D374" s="152" t="s">
        <v>139</v>
      </c>
      <c r="E374" s="152" t="s">
        <v>21</v>
      </c>
      <c r="F374" s="163">
        <v>39759</v>
      </c>
      <c r="H374" s="5"/>
      <c r="I374" s="5"/>
      <c r="J374" s="5"/>
      <c r="K374" s="5"/>
      <c r="L374" s="5"/>
    </row>
    <row r="375" spans="1:12" x14ac:dyDescent="0.25">
      <c r="A375" s="151" t="s">
        <v>1363</v>
      </c>
      <c r="B375" s="152" t="s">
        <v>533</v>
      </c>
      <c r="C375" s="152" t="s">
        <v>1571</v>
      </c>
      <c r="D375" s="152" t="s">
        <v>139</v>
      </c>
      <c r="E375" s="152" t="s">
        <v>19</v>
      </c>
      <c r="F375" s="163">
        <v>39903</v>
      </c>
      <c r="H375" s="5"/>
      <c r="I375" s="5"/>
      <c r="J375" s="5"/>
      <c r="K375" s="5"/>
      <c r="L375" s="5"/>
    </row>
    <row r="376" spans="1:12" x14ac:dyDescent="0.25">
      <c r="A376" s="151" t="s">
        <v>1364</v>
      </c>
      <c r="B376" s="152" t="s">
        <v>534</v>
      </c>
      <c r="C376" s="152" t="s">
        <v>218</v>
      </c>
      <c r="D376" s="152" t="s">
        <v>139</v>
      </c>
      <c r="E376" s="152" t="s">
        <v>19</v>
      </c>
      <c r="F376" s="163">
        <v>39947</v>
      </c>
      <c r="H376" s="5"/>
      <c r="I376" s="5"/>
      <c r="J376" s="5"/>
      <c r="K376" s="5"/>
      <c r="L376" s="5"/>
    </row>
    <row r="377" spans="1:12" x14ac:dyDescent="0.25">
      <c r="A377" s="151" t="s">
        <v>1365</v>
      </c>
      <c r="B377" s="152" t="s">
        <v>928</v>
      </c>
      <c r="C377" s="152" t="s">
        <v>929</v>
      </c>
      <c r="D377" s="152" t="s">
        <v>139</v>
      </c>
      <c r="E377" s="152" t="s">
        <v>22</v>
      </c>
      <c r="F377" s="163">
        <v>39937</v>
      </c>
      <c r="H377" s="5"/>
      <c r="I377" s="5"/>
      <c r="J377" s="5"/>
      <c r="K377" s="5"/>
      <c r="L377" s="5"/>
    </row>
    <row r="378" spans="1:12" x14ac:dyDescent="0.25">
      <c r="A378" s="151" t="s">
        <v>1366</v>
      </c>
      <c r="B378" s="152" t="s">
        <v>535</v>
      </c>
      <c r="C378" s="152" t="s">
        <v>141</v>
      </c>
      <c r="D378" s="152" t="s">
        <v>139</v>
      </c>
      <c r="E378" s="152" t="s">
        <v>13</v>
      </c>
      <c r="F378" s="163">
        <v>39919</v>
      </c>
      <c r="H378" s="5"/>
      <c r="I378" s="5"/>
      <c r="J378" s="5"/>
      <c r="K378" s="5"/>
      <c r="L378" s="5"/>
    </row>
    <row r="379" spans="1:12" ht="22.5" x14ac:dyDescent="0.25">
      <c r="A379" s="151" t="s">
        <v>1367</v>
      </c>
      <c r="B379" s="152" t="s">
        <v>536</v>
      </c>
      <c r="C379" s="152" t="s">
        <v>537</v>
      </c>
      <c r="D379" s="152" t="s">
        <v>139</v>
      </c>
      <c r="E379" s="152" t="s">
        <v>15</v>
      </c>
      <c r="F379" s="163">
        <v>40004</v>
      </c>
      <c r="H379" s="5"/>
      <c r="I379" s="5"/>
      <c r="J379" s="5"/>
      <c r="K379" s="5"/>
      <c r="L379" s="5"/>
    </row>
    <row r="380" spans="1:12" x14ac:dyDescent="0.25">
      <c r="A380" s="151" t="s">
        <v>1368</v>
      </c>
      <c r="B380" s="152" t="s">
        <v>538</v>
      </c>
      <c r="C380" s="152" t="s">
        <v>539</v>
      </c>
      <c r="D380" s="152" t="s">
        <v>139</v>
      </c>
      <c r="E380" s="152" t="s">
        <v>13</v>
      </c>
      <c r="F380" s="163">
        <v>40019</v>
      </c>
      <c r="H380" s="5"/>
      <c r="I380" s="5"/>
      <c r="J380" s="5"/>
      <c r="K380" s="5"/>
      <c r="L380" s="5"/>
    </row>
    <row r="381" spans="1:12" x14ac:dyDescent="0.25">
      <c r="A381" s="151" t="s">
        <v>1369</v>
      </c>
      <c r="B381" s="152" t="s">
        <v>540</v>
      </c>
      <c r="C381" s="152" t="s">
        <v>541</v>
      </c>
      <c r="D381" s="152" t="s">
        <v>139</v>
      </c>
      <c r="E381" s="152" t="s">
        <v>13</v>
      </c>
      <c r="F381" s="163">
        <v>39995</v>
      </c>
      <c r="H381" s="5"/>
      <c r="I381" s="5"/>
      <c r="J381" s="5"/>
      <c r="K381" s="5"/>
      <c r="L381" s="5"/>
    </row>
    <row r="382" spans="1:12" x14ac:dyDescent="0.25">
      <c r="A382" s="151" t="s">
        <v>1370</v>
      </c>
      <c r="B382" s="152" t="s">
        <v>731</v>
      </c>
      <c r="C382" s="152" t="s">
        <v>377</v>
      </c>
      <c r="D382" s="152" t="s">
        <v>139</v>
      </c>
      <c r="E382" s="152" t="s">
        <v>27</v>
      </c>
      <c r="F382" s="163">
        <v>39990</v>
      </c>
      <c r="H382" s="5"/>
      <c r="I382" s="5"/>
      <c r="J382" s="5"/>
      <c r="K382" s="5"/>
      <c r="L382" s="5"/>
    </row>
    <row r="383" spans="1:12" x14ac:dyDescent="0.25">
      <c r="A383" s="151" t="s">
        <v>1371</v>
      </c>
      <c r="B383" s="152" t="s">
        <v>542</v>
      </c>
      <c r="C383" s="152" t="s">
        <v>327</v>
      </c>
      <c r="D383" s="152" t="s">
        <v>139</v>
      </c>
      <c r="E383" s="152" t="s">
        <v>13</v>
      </c>
      <c r="F383" s="163">
        <v>40025</v>
      </c>
      <c r="H383" s="5"/>
      <c r="I383" s="5"/>
      <c r="J383" s="5"/>
      <c r="K383" s="5"/>
      <c r="L383" s="5"/>
    </row>
    <row r="384" spans="1:12" ht="22.5" x14ac:dyDescent="0.25">
      <c r="A384" s="151" t="s">
        <v>1372</v>
      </c>
      <c r="B384" s="152" t="s">
        <v>1634</v>
      </c>
      <c r="C384" s="152" t="s">
        <v>1541</v>
      </c>
      <c r="D384" s="152" t="s">
        <v>139</v>
      </c>
      <c r="E384" s="152" t="s">
        <v>14</v>
      </c>
      <c r="F384" s="163">
        <v>39948</v>
      </c>
      <c r="H384" s="5"/>
      <c r="I384" s="5"/>
      <c r="J384" s="5"/>
      <c r="K384" s="5"/>
      <c r="L384" s="5"/>
    </row>
    <row r="385" spans="1:12" ht="22.5" x14ac:dyDescent="0.25">
      <c r="A385" s="151" t="s">
        <v>1373</v>
      </c>
      <c r="B385" s="152" t="s">
        <v>543</v>
      </c>
      <c r="C385" s="152" t="s">
        <v>329</v>
      </c>
      <c r="D385" s="152" t="s">
        <v>139</v>
      </c>
      <c r="E385" s="152" t="s">
        <v>22</v>
      </c>
      <c r="F385" s="163">
        <v>40021</v>
      </c>
      <c r="H385" s="5"/>
      <c r="I385" s="5"/>
      <c r="J385" s="5"/>
      <c r="K385" s="5"/>
      <c r="L385" s="5"/>
    </row>
    <row r="386" spans="1:12" x14ac:dyDescent="0.25">
      <c r="A386" s="151" t="s">
        <v>1374</v>
      </c>
      <c r="B386" s="152" t="s">
        <v>846</v>
      </c>
      <c r="C386" s="152" t="s">
        <v>346</v>
      </c>
      <c r="D386" s="152" t="s">
        <v>139</v>
      </c>
      <c r="E386" s="152" t="s">
        <v>14</v>
      </c>
      <c r="F386" s="163">
        <v>40032</v>
      </c>
      <c r="H386" s="5"/>
      <c r="I386" s="5"/>
      <c r="J386" s="5"/>
      <c r="K386" s="5"/>
      <c r="L386" s="5"/>
    </row>
    <row r="387" spans="1:12" x14ac:dyDescent="0.25">
      <c r="A387" s="151" t="s">
        <v>1375</v>
      </c>
      <c r="B387" s="152" t="s">
        <v>847</v>
      </c>
      <c r="C387" s="152" t="s">
        <v>185</v>
      </c>
      <c r="D387" s="152" t="s">
        <v>139</v>
      </c>
      <c r="E387" s="152" t="s">
        <v>15</v>
      </c>
      <c r="F387" s="163">
        <v>40060</v>
      </c>
      <c r="H387" s="5"/>
      <c r="I387" s="5"/>
      <c r="J387" s="5"/>
      <c r="K387" s="5"/>
      <c r="L387" s="5"/>
    </row>
    <row r="388" spans="1:12" ht="22.5" x14ac:dyDescent="0.25">
      <c r="A388" s="151" t="s">
        <v>1376</v>
      </c>
      <c r="B388" s="152" t="s">
        <v>544</v>
      </c>
      <c r="C388" s="152" t="s">
        <v>545</v>
      </c>
      <c r="D388" s="152" t="s">
        <v>139</v>
      </c>
      <c r="E388" s="152" t="s">
        <v>18</v>
      </c>
      <c r="F388" s="163">
        <v>40063</v>
      </c>
      <c r="H388" s="5"/>
      <c r="I388" s="5"/>
      <c r="J388" s="5"/>
      <c r="K388" s="5"/>
      <c r="L388" s="5"/>
    </row>
    <row r="389" spans="1:12" x14ac:dyDescent="0.25">
      <c r="A389" s="151" t="s">
        <v>1377</v>
      </c>
      <c r="B389" s="152" t="s">
        <v>732</v>
      </c>
      <c r="C389" s="152" t="s">
        <v>546</v>
      </c>
      <c r="D389" s="152" t="s">
        <v>139</v>
      </c>
      <c r="E389" s="152" t="s">
        <v>13</v>
      </c>
      <c r="F389" s="163">
        <v>40134</v>
      </c>
      <c r="H389" s="5"/>
      <c r="I389" s="5"/>
      <c r="J389" s="5"/>
      <c r="K389" s="5"/>
      <c r="L389" s="5"/>
    </row>
    <row r="390" spans="1:12" x14ac:dyDescent="0.25">
      <c r="A390" s="151" t="s">
        <v>1378</v>
      </c>
      <c r="B390" s="152" t="s">
        <v>1635</v>
      </c>
      <c r="C390" s="152" t="s">
        <v>962</v>
      </c>
      <c r="D390" s="152" t="s">
        <v>139</v>
      </c>
      <c r="E390" s="152" t="s">
        <v>13</v>
      </c>
      <c r="F390" s="163">
        <v>42451</v>
      </c>
      <c r="H390" s="5"/>
      <c r="I390" s="5"/>
      <c r="J390" s="5"/>
      <c r="K390" s="5"/>
      <c r="L390" s="5"/>
    </row>
    <row r="391" spans="1:12" x14ac:dyDescent="0.25">
      <c r="A391" s="151" t="s">
        <v>1379</v>
      </c>
      <c r="B391" s="152" t="s">
        <v>547</v>
      </c>
      <c r="C391" s="152" t="s">
        <v>391</v>
      </c>
      <c r="D391" s="152" t="s">
        <v>139</v>
      </c>
      <c r="E391" s="152" t="s">
        <v>21</v>
      </c>
      <c r="F391" s="163">
        <v>40207</v>
      </c>
      <c r="H391" s="5"/>
      <c r="I391" s="5"/>
      <c r="J391" s="5"/>
      <c r="K391" s="5"/>
      <c r="L391" s="5"/>
    </row>
    <row r="392" spans="1:12" ht="22.5" x14ac:dyDescent="0.25">
      <c r="A392" s="151" t="s">
        <v>1380</v>
      </c>
      <c r="B392" s="152" t="s">
        <v>548</v>
      </c>
      <c r="C392" s="152" t="s">
        <v>348</v>
      </c>
      <c r="D392" s="152" t="s">
        <v>139</v>
      </c>
      <c r="E392" s="152" t="s">
        <v>21</v>
      </c>
      <c r="F392" s="163">
        <v>40120</v>
      </c>
      <c r="H392" s="5"/>
      <c r="I392" s="5"/>
      <c r="J392" s="5"/>
      <c r="K392" s="5"/>
      <c r="L392" s="5"/>
    </row>
    <row r="393" spans="1:12" x14ac:dyDescent="0.25">
      <c r="A393" s="151" t="s">
        <v>1381</v>
      </c>
      <c r="B393" s="152" t="s">
        <v>549</v>
      </c>
      <c r="C393" s="152" t="s">
        <v>397</v>
      </c>
      <c r="D393" s="152" t="s">
        <v>139</v>
      </c>
      <c r="E393" s="152" t="s">
        <v>18</v>
      </c>
      <c r="F393" s="163">
        <v>40147</v>
      </c>
      <c r="H393" s="5"/>
      <c r="I393" s="5"/>
      <c r="J393" s="5"/>
      <c r="K393" s="5"/>
      <c r="L393" s="5"/>
    </row>
    <row r="394" spans="1:12" ht="22.5" x14ac:dyDescent="0.25">
      <c r="A394" s="151" t="s">
        <v>1382</v>
      </c>
      <c r="B394" s="152" t="s">
        <v>1636</v>
      </c>
      <c r="C394" s="152" t="s">
        <v>550</v>
      </c>
      <c r="D394" s="152" t="s">
        <v>139</v>
      </c>
      <c r="E394" s="152" t="s">
        <v>26</v>
      </c>
      <c r="F394" s="163">
        <v>40127</v>
      </c>
      <c r="H394" s="5"/>
      <c r="I394" s="5"/>
      <c r="J394" s="5"/>
      <c r="K394" s="5"/>
      <c r="L394" s="5"/>
    </row>
    <row r="395" spans="1:12" x14ac:dyDescent="0.25">
      <c r="A395" s="151" t="s">
        <v>1383</v>
      </c>
      <c r="B395" s="152" t="s">
        <v>551</v>
      </c>
      <c r="C395" s="152" t="s">
        <v>360</v>
      </c>
      <c r="D395" s="152" t="s">
        <v>139</v>
      </c>
      <c r="E395" s="152" t="s">
        <v>21</v>
      </c>
      <c r="F395" s="163">
        <v>40288</v>
      </c>
      <c r="H395" s="5"/>
      <c r="I395" s="5"/>
      <c r="J395" s="5"/>
      <c r="K395" s="5"/>
      <c r="L395" s="5"/>
    </row>
    <row r="396" spans="1:12" x14ac:dyDescent="0.25">
      <c r="A396" s="151" t="s">
        <v>1384</v>
      </c>
      <c r="B396" s="152" t="s">
        <v>552</v>
      </c>
      <c r="C396" s="152" t="s">
        <v>305</v>
      </c>
      <c r="D396" s="152" t="s">
        <v>139</v>
      </c>
      <c r="E396" s="152" t="s">
        <v>14</v>
      </c>
      <c r="F396" s="163">
        <v>40135</v>
      </c>
      <c r="H396" s="5"/>
      <c r="I396" s="5"/>
      <c r="J396" s="5"/>
      <c r="K396" s="5"/>
      <c r="L396" s="5"/>
    </row>
    <row r="397" spans="1:12" x14ac:dyDescent="0.25">
      <c r="A397" s="151" t="s">
        <v>1385</v>
      </c>
      <c r="B397" s="152" t="s">
        <v>1637</v>
      </c>
      <c r="C397" s="152" t="s">
        <v>1596</v>
      </c>
      <c r="D397" s="152" t="s">
        <v>139</v>
      </c>
      <c r="E397" s="152" t="s">
        <v>22</v>
      </c>
      <c r="F397" s="163">
        <v>40218</v>
      </c>
      <c r="H397" s="5"/>
      <c r="I397" s="5"/>
      <c r="J397" s="5"/>
      <c r="K397" s="5"/>
      <c r="L397" s="5"/>
    </row>
    <row r="398" spans="1:12" x14ac:dyDescent="0.25">
      <c r="A398" s="151" t="s">
        <v>1386</v>
      </c>
      <c r="B398" s="152" t="s">
        <v>963</v>
      </c>
      <c r="C398" s="152" t="s">
        <v>964</v>
      </c>
      <c r="D398" s="152" t="s">
        <v>139</v>
      </c>
      <c r="E398" s="152" t="s">
        <v>13</v>
      </c>
      <c r="F398" s="163">
        <v>40198</v>
      </c>
      <c r="H398" s="5"/>
      <c r="I398" s="5"/>
      <c r="J398" s="5"/>
      <c r="K398" s="5"/>
      <c r="L398" s="5"/>
    </row>
    <row r="399" spans="1:12" x14ac:dyDescent="0.25">
      <c r="A399" s="151" t="s">
        <v>1387</v>
      </c>
      <c r="B399" s="152" t="s">
        <v>553</v>
      </c>
      <c r="C399" s="152" t="s">
        <v>193</v>
      </c>
      <c r="D399" s="152" t="s">
        <v>139</v>
      </c>
      <c r="E399" s="152" t="s">
        <v>19</v>
      </c>
      <c r="F399" s="163">
        <v>40351</v>
      </c>
      <c r="H399" s="5"/>
      <c r="I399" s="5"/>
      <c r="J399" s="5"/>
      <c r="K399" s="5"/>
      <c r="L399" s="5"/>
    </row>
    <row r="400" spans="1:12" x14ac:dyDescent="0.25">
      <c r="A400" s="151" t="s">
        <v>1388</v>
      </c>
      <c r="B400" s="152" t="s">
        <v>554</v>
      </c>
      <c r="C400" s="152" t="s">
        <v>352</v>
      </c>
      <c r="D400" s="152" t="s">
        <v>139</v>
      </c>
      <c r="E400" s="152" t="s">
        <v>14</v>
      </c>
      <c r="F400" s="163">
        <v>40242</v>
      </c>
      <c r="H400" s="5"/>
      <c r="I400" s="5"/>
      <c r="J400" s="5"/>
      <c r="K400" s="5"/>
      <c r="L400" s="5"/>
    </row>
    <row r="401" spans="1:12" x14ac:dyDescent="0.25">
      <c r="A401" s="151" t="s">
        <v>1389</v>
      </c>
      <c r="B401" s="152" t="s">
        <v>555</v>
      </c>
      <c r="C401" s="152" t="s">
        <v>268</v>
      </c>
      <c r="D401" s="152" t="s">
        <v>139</v>
      </c>
      <c r="E401" s="152" t="s">
        <v>21</v>
      </c>
      <c r="F401" s="163">
        <v>40297</v>
      </c>
      <c r="H401" s="5"/>
      <c r="I401" s="5"/>
      <c r="J401" s="5"/>
      <c r="K401" s="5"/>
      <c r="L401" s="5"/>
    </row>
    <row r="402" spans="1:12" x14ac:dyDescent="0.25">
      <c r="A402" s="151" t="s">
        <v>1390</v>
      </c>
      <c r="B402" s="152" t="s">
        <v>556</v>
      </c>
      <c r="C402" s="152" t="s">
        <v>165</v>
      </c>
      <c r="D402" s="152" t="s">
        <v>139</v>
      </c>
      <c r="E402" s="152" t="s">
        <v>15</v>
      </c>
      <c r="F402" s="163">
        <v>40431</v>
      </c>
      <c r="H402" s="5"/>
      <c r="I402" s="5"/>
      <c r="J402" s="5"/>
      <c r="K402" s="5"/>
      <c r="L402" s="5"/>
    </row>
    <row r="403" spans="1:12" x14ac:dyDescent="0.25">
      <c r="A403" s="151" t="s">
        <v>1391</v>
      </c>
      <c r="B403" s="152" t="s">
        <v>557</v>
      </c>
      <c r="C403" s="152" t="s">
        <v>311</v>
      </c>
      <c r="D403" s="152" t="s">
        <v>139</v>
      </c>
      <c r="E403" s="152" t="s">
        <v>14</v>
      </c>
      <c r="F403" s="163">
        <v>40282</v>
      </c>
      <c r="H403" s="5"/>
      <c r="I403" s="5"/>
      <c r="J403" s="5"/>
      <c r="K403" s="5"/>
      <c r="L403" s="5"/>
    </row>
    <row r="404" spans="1:12" x14ac:dyDescent="0.25">
      <c r="A404" s="151" t="s">
        <v>1392</v>
      </c>
      <c r="B404" s="152" t="s">
        <v>558</v>
      </c>
      <c r="C404" s="152" t="s">
        <v>376</v>
      </c>
      <c r="D404" s="152" t="s">
        <v>139</v>
      </c>
      <c r="E404" s="152" t="s">
        <v>14</v>
      </c>
      <c r="F404" s="163">
        <v>40316</v>
      </c>
      <c r="H404" s="5"/>
      <c r="I404" s="5"/>
      <c r="J404" s="5"/>
      <c r="K404" s="5"/>
      <c r="L404" s="5"/>
    </row>
    <row r="405" spans="1:12" x14ac:dyDescent="0.25">
      <c r="A405" s="151" t="s">
        <v>1393</v>
      </c>
      <c r="B405" s="152" t="s">
        <v>559</v>
      </c>
      <c r="C405" s="152" t="s">
        <v>388</v>
      </c>
      <c r="D405" s="152" t="s">
        <v>139</v>
      </c>
      <c r="E405" s="152" t="s">
        <v>22</v>
      </c>
      <c r="F405" s="163">
        <v>40497</v>
      </c>
      <c r="H405" s="5"/>
      <c r="I405" s="5"/>
      <c r="J405" s="5"/>
      <c r="K405" s="5"/>
      <c r="L405" s="5"/>
    </row>
    <row r="406" spans="1:12" x14ac:dyDescent="0.25">
      <c r="A406" s="151" t="s">
        <v>1394</v>
      </c>
      <c r="B406" s="152" t="s">
        <v>560</v>
      </c>
      <c r="C406" s="152" t="s">
        <v>448</v>
      </c>
      <c r="D406" s="152" t="s">
        <v>139</v>
      </c>
      <c r="E406" s="152" t="s">
        <v>22</v>
      </c>
      <c r="F406" s="163">
        <v>40364</v>
      </c>
      <c r="H406" s="5"/>
      <c r="I406" s="5"/>
      <c r="J406" s="5"/>
      <c r="K406" s="5"/>
      <c r="L406" s="5"/>
    </row>
    <row r="407" spans="1:12" x14ac:dyDescent="0.25">
      <c r="A407" s="151" t="s">
        <v>1395</v>
      </c>
      <c r="B407" s="152" t="s">
        <v>686</v>
      </c>
      <c r="C407" s="152" t="s">
        <v>683</v>
      </c>
      <c r="D407" s="152" t="s">
        <v>139</v>
      </c>
      <c r="E407" s="152" t="s">
        <v>14</v>
      </c>
      <c r="F407" s="163">
        <v>40394</v>
      </c>
      <c r="H407" s="5"/>
      <c r="I407" s="5"/>
      <c r="J407" s="5"/>
      <c r="K407" s="5"/>
      <c r="L407" s="5"/>
    </row>
    <row r="408" spans="1:12" x14ac:dyDescent="0.25">
      <c r="A408" s="151" t="s">
        <v>1396</v>
      </c>
      <c r="B408" s="152" t="s">
        <v>687</v>
      </c>
      <c r="C408" s="152" t="s">
        <v>270</v>
      </c>
      <c r="D408" s="152" t="s">
        <v>139</v>
      </c>
      <c r="E408" s="152" t="s">
        <v>14</v>
      </c>
      <c r="F408" s="163">
        <v>40366</v>
      </c>
      <c r="H408" s="5"/>
      <c r="I408" s="5"/>
      <c r="J408" s="5"/>
      <c r="K408" s="5"/>
      <c r="L408" s="5"/>
    </row>
    <row r="409" spans="1:12" x14ac:dyDescent="0.25">
      <c r="A409" s="151" t="s">
        <v>1397</v>
      </c>
      <c r="B409" s="152" t="s">
        <v>561</v>
      </c>
      <c r="C409" s="152" t="s">
        <v>284</v>
      </c>
      <c r="D409" s="152" t="s">
        <v>139</v>
      </c>
      <c r="E409" s="152" t="s">
        <v>12</v>
      </c>
      <c r="F409" s="163">
        <v>40331</v>
      </c>
      <c r="H409" s="5"/>
      <c r="I409" s="5"/>
      <c r="J409" s="5"/>
      <c r="K409" s="5"/>
      <c r="L409" s="5"/>
    </row>
    <row r="410" spans="1:12" ht="22.5" x14ac:dyDescent="0.25">
      <c r="A410" s="151" t="s">
        <v>1398</v>
      </c>
      <c r="B410" s="152" t="s">
        <v>562</v>
      </c>
      <c r="C410" s="152" t="s">
        <v>965</v>
      </c>
      <c r="D410" s="152" t="s">
        <v>139</v>
      </c>
      <c r="E410" s="152" t="s">
        <v>19</v>
      </c>
      <c r="F410" s="163">
        <v>40428</v>
      </c>
      <c r="H410" s="5"/>
      <c r="I410" s="5"/>
      <c r="J410" s="5"/>
      <c r="K410" s="5"/>
      <c r="L410" s="5"/>
    </row>
    <row r="411" spans="1:12" ht="22.5" x14ac:dyDescent="0.25">
      <c r="A411" s="151" t="s">
        <v>1399</v>
      </c>
      <c r="B411" s="152" t="s">
        <v>563</v>
      </c>
      <c r="C411" s="152" t="s">
        <v>365</v>
      </c>
      <c r="D411" s="152" t="s">
        <v>139</v>
      </c>
      <c r="E411" s="152" t="s">
        <v>18</v>
      </c>
      <c r="F411" s="163">
        <v>40424</v>
      </c>
      <c r="H411" s="5"/>
      <c r="I411" s="5"/>
      <c r="J411" s="5"/>
      <c r="K411" s="5"/>
      <c r="L411" s="5"/>
    </row>
    <row r="412" spans="1:12" x14ac:dyDescent="0.25">
      <c r="A412" s="151" t="s">
        <v>1638</v>
      </c>
      <c r="B412" s="152" t="s">
        <v>564</v>
      </c>
      <c r="C412" s="152" t="s">
        <v>516</v>
      </c>
      <c r="D412" s="152" t="s">
        <v>139</v>
      </c>
      <c r="E412" s="152" t="s">
        <v>22</v>
      </c>
      <c r="F412" s="163">
        <v>40424</v>
      </c>
      <c r="H412" s="5"/>
      <c r="I412" s="5"/>
      <c r="J412" s="5"/>
      <c r="K412" s="5"/>
      <c r="L412" s="5"/>
    </row>
    <row r="413" spans="1:12" x14ac:dyDescent="0.25">
      <c r="A413" s="151" t="s">
        <v>1400</v>
      </c>
      <c r="B413" s="152" t="s">
        <v>565</v>
      </c>
      <c r="C413" s="152" t="s">
        <v>1555</v>
      </c>
      <c r="D413" s="152" t="s">
        <v>139</v>
      </c>
      <c r="E413" s="152" t="s">
        <v>14</v>
      </c>
      <c r="F413" s="163">
        <v>40680</v>
      </c>
      <c r="H413" s="5"/>
      <c r="I413" s="5"/>
      <c r="J413" s="5"/>
      <c r="K413" s="5"/>
      <c r="L413" s="5"/>
    </row>
    <row r="414" spans="1:12" x14ac:dyDescent="0.25">
      <c r="A414" s="151" t="s">
        <v>1401</v>
      </c>
      <c r="B414" s="152" t="s">
        <v>566</v>
      </c>
      <c r="C414" s="152" t="s">
        <v>469</v>
      </c>
      <c r="D414" s="152" t="s">
        <v>139</v>
      </c>
      <c r="E414" s="152" t="s">
        <v>15</v>
      </c>
      <c r="F414" s="163">
        <v>40522</v>
      </c>
      <c r="H414" s="5"/>
      <c r="I414" s="5"/>
      <c r="J414" s="5"/>
      <c r="K414" s="5"/>
      <c r="L414" s="5"/>
    </row>
    <row r="415" spans="1:12" x14ac:dyDescent="0.25">
      <c r="A415" s="151" t="s">
        <v>1402</v>
      </c>
      <c r="B415" s="152" t="s">
        <v>567</v>
      </c>
      <c r="C415" s="152" t="s">
        <v>442</v>
      </c>
      <c r="D415" s="152" t="s">
        <v>94</v>
      </c>
      <c r="E415" s="152" t="s">
        <v>94</v>
      </c>
      <c r="F415" s="163">
        <v>40498</v>
      </c>
      <c r="H415" s="5"/>
      <c r="I415" s="5"/>
      <c r="J415" s="5"/>
      <c r="K415" s="5"/>
      <c r="L415" s="5"/>
    </row>
    <row r="416" spans="1:12" x14ac:dyDescent="0.25">
      <c r="A416" s="151" t="s">
        <v>1403</v>
      </c>
      <c r="B416" s="152" t="s">
        <v>568</v>
      </c>
      <c r="C416" s="152" t="s">
        <v>733</v>
      </c>
      <c r="D416" s="152" t="s">
        <v>139</v>
      </c>
      <c r="E416" s="152" t="s">
        <v>22</v>
      </c>
      <c r="F416" s="163">
        <v>40581</v>
      </c>
      <c r="H416" s="5"/>
      <c r="I416" s="5"/>
      <c r="J416" s="5"/>
      <c r="K416" s="5"/>
      <c r="L416" s="5"/>
    </row>
    <row r="417" spans="1:12" x14ac:dyDescent="0.25">
      <c r="A417" s="151" t="s">
        <v>1404</v>
      </c>
      <c r="B417" s="152" t="s">
        <v>569</v>
      </c>
      <c r="C417" s="152" t="s">
        <v>257</v>
      </c>
      <c r="D417" s="152" t="s">
        <v>139</v>
      </c>
      <c r="E417" s="152" t="s">
        <v>13</v>
      </c>
      <c r="F417" s="163">
        <v>40529</v>
      </c>
      <c r="H417" s="5"/>
      <c r="I417" s="5"/>
      <c r="J417" s="5"/>
      <c r="K417" s="5"/>
      <c r="L417" s="5"/>
    </row>
    <row r="418" spans="1:12" ht="22.5" x14ac:dyDescent="0.25">
      <c r="A418" s="151" t="s">
        <v>1405</v>
      </c>
      <c r="B418" s="152" t="s">
        <v>734</v>
      </c>
      <c r="C418" s="152" t="s">
        <v>570</v>
      </c>
      <c r="D418" s="152" t="s">
        <v>139</v>
      </c>
      <c r="E418" s="152" t="s">
        <v>25</v>
      </c>
      <c r="F418" s="163">
        <v>40605</v>
      </c>
      <c r="H418" s="5"/>
      <c r="I418" s="5"/>
      <c r="J418" s="5"/>
      <c r="K418" s="5"/>
      <c r="L418" s="5"/>
    </row>
    <row r="419" spans="1:12" x14ac:dyDescent="0.25">
      <c r="A419" s="151" t="s">
        <v>1406</v>
      </c>
      <c r="B419" s="152" t="s">
        <v>930</v>
      </c>
      <c r="C419" s="152" t="s">
        <v>931</v>
      </c>
      <c r="D419" s="152" t="s">
        <v>139</v>
      </c>
      <c r="E419" s="152" t="s">
        <v>22</v>
      </c>
      <c r="F419" s="163">
        <v>40679</v>
      </c>
      <c r="H419" s="5"/>
      <c r="I419" s="5"/>
      <c r="J419" s="5"/>
      <c r="K419" s="5"/>
      <c r="L419" s="5"/>
    </row>
    <row r="420" spans="1:12" x14ac:dyDescent="0.25">
      <c r="A420" s="151" t="s">
        <v>1407</v>
      </c>
      <c r="B420" s="152" t="s">
        <v>571</v>
      </c>
      <c r="C420" s="152" t="s">
        <v>572</v>
      </c>
      <c r="D420" s="152" t="s">
        <v>139</v>
      </c>
      <c r="E420" s="152" t="s">
        <v>12</v>
      </c>
      <c r="F420" s="163">
        <v>40844</v>
      </c>
      <c r="H420" s="5"/>
      <c r="I420" s="5"/>
      <c r="J420" s="5"/>
      <c r="K420" s="5"/>
      <c r="L420" s="5"/>
    </row>
    <row r="421" spans="1:12" ht="22.5" x14ac:dyDescent="0.25">
      <c r="A421" s="151" t="s">
        <v>1408</v>
      </c>
      <c r="B421" s="152" t="s">
        <v>573</v>
      </c>
      <c r="C421" s="152" t="s">
        <v>1213</v>
      </c>
      <c r="D421" s="152" t="s">
        <v>139</v>
      </c>
      <c r="E421" s="152" t="s">
        <v>22</v>
      </c>
      <c r="F421" s="163">
        <v>40709</v>
      </c>
      <c r="H421" s="5"/>
      <c r="I421" s="5"/>
      <c r="J421" s="5"/>
      <c r="K421" s="5"/>
      <c r="L421" s="5"/>
    </row>
    <row r="422" spans="1:12" ht="22.5" x14ac:dyDescent="0.25">
      <c r="A422" s="151" t="s">
        <v>1409</v>
      </c>
      <c r="B422" s="152" t="s">
        <v>1410</v>
      </c>
      <c r="C422" s="152" t="s">
        <v>1578</v>
      </c>
      <c r="D422" s="152" t="s">
        <v>139</v>
      </c>
      <c r="E422" s="152" t="s">
        <v>14</v>
      </c>
      <c r="F422" s="163">
        <v>40690</v>
      </c>
      <c r="H422" s="5"/>
      <c r="I422" s="5"/>
      <c r="J422" s="5"/>
      <c r="K422" s="5"/>
      <c r="L422" s="5"/>
    </row>
    <row r="423" spans="1:12" x14ac:dyDescent="0.25">
      <c r="A423" s="151" t="s">
        <v>1411</v>
      </c>
      <c r="B423" s="152" t="s">
        <v>932</v>
      </c>
      <c r="C423" s="152" t="s">
        <v>677</v>
      </c>
      <c r="D423" s="152" t="s">
        <v>28</v>
      </c>
      <c r="E423" s="152" t="s">
        <v>28</v>
      </c>
      <c r="F423" s="163">
        <v>40676</v>
      </c>
      <c r="H423" s="5"/>
      <c r="I423" s="5"/>
      <c r="J423" s="5"/>
      <c r="K423" s="5"/>
      <c r="L423" s="5"/>
    </row>
    <row r="424" spans="1:12" x14ac:dyDescent="0.25">
      <c r="A424" s="151" t="s">
        <v>1412</v>
      </c>
      <c r="B424" s="152" t="s">
        <v>574</v>
      </c>
      <c r="C424" s="152" t="s">
        <v>158</v>
      </c>
      <c r="D424" s="152" t="s">
        <v>139</v>
      </c>
      <c r="E424" s="152" t="s">
        <v>13</v>
      </c>
      <c r="F424" s="163">
        <v>40640</v>
      </c>
      <c r="H424" s="5"/>
      <c r="I424" s="5"/>
      <c r="J424" s="5"/>
      <c r="K424" s="5"/>
      <c r="L424" s="5"/>
    </row>
    <row r="425" spans="1:12" x14ac:dyDescent="0.25">
      <c r="A425" s="151" t="s">
        <v>1413</v>
      </c>
      <c r="B425" s="152" t="s">
        <v>575</v>
      </c>
      <c r="C425" s="152" t="s">
        <v>197</v>
      </c>
      <c r="D425" s="152" t="s">
        <v>139</v>
      </c>
      <c r="E425" s="152" t="s">
        <v>13</v>
      </c>
      <c r="F425" s="163">
        <v>40731</v>
      </c>
      <c r="H425" s="5"/>
      <c r="I425" s="5"/>
      <c r="J425" s="5"/>
      <c r="K425" s="5"/>
      <c r="L425" s="5"/>
    </row>
    <row r="426" spans="1:12" x14ac:dyDescent="0.25">
      <c r="A426" s="151" t="s">
        <v>1414</v>
      </c>
      <c r="B426" s="152" t="s">
        <v>735</v>
      </c>
      <c r="C426" s="152" t="s">
        <v>495</v>
      </c>
      <c r="D426" s="152" t="s">
        <v>139</v>
      </c>
      <c r="E426" s="152" t="s">
        <v>21</v>
      </c>
      <c r="F426" s="163">
        <v>40872</v>
      </c>
      <c r="H426" s="5"/>
      <c r="I426" s="5"/>
      <c r="J426" s="5"/>
      <c r="K426" s="5"/>
      <c r="L426" s="5"/>
    </row>
    <row r="427" spans="1:12" x14ac:dyDescent="0.25">
      <c r="A427" s="151" t="s">
        <v>1415</v>
      </c>
      <c r="B427" s="152" t="s">
        <v>576</v>
      </c>
      <c r="C427" s="152" t="s">
        <v>455</v>
      </c>
      <c r="D427" s="152" t="s">
        <v>28</v>
      </c>
      <c r="E427" s="152" t="s">
        <v>28</v>
      </c>
      <c r="F427" s="163">
        <v>40849</v>
      </c>
      <c r="H427" s="5"/>
      <c r="I427" s="5"/>
      <c r="J427" s="5"/>
      <c r="K427" s="5"/>
      <c r="L427" s="5"/>
    </row>
    <row r="428" spans="1:12" x14ac:dyDescent="0.25">
      <c r="A428" s="151" t="s">
        <v>1416</v>
      </c>
      <c r="B428" s="152" t="s">
        <v>577</v>
      </c>
      <c r="C428" s="152" t="s">
        <v>345</v>
      </c>
      <c r="D428" s="152" t="s">
        <v>139</v>
      </c>
      <c r="E428" s="152" t="s">
        <v>14</v>
      </c>
      <c r="F428" s="163">
        <v>40891</v>
      </c>
      <c r="H428" s="5"/>
      <c r="I428" s="5"/>
      <c r="J428" s="5"/>
      <c r="K428" s="5"/>
      <c r="L428" s="5"/>
    </row>
    <row r="429" spans="1:12" x14ac:dyDescent="0.25">
      <c r="A429" s="151" t="s">
        <v>1417</v>
      </c>
      <c r="B429" s="152" t="s">
        <v>578</v>
      </c>
      <c r="C429" s="152" t="s">
        <v>467</v>
      </c>
      <c r="D429" s="152" t="s">
        <v>139</v>
      </c>
      <c r="E429" s="152" t="s">
        <v>19</v>
      </c>
      <c r="F429" s="163">
        <v>40877</v>
      </c>
      <c r="H429" s="5"/>
      <c r="I429" s="5"/>
      <c r="J429" s="5"/>
      <c r="K429" s="5"/>
      <c r="L429" s="5"/>
    </row>
    <row r="430" spans="1:12" x14ac:dyDescent="0.25">
      <c r="A430" s="151" t="s">
        <v>1418</v>
      </c>
      <c r="B430" s="152" t="s">
        <v>848</v>
      </c>
      <c r="C430" s="152" t="s">
        <v>816</v>
      </c>
      <c r="D430" s="152" t="s">
        <v>139</v>
      </c>
      <c r="E430" s="152" t="s">
        <v>14</v>
      </c>
      <c r="F430" s="163">
        <v>40998</v>
      </c>
      <c r="H430" s="5"/>
      <c r="I430" s="5"/>
      <c r="J430" s="5"/>
      <c r="K430" s="5"/>
      <c r="L430" s="5"/>
    </row>
    <row r="431" spans="1:12" x14ac:dyDescent="0.25">
      <c r="A431" s="151" t="s">
        <v>1639</v>
      </c>
      <c r="B431" s="152" t="s">
        <v>1640</v>
      </c>
      <c r="C431" s="152" t="s">
        <v>175</v>
      </c>
      <c r="D431" s="152" t="s">
        <v>139</v>
      </c>
      <c r="E431" s="152" t="s">
        <v>21</v>
      </c>
      <c r="F431" s="163">
        <v>41019</v>
      </c>
      <c r="H431" s="5"/>
      <c r="I431" s="5"/>
      <c r="J431" s="5"/>
      <c r="K431" s="5"/>
      <c r="L431" s="5"/>
    </row>
    <row r="432" spans="1:12" x14ac:dyDescent="0.25">
      <c r="A432" s="151" t="s">
        <v>1419</v>
      </c>
      <c r="B432" s="152" t="s">
        <v>579</v>
      </c>
      <c r="C432" s="152" t="s">
        <v>457</v>
      </c>
      <c r="D432" s="152" t="s">
        <v>139</v>
      </c>
      <c r="E432" s="152" t="s">
        <v>19</v>
      </c>
      <c r="F432" s="163">
        <v>41173</v>
      </c>
      <c r="H432" s="5"/>
      <c r="I432" s="5"/>
      <c r="J432" s="5"/>
      <c r="K432" s="5"/>
      <c r="L432" s="5"/>
    </row>
    <row r="433" spans="1:12" ht="22.5" x14ac:dyDescent="0.25">
      <c r="A433" s="151" t="s">
        <v>1420</v>
      </c>
      <c r="B433" s="152" t="s">
        <v>580</v>
      </c>
      <c r="C433" s="152" t="s">
        <v>581</v>
      </c>
      <c r="D433" s="152" t="s">
        <v>139</v>
      </c>
      <c r="E433" s="152" t="s">
        <v>15</v>
      </c>
      <c r="F433" s="163">
        <v>41024</v>
      </c>
      <c r="H433" s="5"/>
      <c r="I433" s="5"/>
      <c r="J433" s="5"/>
      <c r="K433" s="5"/>
      <c r="L433" s="5"/>
    </row>
    <row r="434" spans="1:12" x14ac:dyDescent="0.25">
      <c r="A434" s="151" t="s">
        <v>1421</v>
      </c>
      <c r="B434" s="152" t="s">
        <v>1641</v>
      </c>
      <c r="C434" s="152" t="s">
        <v>582</v>
      </c>
      <c r="D434" s="152" t="s">
        <v>139</v>
      </c>
      <c r="E434" s="152" t="s">
        <v>22</v>
      </c>
      <c r="F434" s="163">
        <v>41089</v>
      </c>
      <c r="H434" s="5"/>
      <c r="I434" s="5"/>
      <c r="J434" s="5"/>
      <c r="K434" s="5"/>
      <c r="L434" s="5"/>
    </row>
    <row r="435" spans="1:12" x14ac:dyDescent="0.25">
      <c r="A435" s="151" t="s">
        <v>1422</v>
      </c>
      <c r="B435" s="152" t="s">
        <v>583</v>
      </c>
      <c r="C435" s="152" t="s">
        <v>584</v>
      </c>
      <c r="D435" s="152" t="s">
        <v>139</v>
      </c>
      <c r="E435" s="152" t="s">
        <v>22</v>
      </c>
      <c r="F435" s="163">
        <v>41247</v>
      </c>
      <c r="H435" s="5"/>
      <c r="I435" s="5"/>
      <c r="J435" s="5"/>
      <c r="K435" s="5"/>
      <c r="L435" s="5"/>
    </row>
    <row r="436" spans="1:12" ht="22.5" x14ac:dyDescent="0.25">
      <c r="A436" s="151" t="s">
        <v>1423</v>
      </c>
      <c r="B436" s="152" t="s">
        <v>585</v>
      </c>
      <c r="C436" s="152" t="s">
        <v>459</v>
      </c>
      <c r="D436" s="152" t="s">
        <v>28</v>
      </c>
      <c r="E436" s="152" t="s">
        <v>28</v>
      </c>
      <c r="F436" s="163">
        <v>41240</v>
      </c>
      <c r="H436" s="5"/>
      <c r="I436" s="5"/>
      <c r="J436" s="5"/>
      <c r="K436" s="5"/>
      <c r="L436" s="5"/>
    </row>
    <row r="437" spans="1:12" x14ac:dyDescent="0.25">
      <c r="A437" s="151" t="s">
        <v>1424</v>
      </c>
      <c r="B437" s="152" t="s">
        <v>688</v>
      </c>
      <c r="C437" s="152" t="s">
        <v>275</v>
      </c>
      <c r="D437" s="152" t="s">
        <v>139</v>
      </c>
      <c r="E437" s="152" t="s">
        <v>27</v>
      </c>
      <c r="F437" s="163">
        <v>41151</v>
      </c>
      <c r="H437" s="5"/>
      <c r="I437" s="5"/>
      <c r="J437" s="5"/>
      <c r="K437" s="5"/>
      <c r="L437" s="5"/>
    </row>
    <row r="438" spans="1:12" x14ac:dyDescent="0.25">
      <c r="A438" s="151" t="s">
        <v>1425</v>
      </c>
      <c r="B438" s="152" t="s">
        <v>586</v>
      </c>
      <c r="C438" s="152" t="s">
        <v>286</v>
      </c>
      <c r="D438" s="152" t="s">
        <v>139</v>
      </c>
      <c r="E438" s="152" t="s">
        <v>19</v>
      </c>
      <c r="F438" s="163">
        <v>41240</v>
      </c>
      <c r="H438" s="5"/>
      <c r="I438" s="5"/>
      <c r="J438" s="5"/>
      <c r="K438" s="5"/>
      <c r="L438" s="5"/>
    </row>
    <row r="439" spans="1:12" x14ac:dyDescent="0.25">
      <c r="A439" s="151" t="s">
        <v>1642</v>
      </c>
      <c r="B439" s="152" t="s">
        <v>1643</v>
      </c>
      <c r="C439" s="152" t="s">
        <v>838</v>
      </c>
      <c r="D439" s="152" t="s">
        <v>139</v>
      </c>
      <c r="E439" s="152" t="s">
        <v>27</v>
      </c>
      <c r="F439" s="163">
        <v>41317</v>
      </c>
      <c r="H439" s="5"/>
      <c r="I439" s="5"/>
      <c r="J439" s="5"/>
      <c r="K439" s="5"/>
      <c r="L439" s="5"/>
    </row>
    <row r="440" spans="1:12" x14ac:dyDescent="0.25">
      <c r="A440" s="151" t="s">
        <v>1426</v>
      </c>
      <c r="B440" s="152" t="s">
        <v>587</v>
      </c>
      <c r="C440" s="152" t="s">
        <v>280</v>
      </c>
      <c r="D440" s="152" t="s">
        <v>139</v>
      </c>
      <c r="E440" s="152" t="s">
        <v>14</v>
      </c>
      <c r="F440" s="163">
        <v>41262</v>
      </c>
      <c r="H440" s="5"/>
      <c r="I440" s="5"/>
      <c r="J440" s="5"/>
      <c r="K440" s="5"/>
      <c r="L440" s="5"/>
    </row>
    <row r="441" spans="1:12" x14ac:dyDescent="0.25">
      <c r="A441" s="151" t="s">
        <v>1427</v>
      </c>
      <c r="B441" s="152" t="s">
        <v>689</v>
      </c>
      <c r="C441" s="152" t="s">
        <v>312</v>
      </c>
      <c r="D441" s="152" t="s">
        <v>94</v>
      </c>
      <c r="E441" s="152" t="s">
        <v>94</v>
      </c>
      <c r="F441" s="163">
        <v>41597</v>
      </c>
      <c r="H441" s="5"/>
      <c r="I441" s="5"/>
      <c r="J441" s="5"/>
      <c r="K441" s="5"/>
      <c r="L441" s="5"/>
    </row>
    <row r="442" spans="1:12" x14ac:dyDescent="0.25">
      <c r="A442" s="151" t="s">
        <v>1428</v>
      </c>
      <c r="B442" s="152" t="s">
        <v>966</v>
      </c>
      <c r="C442" s="152" t="s">
        <v>224</v>
      </c>
      <c r="D442" s="152" t="s">
        <v>139</v>
      </c>
      <c r="E442" s="152" t="s">
        <v>14</v>
      </c>
      <c r="F442" s="163">
        <v>41380</v>
      </c>
      <c r="H442" s="5"/>
      <c r="I442" s="5"/>
      <c r="J442" s="5"/>
      <c r="K442" s="5"/>
      <c r="L442" s="5"/>
    </row>
    <row r="443" spans="1:12" x14ac:dyDescent="0.25">
      <c r="A443" s="151" t="s">
        <v>1429</v>
      </c>
      <c r="B443" s="152" t="s">
        <v>588</v>
      </c>
      <c r="C443" s="152" t="s">
        <v>465</v>
      </c>
      <c r="D443" s="152" t="s">
        <v>139</v>
      </c>
      <c r="E443" s="152" t="s">
        <v>19</v>
      </c>
      <c r="F443" s="163">
        <v>41387</v>
      </c>
      <c r="H443" s="5"/>
      <c r="I443" s="5"/>
      <c r="J443" s="5"/>
      <c r="K443" s="5"/>
      <c r="L443" s="5"/>
    </row>
    <row r="444" spans="1:12" x14ac:dyDescent="0.25">
      <c r="A444" s="151" t="s">
        <v>1430</v>
      </c>
      <c r="B444" s="152" t="s">
        <v>589</v>
      </c>
      <c r="C444" s="152" t="s">
        <v>475</v>
      </c>
      <c r="D444" s="152" t="s">
        <v>139</v>
      </c>
      <c r="E444" s="152" t="s">
        <v>20</v>
      </c>
      <c r="F444" s="163">
        <v>41373</v>
      </c>
      <c r="H444" s="5"/>
      <c r="I444" s="5"/>
      <c r="J444" s="5"/>
      <c r="K444" s="5"/>
      <c r="L444" s="5"/>
    </row>
    <row r="445" spans="1:12" x14ac:dyDescent="0.25">
      <c r="A445" s="151" t="s">
        <v>1431</v>
      </c>
      <c r="B445" s="152" t="s">
        <v>590</v>
      </c>
      <c r="C445" s="152" t="s">
        <v>517</v>
      </c>
      <c r="D445" s="152" t="s">
        <v>139</v>
      </c>
      <c r="E445" s="152" t="s">
        <v>22</v>
      </c>
      <c r="F445" s="163">
        <v>41436</v>
      </c>
      <c r="H445" s="5"/>
      <c r="I445" s="5"/>
      <c r="J445" s="5"/>
      <c r="K445" s="5"/>
      <c r="L445" s="5"/>
    </row>
    <row r="446" spans="1:12" x14ac:dyDescent="0.25">
      <c r="A446" s="151" t="s">
        <v>1432</v>
      </c>
      <c r="B446" s="152" t="s">
        <v>591</v>
      </c>
      <c r="C446" s="152" t="s">
        <v>706</v>
      </c>
      <c r="D446" s="152" t="s">
        <v>139</v>
      </c>
      <c r="E446" s="152" t="s">
        <v>13</v>
      </c>
      <c r="F446" s="163">
        <v>41443</v>
      </c>
      <c r="H446" s="5"/>
      <c r="I446" s="5"/>
      <c r="J446" s="5"/>
      <c r="K446" s="5"/>
      <c r="L446" s="5"/>
    </row>
    <row r="447" spans="1:12" x14ac:dyDescent="0.25">
      <c r="A447" s="151" t="s">
        <v>1433</v>
      </c>
      <c r="B447" s="152" t="s">
        <v>849</v>
      </c>
      <c r="C447" s="152" t="s">
        <v>138</v>
      </c>
      <c r="D447" s="152" t="s">
        <v>139</v>
      </c>
      <c r="E447" s="152" t="s">
        <v>13</v>
      </c>
      <c r="F447" s="163">
        <v>41557</v>
      </c>
      <c r="H447" s="5"/>
      <c r="I447" s="5"/>
      <c r="J447" s="5"/>
      <c r="K447" s="5"/>
      <c r="L447" s="5"/>
    </row>
    <row r="448" spans="1:12" x14ac:dyDescent="0.25">
      <c r="A448" s="151" t="s">
        <v>1434</v>
      </c>
      <c r="B448" s="152" t="s">
        <v>592</v>
      </c>
      <c r="C448" s="152" t="s">
        <v>181</v>
      </c>
      <c r="D448" s="152" t="s">
        <v>139</v>
      </c>
      <c r="E448" s="152" t="s">
        <v>13</v>
      </c>
      <c r="F448" s="163">
        <v>41443</v>
      </c>
      <c r="H448" s="5"/>
      <c r="I448" s="5"/>
      <c r="J448" s="5"/>
      <c r="K448" s="5"/>
      <c r="L448" s="5"/>
    </row>
    <row r="449" spans="1:12" x14ac:dyDescent="0.25">
      <c r="A449" s="151" t="s">
        <v>1435</v>
      </c>
      <c r="B449" s="152" t="s">
        <v>593</v>
      </c>
      <c r="C449" s="152" t="s">
        <v>413</v>
      </c>
      <c r="D449" s="152" t="s">
        <v>139</v>
      </c>
      <c r="E449" s="152" t="s">
        <v>23</v>
      </c>
      <c r="F449" s="163">
        <v>41542</v>
      </c>
      <c r="H449" s="5"/>
      <c r="I449" s="5"/>
      <c r="J449" s="5"/>
      <c r="K449" s="5"/>
      <c r="L449" s="5"/>
    </row>
    <row r="450" spans="1:12" x14ac:dyDescent="0.25">
      <c r="A450" s="151" t="s">
        <v>1436</v>
      </c>
      <c r="B450" s="152" t="s">
        <v>594</v>
      </c>
      <c r="C450" s="152" t="s">
        <v>967</v>
      </c>
      <c r="D450" s="152" t="s">
        <v>139</v>
      </c>
      <c r="E450" s="152" t="s">
        <v>13</v>
      </c>
      <c r="F450" s="163">
        <v>41570</v>
      </c>
      <c r="H450" s="5"/>
      <c r="I450" s="5"/>
      <c r="J450" s="5"/>
      <c r="K450" s="5"/>
      <c r="L450" s="5"/>
    </row>
    <row r="451" spans="1:12" x14ac:dyDescent="0.25">
      <c r="A451" s="151" t="s">
        <v>1437</v>
      </c>
      <c r="B451" s="152" t="s">
        <v>595</v>
      </c>
      <c r="C451" s="152" t="s">
        <v>439</v>
      </c>
      <c r="D451" s="152" t="s">
        <v>139</v>
      </c>
      <c r="E451" s="152" t="s">
        <v>19</v>
      </c>
      <c r="F451" s="163">
        <v>41543</v>
      </c>
      <c r="H451" s="5"/>
      <c r="I451" s="5"/>
      <c r="J451" s="5"/>
      <c r="K451" s="5"/>
      <c r="L451" s="5"/>
    </row>
    <row r="452" spans="1:12" x14ac:dyDescent="0.25">
      <c r="A452" s="151" t="s">
        <v>1438</v>
      </c>
      <c r="B452" s="152" t="s">
        <v>596</v>
      </c>
      <c r="C452" s="152" t="s">
        <v>339</v>
      </c>
      <c r="D452" s="152" t="s">
        <v>139</v>
      </c>
      <c r="E452" s="152" t="s">
        <v>23</v>
      </c>
      <c r="F452" s="163">
        <v>41444</v>
      </c>
      <c r="H452" s="5"/>
      <c r="I452" s="5"/>
      <c r="J452" s="5"/>
      <c r="K452" s="5"/>
      <c r="L452" s="5"/>
    </row>
    <row r="453" spans="1:12" x14ac:dyDescent="0.25">
      <c r="A453" s="151" t="s">
        <v>1439</v>
      </c>
      <c r="B453" s="152" t="s">
        <v>597</v>
      </c>
      <c r="C453" s="152" t="s">
        <v>850</v>
      </c>
      <c r="D453" s="152" t="s">
        <v>139</v>
      </c>
      <c r="E453" s="152" t="s">
        <v>22</v>
      </c>
      <c r="F453" s="163">
        <v>41575</v>
      </c>
      <c r="H453" s="5"/>
      <c r="I453" s="5"/>
      <c r="J453" s="5"/>
      <c r="K453" s="5"/>
      <c r="L453" s="5"/>
    </row>
    <row r="454" spans="1:12" x14ac:dyDescent="0.25">
      <c r="A454" s="151" t="s">
        <v>1644</v>
      </c>
      <c r="B454" s="152" t="s">
        <v>1645</v>
      </c>
      <c r="C454" s="152" t="s">
        <v>1595</v>
      </c>
      <c r="D454" s="152" t="s">
        <v>139</v>
      </c>
      <c r="E454" s="152" t="s">
        <v>22</v>
      </c>
      <c r="F454" s="163">
        <v>41471</v>
      </c>
      <c r="H454" s="5"/>
      <c r="I454" s="5"/>
      <c r="J454" s="5"/>
      <c r="K454" s="5"/>
      <c r="L454" s="5"/>
    </row>
    <row r="455" spans="1:12" x14ac:dyDescent="0.25">
      <c r="A455" s="151" t="s">
        <v>1440</v>
      </c>
      <c r="B455" s="152" t="s">
        <v>598</v>
      </c>
      <c r="C455" s="152" t="s">
        <v>424</v>
      </c>
      <c r="D455" s="152" t="s">
        <v>139</v>
      </c>
      <c r="E455" s="152" t="s">
        <v>19</v>
      </c>
      <c r="F455" s="163">
        <v>42110</v>
      </c>
      <c r="H455" s="5"/>
      <c r="I455" s="5"/>
      <c r="J455" s="5"/>
      <c r="K455" s="5"/>
      <c r="L455" s="5"/>
    </row>
    <row r="456" spans="1:12" x14ac:dyDescent="0.25">
      <c r="A456" s="151" t="s">
        <v>1441</v>
      </c>
      <c r="B456" s="152" t="s">
        <v>599</v>
      </c>
      <c r="C456" s="152" t="s">
        <v>362</v>
      </c>
      <c r="D456" s="152" t="s">
        <v>139</v>
      </c>
      <c r="E456" s="152" t="s">
        <v>14</v>
      </c>
      <c r="F456" s="163">
        <v>41590</v>
      </c>
      <c r="H456" s="5"/>
      <c r="I456" s="5"/>
      <c r="J456" s="5"/>
      <c r="K456" s="5"/>
      <c r="L456" s="5"/>
    </row>
    <row r="457" spans="1:12" ht="22.5" x14ac:dyDescent="0.25">
      <c r="A457" s="151" t="s">
        <v>1442</v>
      </c>
      <c r="B457" s="152" t="s">
        <v>600</v>
      </c>
      <c r="C457" s="152" t="s">
        <v>318</v>
      </c>
      <c r="D457" s="152" t="s">
        <v>139</v>
      </c>
      <c r="E457" s="152" t="s">
        <v>14</v>
      </c>
      <c r="F457" s="163">
        <v>41598</v>
      </c>
      <c r="H457" s="5"/>
      <c r="I457" s="5"/>
      <c r="J457" s="5"/>
      <c r="K457" s="5"/>
      <c r="L457" s="5"/>
    </row>
    <row r="458" spans="1:12" x14ac:dyDescent="0.25">
      <c r="A458" s="151" t="s">
        <v>1443</v>
      </c>
      <c r="B458" s="152" t="s">
        <v>601</v>
      </c>
      <c r="C458" s="152" t="s">
        <v>479</v>
      </c>
      <c r="D458" s="152" t="s">
        <v>139</v>
      </c>
      <c r="E458" s="152" t="s">
        <v>14</v>
      </c>
      <c r="F458" s="163">
        <v>41562</v>
      </c>
      <c r="H458" s="5"/>
      <c r="I458" s="5"/>
      <c r="J458" s="5"/>
      <c r="K458" s="5"/>
      <c r="L458" s="5"/>
    </row>
    <row r="459" spans="1:12" x14ac:dyDescent="0.25">
      <c r="A459" s="151" t="s">
        <v>1444</v>
      </c>
      <c r="B459" s="152" t="s">
        <v>690</v>
      </c>
      <c r="C459" s="152" t="s">
        <v>602</v>
      </c>
      <c r="D459" s="152" t="s">
        <v>139</v>
      </c>
      <c r="E459" s="152" t="s">
        <v>22</v>
      </c>
      <c r="F459" s="163">
        <v>41739</v>
      </c>
      <c r="H459" s="5"/>
      <c r="I459" s="5"/>
      <c r="J459" s="5"/>
      <c r="K459" s="5"/>
      <c r="L459" s="5"/>
    </row>
    <row r="460" spans="1:12" x14ac:dyDescent="0.25">
      <c r="A460" s="151" t="s">
        <v>1646</v>
      </c>
      <c r="B460" s="152" t="s">
        <v>1647</v>
      </c>
      <c r="C460" s="152" t="s">
        <v>228</v>
      </c>
      <c r="D460" s="152" t="s">
        <v>139</v>
      </c>
      <c r="E460" s="152" t="s">
        <v>20</v>
      </c>
      <c r="F460" s="163">
        <v>41624</v>
      </c>
      <c r="H460" s="5"/>
      <c r="I460" s="5"/>
      <c r="J460" s="5"/>
      <c r="K460" s="5"/>
      <c r="L460" s="5"/>
    </row>
    <row r="461" spans="1:12" x14ac:dyDescent="0.25">
      <c r="A461" s="151" t="s">
        <v>1445</v>
      </c>
      <c r="B461" s="152" t="s">
        <v>603</v>
      </c>
      <c r="C461" s="152" t="s">
        <v>1648</v>
      </c>
      <c r="D461" s="152" t="s">
        <v>139</v>
      </c>
      <c r="E461" s="152" t="s">
        <v>22</v>
      </c>
      <c r="F461" s="163">
        <v>41711</v>
      </c>
      <c r="H461" s="5"/>
      <c r="I461" s="5"/>
      <c r="J461" s="5"/>
      <c r="K461" s="5"/>
      <c r="L461" s="5"/>
    </row>
    <row r="462" spans="1:12" x14ac:dyDescent="0.25">
      <c r="A462" s="151" t="s">
        <v>1446</v>
      </c>
      <c r="B462" s="152" t="s">
        <v>604</v>
      </c>
      <c r="C462" s="152" t="s">
        <v>356</v>
      </c>
      <c r="D462" s="152" t="s">
        <v>139</v>
      </c>
      <c r="E462" s="152" t="s">
        <v>20</v>
      </c>
      <c r="F462" s="163">
        <v>41586</v>
      </c>
      <c r="H462" s="5"/>
      <c r="I462" s="5"/>
      <c r="J462" s="5"/>
      <c r="K462" s="5"/>
      <c r="L462" s="5"/>
    </row>
    <row r="463" spans="1:12" x14ac:dyDescent="0.25">
      <c r="A463" s="151" t="s">
        <v>1447</v>
      </c>
      <c r="B463" s="152" t="s">
        <v>736</v>
      </c>
      <c r="C463" s="152" t="s">
        <v>737</v>
      </c>
      <c r="D463" s="152" t="s">
        <v>139</v>
      </c>
      <c r="E463" s="152" t="s">
        <v>14</v>
      </c>
      <c r="F463" s="163">
        <v>41737</v>
      </c>
      <c r="H463" s="5"/>
      <c r="I463" s="5"/>
      <c r="J463" s="5"/>
      <c r="K463" s="5"/>
      <c r="L463" s="5"/>
    </row>
    <row r="464" spans="1:12" x14ac:dyDescent="0.25">
      <c r="A464" s="151" t="s">
        <v>1448</v>
      </c>
      <c r="B464" s="152" t="s">
        <v>605</v>
      </c>
      <c r="C464" s="152" t="s">
        <v>606</v>
      </c>
      <c r="D464" s="152" t="s">
        <v>139</v>
      </c>
      <c r="E464" s="152" t="s">
        <v>27</v>
      </c>
      <c r="F464" s="163">
        <v>41884</v>
      </c>
      <c r="H464" s="5"/>
      <c r="I464" s="5"/>
      <c r="J464" s="5"/>
      <c r="K464" s="5"/>
      <c r="L464" s="5"/>
    </row>
    <row r="465" spans="1:12" x14ac:dyDescent="0.25">
      <c r="A465" s="151" t="s">
        <v>1449</v>
      </c>
      <c r="B465" s="152" t="s">
        <v>607</v>
      </c>
      <c r="C465" s="152" t="s">
        <v>358</v>
      </c>
      <c r="D465" s="152" t="s">
        <v>139</v>
      </c>
      <c r="E465" s="152" t="s">
        <v>19</v>
      </c>
      <c r="F465" s="163">
        <v>41950</v>
      </c>
      <c r="H465" s="5"/>
      <c r="I465" s="5"/>
      <c r="J465" s="5"/>
      <c r="K465" s="5"/>
      <c r="L465" s="5"/>
    </row>
    <row r="466" spans="1:12" ht="22.5" x14ac:dyDescent="0.25">
      <c r="A466" s="151" t="s">
        <v>1450</v>
      </c>
      <c r="B466" s="152" t="s">
        <v>738</v>
      </c>
      <c r="C466" s="152" t="s">
        <v>223</v>
      </c>
      <c r="D466" s="152" t="s">
        <v>139</v>
      </c>
      <c r="E466" s="152" t="s">
        <v>14</v>
      </c>
      <c r="F466" s="163">
        <v>41922</v>
      </c>
      <c r="H466" s="5"/>
      <c r="I466" s="5"/>
      <c r="J466" s="5"/>
      <c r="K466" s="5"/>
      <c r="L466" s="5"/>
    </row>
    <row r="467" spans="1:12" x14ac:dyDescent="0.25">
      <c r="A467" s="151" t="s">
        <v>1451</v>
      </c>
      <c r="B467" s="152" t="s">
        <v>1649</v>
      </c>
      <c r="C467" s="152" t="s">
        <v>205</v>
      </c>
      <c r="D467" s="152" t="s">
        <v>139</v>
      </c>
      <c r="E467" s="152" t="s">
        <v>14</v>
      </c>
      <c r="F467" s="163">
        <v>41947</v>
      </c>
      <c r="H467" s="5"/>
      <c r="I467" s="5"/>
      <c r="J467" s="5"/>
      <c r="K467" s="5"/>
      <c r="L467" s="5"/>
    </row>
    <row r="468" spans="1:12" ht="22.5" x14ac:dyDescent="0.25">
      <c r="A468" s="151" t="s">
        <v>1452</v>
      </c>
      <c r="B468" s="152" t="s">
        <v>608</v>
      </c>
      <c r="C468" s="152" t="s">
        <v>518</v>
      </c>
      <c r="D468" s="152" t="s">
        <v>139</v>
      </c>
      <c r="E468" s="152" t="s">
        <v>22</v>
      </c>
      <c r="F468" s="163">
        <v>41968</v>
      </c>
      <c r="H468" s="5"/>
      <c r="I468" s="5"/>
      <c r="J468" s="5"/>
      <c r="K468" s="5"/>
      <c r="L468" s="5"/>
    </row>
    <row r="469" spans="1:12" ht="22.5" x14ac:dyDescent="0.25">
      <c r="A469" s="151" t="s">
        <v>1453</v>
      </c>
      <c r="B469" s="152" t="s">
        <v>609</v>
      </c>
      <c r="C469" s="152" t="s">
        <v>911</v>
      </c>
      <c r="D469" s="152" t="s">
        <v>139</v>
      </c>
      <c r="E469" s="152" t="s">
        <v>22</v>
      </c>
      <c r="F469" s="163">
        <v>41956</v>
      </c>
      <c r="H469" s="5"/>
      <c r="I469" s="5"/>
      <c r="J469" s="5"/>
      <c r="K469" s="5"/>
      <c r="L469" s="5"/>
    </row>
    <row r="470" spans="1:12" x14ac:dyDescent="0.25">
      <c r="A470" s="151" t="s">
        <v>1454</v>
      </c>
      <c r="B470" s="152" t="s">
        <v>610</v>
      </c>
      <c r="C470" s="152" t="s">
        <v>611</v>
      </c>
      <c r="D470" s="152" t="s">
        <v>94</v>
      </c>
      <c r="E470" s="152" t="s">
        <v>94</v>
      </c>
      <c r="F470" s="163">
        <v>42325</v>
      </c>
      <c r="H470" s="5"/>
      <c r="I470" s="5"/>
      <c r="J470" s="5"/>
      <c r="K470" s="5"/>
      <c r="L470" s="5"/>
    </row>
    <row r="471" spans="1:12" x14ac:dyDescent="0.25">
      <c r="A471" s="151" t="s">
        <v>1455</v>
      </c>
      <c r="B471" s="152" t="s">
        <v>612</v>
      </c>
      <c r="C471" s="152" t="s">
        <v>492</v>
      </c>
      <c r="D471" s="152" t="s">
        <v>28</v>
      </c>
      <c r="E471" s="152" t="s">
        <v>28</v>
      </c>
      <c r="F471" s="163">
        <v>42129</v>
      </c>
      <c r="H471" s="5"/>
      <c r="I471" s="5"/>
      <c r="J471" s="5"/>
      <c r="K471" s="5"/>
      <c r="L471" s="5"/>
    </row>
    <row r="472" spans="1:12" x14ac:dyDescent="0.25">
      <c r="A472" s="151" t="s">
        <v>1456</v>
      </c>
      <c r="B472" s="152" t="s">
        <v>613</v>
      </c>
      <c r="C472" s="152" t="s">
        <v>163</v>
      </c>
      <c r="D472" s="152" t="s">
        <v>139</v>
      </c>
      <c r="E472" s="152" t="s">
        <v>23</v>
      </c>
      <c r="F472" s="163">
        <v>42087</v>
      </c>
      <c r="H472" s="5"/>
      <c r="I472" s="5"/>
      <c r="J472" s="5"/>
      <c r="K472" s="5"/>
      <c r="L472" s="5"/>
    </row>
    <row r="473" spans="1:12" x14ac:dyDescent="0.25">
      <c r="A473" s="151" t="s">
        <v>1457</v>
      </c>
      <c r="B473" s="152" t="s">
        <v>614</v>
      </c>
      <c r="C473" s="152" t="s">
        <v>299</v>
      </c>
      <c r="D473" s="152" t="s">
        <v>139</v>
      </c>
      <c r="E473" s="152" t="s">
        <v>25</v>
      </c>
      <c r="F473" s="163">
        <v>42143</v>
      </c>
      <c r="H473" s="5"/>
      <c r="I473" s="5"/>
      <c r="J473" s="5"/>
      <c r="K473" s="5"/>
      <c r="L473" s="5"/>
    </row>
    <row r="474" spans="1:12" ht="22.5" x14ac:dyDescent="0.25">
      <c r="A474" s="151" t="s">
        <v>1458</v>
      </c>
      <c r="B474" s="152" t="s">
        <v>933</v>
      </c>
      <c r="C474" s="152" t="s">
        <v>902</v>
      </c>
      <c r="D474" s="152" t="s">
        <v>139</v>
      </c>
      <c r="E474" s="152" t="s">
        <v>19</v>
      </c>
      <c r="F474" s="163">
        <v>42074</v>
      </c>
      <c r="H474" s="5"/>
      <c r="I474" s="5"/>
      <c r="J474" s="5"/>
      <c r="K474" s="5"/>
      <c r="L474" s="5"/>
    </row>
    <row r="475" spans="1:12" x14ac:dyDescent="0.25">
      <c r="A475" s="151" t="s">
        <v>1650</v>
      </c>
      <c r="B475" s="152" t="s">
        <v>1651</v>
      </c>
      <c r="C475" s="152" t="s">
        <v>1652</v>
      </c>
      <c r="D475" s="152" t="s">
        <v>139</v>
      </c>
      <c r="E475" s="152" t="s">
        <v>15</v>
      </c>
      <c r="F475" s="163">
        <v>42165</v>
      </c>
      <c r="H475" s="5"/>
      <c r="I475" s="5"/>
      <c r="J475" s="5"/>
      <c r="K475" s="5"/>
      <c r="L475" s="5"/>
    </row>
    <row r="476" spans="1:12" x14ac:dyDescent="0.25">
      <c r="A476" s="151" t="s">
        <v>1459</v>
      </c>
      <c r="B476" s="152" t="s">
        <v>615</v>
      </c>
      <c r="C476" s="152" t="s">
        <v>493</v>
      </c>
      <c r="D476" s="152" t="s">
        <v>28</v>
      </c>
      <c r="E476" s="152" t="s">
        <v>28</v>
      </c>
      <c r="F476" s="163">
        <v>42174</v>
      </c>
      <c r="H476" s="5"/>
      <c r="I476" s="5"/>
      <c r="J476" s="5"/>
      <c r="K476" s="5"/>
      <c r="L476" s="5"/>
    </row>
    <row r="477" spans="1:12" x14ac:dyDescent="0.25">
      <c r="A477" s="151" t="s">
        <v>1460</v>
      </c>
      <c r="B477" s="152" t="s">
        <v>616</v>
      </c>
      <c r="C477" s="152" t="s">
        <v>509</v>
      </c>
      <c r="D477" s="152" t="s">
        <v>139</v>
      </c>
      <c r="E477" s="152" t="s">
        <v>14</v>
      </c>
      <c r="F477" s="163">
        <v>42178</v>
      </c>
      <c r="H477" s="5"/>
      <c r="I477" s="5"/>
      <c r="J477" s="5"/>
      <c r="K477" s="5"/>
      <c r="L477" s="5"/>
    </row>
    <row r="478" spans="1:12" ht="22.5" x14ac:dyDescent="0.25">
      <c r="A478" s="151" t="s">
        <v>1461</v>
      </c>
      <c r="B478" s="152" t="s">
        <v>968</v>
      </c>
      <c r="C478" s="152" t="s">
        <v>969</v>
      </c>
      <c r="D478" s="152" t="s">
        <v>139</v>
      </c>
      <c r="E478" s="152" t="s">
        <v>16</v>
      </c>
      <c r="F478" s="163">
        <v>42346</v>
      </c>
      <c r="H478" s="5"/>
      <c r="I478" s="5"/>
      <c r="J478" s="5"/>
      <c r="K478" s="5"/>
      <c r="L478" s="5"/>
    </row>
    <row r="479" spans="1:12" x14ac:dyDescent="0.25">
      <c r="A479" s="151" t="s">
        <v>1462</v>
      </c>
      <c r="B479" s="152" t="s">
        <v>617</v>
      </c>
      <c r="C479" s="152" t="s">
        <v>840</v>
      </c>
      <c r="D479" s="152" t="s">
        <v>28</v>
      </c>
      <c r="E479" s="152" t="s">
        <v>28</v>
      </c>
      <c r="F479" s="163">
        <v>42328</v>
      </c>
      <c r="H479" s="5"/>
      <c r="I479" s="5"/>
      <c r="J479" s="5"/>
      <c r="K479" s="5"/>
      <c r="L479" s="5"/>
    </row>
    <row r="480" spans="1:12" x14ac:dyDescent="0.25">
      <c r="A480" s="151" t="s">
        <v>1463</v>
      </c>
      <c r="B480" s="152" t="s">
        <v>618</v>
      </c>
      <c r="C480" s="152" t="s">
        <v>839</v>
      </c>
      <c r="D480" s="152" t="s">
        <v>139</v>
      </c>
      <c r="E480" s="152" t="s">
        <v>16</v>
      </c>
      <c r="F480" s="163">
        <v>42354</v>
      </c>
      <c r="H480" s="5"/>
      <c r="I480" s="5"/>
      <c r="J480" s="5"/>
      <c r="K480" s="5"/>
      <c r="L480" s="5"/>
    </row>
    <row r="481" spans="1:12" x14ac:dyDescent="0.25">
      <c r="A481" s="151" t="s">
        <v>1464</v>
      </c>
      <c r="B481" s="152" t="s">
        <v>739</v>
      </c>
      <c r="C481" s="152" t="s">
        <v>907</v>
      </c>
      <c r="D481" s="152" t="s">
        <v>28</v>
      </c>
      <c r="E481" s="152" t="s">
        <v>28</v>
      </c>
      <c r="F481" s="163">
        <v>44322</v>
      </c>
      <c r="H481" s="5"/>
      <c r="I481" s="5"/>
      <c r="J481" s="5"/>
      <c r="K481" s="5"/>
      <c r="L481" s="5"/>
    </row>
    <row r="482" spans="1:12" ht="22.5" x14ac:dyDescent="0.25">
      <c r="A482" s="151" t="s">
        <v>1465</v>
      </c>
      <c r="B482" s="152" t="s">
        <v>619</v>
      </c>
      <c r="C482" s="152" t="s">
        <v>242</v>
      </c>
      <c r="D482" s="152" t="s">
        <v>139</v>
      </c>
      <c r="E482" s="152" t="s">
        <v>24</v>
      </c>
      <c r="F482" s="163">
        <v>42468</v>
      </c>
      <c r="H482" s="5"/>
      <c r="I482" s="5"/>
      <c r="J482" s="5"/>
      <c r="K482" s="5"/>
      <c r="L482" s="5"/>
    </row>
    <row r="483" spans="1:12" x14ac:dyDescent="0.25">
      <c r="A483" s="151" t="s">
        <v>1466</v>
      </c>
      <c r="B483" s="152" t="s">
        <v>620</v>
      </c>
      <c r="C483" s="152" t="s">
        <v>147</v>
      </c>
      <c r="D483" s="152" t="s">
        <v>139</v>
      </c>
      <c r="E483" s="152" t="s">
        <v>13</v>
      </c>
      <c r="F483" s="163">
        <v>42522</v>
      </c>
      <c r="H483" s="5"/>
      <c r="I483" s="5"/>
      <c r="J483" s="5"/>
      <c r="K483" s="5"/>
      <c r="L483" s="5"/>
    </row>
    <row r="484" spans="1:12" ht="22.5" x14ac:dyDescent="0.25">
      <c r="A484" s="151" t="s">
        <v>1467</v>
      </c>
      <c r="B484" s="152" t="s">
        <v>621</v>
      </c>
      <c r="C484" s="152" t="s">
        <v>519</v>
      </c>
      <c r="D484" s="152" t="s">
        <v>139</v>
      </c>
      <c r="E484" s="152" t="s">
        <v>22</v>
      </c>
      <c r="F484" s="163">
        <v>42447</v>
      </c>
      <c r="H484" s="5"/>
      <c r="I484" s="5"/>
      <c r="J484" s="5"/>
      <c r="K484" s="5"/>
      <c r="L484" s="5"/>
    </row>
    <row r="485" spans="1:12" ht="22.5" x14ac:dyDescent="0.25">
      <c r="A485" s="151" t="s">
        <v>1468</v>
      </c>
      <c r="B485" s="152" t="s">
        <v>1653</v>
      </c>
      <c r="C485" s="152" t="s">
        <v>1593</v>
      </c>
      <c r="D485" s="152" t="s">
        <v>139</v>
      </c>
      <c r="E485" s="152" t="s">
        <v>13</v>
      </c>
      <c r="F485" s="163">
        <v>42486</v>
      </c>
      <c r="H485" s="5"/>
      <c r="I485" s="5"/>
      <c r="J485" s="5"/>
      <c r="K485" s="5"/>
      <c r="L485" s="5"/>
    </row>
    <row r="486" spans="1:12" x14ac:dyDescent="0.25">
      <c r="A486" s="151" t="s">
        <v>1469</v>
      </c>
      <c r="B486" s="152" t="s">
        <v>691</v>
      </c>
      <c r="C486" s="152" t="s">
        <v>672</v>
      </c>
      <c r="D486" s="152" t="s">
        <v>139</v>
      </c>
      <c r="E486" s="152" t="s">
        <v>12</v>
      </c>
      <c r="F486" s="163">
        <v>42493</v>
      </c>
      <c r="H486" s="5"/>
      <c r="I486" s="5"/>
      <c r="J486" s="5"/>
      <c r="K486" s="5"/>
      <c r="L486" s="5"/>
    </row>
    <row r="487" spans="1:12" x14ac:dyDescent="0.25">
      <c r="A487" s="151" t="s">
        <v>1470</v>
      </c>
      <c r="B487" s="152" t="s">
        <v>622</v>
      </c>
      <c r="C487" s="152" t="s">
        <v>1569</v>
      </c>
      <c r="D487" s="152" t="s">
        <v>139</v>
      </c>
      <c r="E487" s="152" t="s">
        <v>14</v>
      </c>
      <c r="F487" s="163">
        <v>42486</v>
      </c>
      <c r="H487" s="5"/>
      <c r="I487" s="5"/>
      <c r="J487" s="5"/>
      <c r="K487" s="5"/>
      <c r="L487" s="5"/>
    </row>
    <row r="488" spans="1:12" x14ac:dyDescent="0.25">
      <c r="A488" s="151" t="s">
        <v>1471</v>
      </c>
      <c r="B488" s="152" t="s">
        <v>623</v>
      </c>
      <c r="C488" s="152" t="s">
        <v>836</v>
      </c>
      <c r="D488" s="152" t="s">
        <v>139</v>
      </c>
      <c r="E488" s="152" t="s">
        <v>16</v>
      </c>
      <c r="F488" s="163">
        <v>42535</v>
      </c>
      <c r="H488" s="5"/>
      <c r="I488" s="5"/>
      <c r="J488" s="5"/>
      <c r="K488" s="5"/>
      <c r="L488" s="5"/>
    </row>
    <row r="489" spans="1:12" x14ac:dyDescent="0.25">
      <c r="A489" s="151" t="s">
        <v>1472</v>
      </c>
      <c r="B489" s="152" t="s">
        <v>624</v>
      </c>
      <c r="C489" s="152" t="s">
        <v>160</v>
      </c>
      <c r="D489" s="152" t="s">
        <v>139</v>
      </c>
      <c r="E489" s="152" t="s">
        <v>14</v>
      </c>
      <c r="F489" s="163">
        <v>42699</v>
      </c>
      <c r="H489" s="5"/>
      <c r="I489" s="5"/>
      <c r="J489" s="5"/>
      <c r="K489" s="5"/>
      <c r="L489" s="5"/>
    </row>
    <row r="490" spans="1:12" x14ac:dyDescent="0.25">
      <c r="A490" s="151" t="s">
        <v>1473</v>
      </c>
      <c r="B490" s="152" t="s">
        <v>851</v>
      </c>
      <c r="C490" s="152" t="s">
        <v>483</v>
      </c>
      <c r="D490" s="152" t="s">
        <v>139</v>
      </c>
      <c r="E490" s="152" t="s">
        <v>14</v>
      </c>
      <c r="F490" s="163">
        <v>42655</v>
      </c>
      <c r="H490" s="5"/>
      <c r="I490" s="5"/>
      <c r="J490" s="5"/>
      <c r="K490" s="5"/>
      <c r="L490" s="5"/>
    </row>
    <row r="491" spans="1:12" ht="22.5" x14ac:dyDescent="0.25">
      <c r="A491" s="151" t="s">
        <v>1474</v>
      </c>
      <c r="B491" s="152" t="s">
        <v>625</v>
      </c>
      <c r="C491" s="152" t="s">
        <v>1654</v>
      </c>
      <c r="D491" s="152" t="s">
        <v>139</v>
      </c>
      <c r="E491" s="152" t="s">
        <v>22</v>
      </c>
      <c r="F491" s="163">
        <v>42696</v>
      </c>
      <c r="H491" s="5"/>
      <c r="I491" s="5"/>
      <c r="J491" s="5"/>
      <c r="K491" s="5"/>
      <c r="L491" s="5"/>
    </row>
    <row r="492" spans="1:12" x14ac:dyDescent="0.25">
      <c r="A492" s="151" t="s">
        <v>1475</v>
      </c>
      <c r="B492" s="152" t="s">
        <v>626</v>
      </c>
      <c r="C492" s="152" t="s">
        <v>497</v>
      </c>
      <c r="D492" s="152" t="s">
        <v>28</v>
      </c>
      <c r="E492" s="152" t="s">
        <v>28</v>
      </c>
      <c r="F492" s="163">
        <v>42867</v>
      </c>
      <c r="H492" s="5"/>
      <c r="I492" s="5"/>
      <c r="J492" s="5"/>
      <c r="K492" s="5"/>
      <c r="L492" s="5"/>
    </row>
    <row r="493" spans="1:12" x14ac:dyDescent="0.25">
      <c r="A493" s="151" t="s">
        <v>1476</v>
      </c>
      <c r="B493" s="152" t="s">
        <v>627</v>
      </c>
      <c r="C493" s="152" t="s">
        <v>628</v>
      </c>
      <c r="D493" s="152" t="s">
        <v>139</v>
      </c>
      <c r="E493" s="152" t="s">
        <v>15</v>
      </c>
      <c r="F493" s="163">
        <v>42944</v>
      </c>
      <c r="H493" s="5"/>
      <c r="I493" s="5"/>
      <c r="J493" s="5"/>
      <c r="K493" s="5"/>
      <c r="L493" s="5"/>
    </row>
    <row r="494" spans="1:12" x14ac:dyDescent="0.25">
      <c r="A494" s="151" t="s">
        <v>1477</v>
      </c>
      <c r="B494" s="152" t="s">
        <v>970</v>
      </c>
      <c r="C494" s="152" t="s">
        <v>971</v>
      </c>
      <c r="D494" s="152" t="s">
        <v>139</v>
      </c>
      <c r="E494" s="152" t="s">
        <v>21</v>
      </c>
      <c r="F494" s="163">
        <v>42990</v>
      </c>
      <c r="H494" s="5"/>
      <c r="I494" s="5"/>
      <c r="J494" s="5"/>
      <c r="K494" s="5"/>
      <c r="L494" s="5"/>
    </row>
    <row r="495" spans="1:12" x14ac:dyDescent="0.25">
      <c r="A495" s="151" t="s">
        <v>1478</v>
      </c>
      <c r="B495" s="152" t="s">
        <v>1655</v>
      </c>
      <c r="C495" s="152" t="s">
        <v>288</v>
      </c>
      <c r="D495" s="152" t="s">
        <v>139</v>
      </c>
      <c r="E495" s="152" t="s">
        <v>14</v>
      </c>
      <c r="F495" s="163">
        <v>42860</v>
      </c>
      <c r="H495" s="5"/>
      <c r="I495" s="5"/>
      <c r="J495" s="5"/>
      <c r="K495" s="5"/>
      <c r="L495" s="5"/>
    </row>
    <row r="496" spans="1:12" x14ac:dyDescent="0.25">
      <c r="A496" s="151" t="s">
        <v>1479</v>
      </c>
      <c r="B496" s="152" t="s">
        <v>629</v>
      </c>
      <c r="C496" s="152" t="s">
        <v>331</v>
      </c>
      <c r="D496" s="152" t="s">
        <v>139</v>
      </c>
      <c r="E496" s="152" t="s">
        <v>15</v>
      </c>
      <c r="F496" s="163">
        <v>42909</v>
      </c>
      <c r="H496" s="5"/>
      <c r="I496" s="5"/>
      <c r="J496" s="5"/>
      <c r="K496" s="5"/>
      <c r="L496" s="5"/>
    </row>
    <row r="497" spans="1:12" x14ac:dyDescent="0.25">
      <c r="A497" s="151" t="s">
        <v>1480</v>
      </c>
      <c r="B497" s="152" t="s">
        <v>1656</v>
      </c>
      <c r="C497" s="152" t="s">
        <v>630</v>
      </c>
      <c r="D497" s="152" t="s">
        <v>139</v>
      </c>
      <c r="E497" s="152" t="s">
        <v>22</v>
      </c>
      <c r="F497" s="163">
        <v>43049</v>
      </c>
      <c r="H497" s="5"/>
      <c r="I497" s="5"/>
      <c r="J497" s="5"/>
      <c r="K497" s="5"/>
      <c r="L497" s="5"/>
    </row>
    <row r="498" spans="1:12" x14ac:dyDescent="0.25">
      <c r="A498" s="151" t="s">
        <v>1481</v>
      </c>
      <c r="B498" s="152" t="s">
        <v>631</v>
      </c>
      <c r="C498" s="152" t="s">
        <v>260</v>
      </c>
      <c r="D498" s="152" t="s">
        <v>139</v>
      </c>
      <c r="E498" s="152" t="s">
        <v>27</v>
      </c>
      <c r="F498" s="163">
        <v>43049</v>
      </c>
      <c r="H498" s="5"/>
      <c r="I498" s="5"/>
      <c r="J498" s="5"/>
      <c r="K498" s="5"/>
      <c r="L498" s="5"/>
    </row>
    <row r="499" spans="1:12" x14ac:dyDescent="0.25">
      <c r="A499" s="151" t="s">
        <v>1482</v>
      </c>
      <c r="B499" s="152" t="s">
        <v>632</v>
      </c>
      <c r="C499" s="152" t="s">
        <v>633</v>
      </c>
      <c r="D499" s="152" t="s">
        <v>139</v>
      </c>
      <c r="E499" s="152" t="s">
        <v>19</v>
      </c>
      <c r="F499" s="163">
        <v>43347</v>
      </c>
      <c r="H499" s="5"/>
      <c r="I499" s="5"/>
      <c r="J499" s="5"/>
      <c r="K499" s="5"/>
      <c r="L499" s="5"/>
    </row>
    <row r="500" spans="1:12" x14ac:dyDescent="0.25">
      <c r="A500" s="151" t="s">
        <v>1483</v>
      </c>
      <c r="B500" s="152" t="s">
        <v>634</v>
      </c>
      <c r="C500" s="152" t="s">
        <v>635</v>
      </c>
      <c r="D500" s="152" t="s">
        <v>139</v>
      </c>
      <c r="E500" s="152" t="s">
        <v>22</v>
      </c>
      <c r="F500" s="163">
        <v>43048</v>
      </c>
      <c r="H500" s="5"/>
      <c r="I500" s="5"/>
      <c r="J500" s="5"/>
      <c r="K500" s="5"/>
      <c r="L500" s="5"/>
    </row>
    <row r="501" spans="1:12" x14ac:dyDescent="0.25">
      <c r="A501" s="151" t="s">
        <v>1484</v>
      </c>
      <c r="B501" s="152" t="s">
        <v>636</v>
      </c>
      <c r="C501" s="152" t="s">
        <v>637</v>
      </c>
      <c r="D501" s="152" t="s">
        <v>139</v>
      </c>
      <c r="E501" s="152" t="s">
        <v>23</v>
      </c>
      <c r="F501" s="163">
        <v>43027</v>
      </c>
      <c r="H501" s="5"/>
      <c r="I501" s="5"/>
      <c r="J501" s="5"/>
      <c r="K501" s="5"/>
      <c r="L501" s="5"/>
    </row>
    <row r="502" spans="1:12" x14ac:dyDescent="0.25">
      <c r="A502" s="151" t="s">
        <v>1485</v>
      </c>
      <c r="B502" s="152" t="s">
        <v>638</v>
      </c>
      <c r="C502" s="152" t="s">
        <v>639</v>
      </c>
      <c r="D502" s="152" t="s">
        <v>139</v>
      </c>
      <c r="E502" s="152" t="s">
        <v>22</v>
      </c>
      <c r="F502" s="163">
        <v>43056</v>
      </c>
      <c r="H502" s="5"/>
      <c r="I502" s="5"/>
      <c r="J502" s="5"/>
      <c r="K502" s="5"/>
      <c r="L502" s="5"/>
    </row>
    <row r="503" spans="1:12" x14ac:dyDescent="0.25">
      <c r="A503" s="151" t="s">
        <v>1486</v>
      </c>
      <c r="B503" s="152" t="s">
        <v>640</v>
      </c>
      <c r="C503" s="152" t="s">
        <v>389</v>
      </c>
      <c r="D503" s="152" t="s">
        <v>139</v>
      </c>
      <c r="E503" s="152" t="s">
        <v>13</v>
      </c>
      <c r="F503" s="163">
        <v>43175</v>
      </c>
      <c r="H503" s="5"/>
      <c r="I503" s="5"/>
      <c r="J503" s="5"/>
      <c r="K503" s="5"/>
      <c r="L503" s="5"/>
    </row>
    <row r="504" spans="1:12" x14ac:dyDescent="0.25">
      <c r="A504" s="151" t="s">
        <v>1487</v>
      </c>
      <c r="B504" s="152" t="s">
        <v>740</v>
      </c>
      <c r="C504" s="152" t="s">
        <v>702</v>
      </c>
      <c r="D504" s="152" t="s">
        <v>139</v>
      </c>
      <c r="E504" s="152" t="s">
        <v>23</v>
      </c>
      <c r="F504" s="163">
        <v>43182</v>
      </c>
      <c r="H504" s="5"/>
      <c r="I504" s="5"/>
      <c r="J504" s="5"/>
      <c r="K504" s="5"/>
      <c r="L504" s="5"/>
    </row>
    <row r="505" spans="1:12" x14ac:dyDescent="0.25">
      <c r="A505" s="151" t="s">
        <v>1488</v>
      </c>
      <c r="B505" s="152" t="s">
        <v>741</v>
      </c>
      <c r="C505" s="152" t="s">
        <v>685</v>
      </c>
      <c r="D505" s="152" t="s">
        <v>139</v>
      </c>
      <c r="E505" s="152" t="s">
        <v>22</v>
      </c>
      <c r="F505" s="163">
        <v>43291</v>
      </c>
      <c r="H505" s="5"/>
      <c r="I505" s="5"/>
      <c r="J505" s="5"/>
      <c r="K505" s="5"/>
      <c r="L505" s="5"/>
    </row>
    <row r="506" spans="1:12" x14ac:dyDescent="0.25">
      <c r="A506" s="151" t="s">
        <v>1489</v>
      </c>
      <c r="B506" s="152" t="s">
        <v>641</v>
      </c>
      <c r="C506" s="152" t="s">
        <v>642</v>
      </c>
      <c r="D506" s="152" t="s">
        <v>139</v>
      </c>
      <c r="E506" s="152" t="s">
        <v>13</v>
      </c>
      <c r="F506" s="163">
        <v>43305</v>
      </c>
      <c r="H506" s="5"/>
      <c r="I506" s="5"/>
      <c r="J506" s="5"/>
      <c r="K506" s="5"/>
      <c r="L506" s="5"/>
    </row>
    <row r="507" spans="1:12" ht="22.5" x14ac:dyDescent="0.25">
      <c r="A507" s="151" t="s">
        <v>1490</v>
      </c>
      <c r="B507" s="152" t="s">
        <v>643</v>
      </c>
      <c r="C507" s="152" t="s">
        <v>644</v>
      </c>
      <c r="D507" s="152" t="s">
        <v>139</v>
      </c>
      <c r="E507" s="152" t="s">
        <v>22</v>
      </c>
      <c r="F507" s="163">
        <v>43361</v>
      </c>
      <c r="H507" s="5"/>
      <c r="I507" s="5"/>
      <c r="J507" s="5"/>
      <c r="K507" s="5"/>
      <c r="L507" s="5"/>
    </row>
    <row r="508" spans="1:12" x14ac:dyDescent="0.25">
      <c r="A508" s="151" t="s">
        <v>1491</v>
      </c>
      <c r="B508" s="152" t="s">
        <v>934</v>
      </c>
      <c r="C508" s="152" t="s">
        <v>248</v>
      </c>
      <c r="D508" s="152" t="s">
        <v>139</v>
      </c>
      <c r="E508" s="152" t="s">
        <v>23</v>
      </c>
      <c r="F508" s="163">
        <v>43441</v>
      </c>
      <c r="H508" s="5"/>
      <c r="I508" s="5"/>
      <c r="J508" s="5"/>
      <c r="K508" s="5"/>
      <c r="L508" s="5"/>
    </row>
    <row r="509" spans="1:12" x14ac:dyDescent="0.25">
      <c r="A509" s="151" t="s">
        <v>1492</v>
      </c>
      <c r="B509" s="152" t="s">
        <v>645</v>
      </c>
      <c r="C509" s="152" t="s">
        <v>646</v>
      </c>
      <c r="D509" s="152" t="s">
        <v>139</v>
      </c>
      <c r="E509" s="152" t="s">
        <v>13</v>
      </c>
      <c r="F509" s="163">
        <v>43605</v>
      </c>
      <c r="H509" s="5"/>
      <c r="I509" s="5"/>
      <c r="J509" s="5"/>
      <c r="K509" s="5"/>
      <c r="L509" s="5"/>
    </row>
    <row r="510" spans="1:12" x14ac:dyDescent="0.25">
      <c r="A510" s="151" t="s">
        <v>1493</v>
      </c>
      <c r="B510" s="152" t="s">
        <v>647</v>
      </c>
      <c r="C510" s="152" t="s">
        <v>322</v>
      </c>
      <c r="D510" s="152" t="s">
        <v>139</v>
      </c>
      <c r="E510" s="152" t="s">
        <v>13</v>
      </c>
      <c r="F510" s="163">
        <v>43664</v>
      </c>
      <c r="H510" s="5"/>
      <c r="I510" s="5"/>
      <c r="J510" s="5"/>
      <c r="K510" s="5"/>
      <c r="L510" s="5"/>
    </row>
    <row r="511" spans="1:12" x14ac:dyDescent="0.25">
      <c r="A511" s="151" t="s">
        <v>1494</v>
      </c>
      <c r="B511" s="152" t="s">
        <v>648</v>
      </c>
      <c r="C511" s="152" t="s">
        <v>972</v>
      </c>
      <c r="D511" s="152" t="s">
        <v>139</v>
      </c>
      <c r="E511" s="152" t="s">
        <v>22</v>
      </c>
      <c r="F511" s="163">
        <v>43707</v>
      </c>
      <c r="H511" s="5"/>
      <c r="I511" s="5"/>
      <c r="J511" s="5"/>
      <c r="K511" s="5"/>
      <c r="L511" s="5"/>
    </row>
    <row r="512" spans="1:12" x14ac:dyDescent="0.25">
      <c r="A512" s="151" t="s">
        <v>1495</v>
      </c>
      <c r="B512" s="152" t="s">
        <v>649</v>
      </c>
      <c r="C512" s="152" t="s">
        <v>278</v>
      </c>
      <c r="D512" s="152" t="s">
        <v>139</v>
      </c>
      <c r="E512" s="152" t="s">
        <v>13</v>
      </c>
      <c r="F512" s="163">
        <v>43997</v>
      </c>
      <c r="H512" s="5"/>
      <c r="I512" s="5"/>
      <c r="J512" s="5"/>
      <c r="K512" s="5"/>
      <c r="L512" s="5"/>
    </row>
    <row r="513" spans="1:12" x14ac:dyDescent="0.25">
      <c r="A513" s="151" t="s">
        <v>1496</v>
      </c>
      <c r="B513" s="152" t="s">
        <v>650</v>
      </c>
      <c r="C513" s="152" t="s">
        <v>512</v>
      </c>
      <c r="D513" s="152" t="s">
        <v>94</v>
      </c>
      <c r="E513" s="152" t="s">
        <v>94</v>
      </c>
      <c r="F513" s="163">
        <v>43655</v>
      </c>
      <c r="H513" s="5"/>
      <c r="I513" s="5"/>
      <c r="J513" s="5"/>
      <c r="K513" s="5"/>
      <c r="L513" s="5"/>
    </row>
    <row r="514" spans="1:12" ht="22.5" x14ac:dyDescent="0.25">
      <c r="A514" s="151" t="s">
        <v>1497</v>
      </c>
      <c r="B514" s="152" t="s">
        <v>651</v>
      </c>
      <c r="C514" s="152" t="s">
        <v>652</v>
      </c>
      <c r="D514" s="152" t="s">
        <v>139</v>
      </c>
      <c r="E514" s="152" t="s">
        <v>26</v>
      </c>
      <c r="F514" s="163">
        <v>43599</v>
      </c>
      <c r="H514" s="5"/>
      <c r="I514" s="5"/>
      <c r="J514" s="81"/>
      <c r="K514" s="81"/>
      <c r="L514" s="5"/>
    </row>
    <row r="515" spans="1:12" ht="22.5" x14ac:dyDescent="0.25">
      <c r="A515" s="151" t="s">
        <v>1498</v>
      </c>
      <c r="B515" s="152" t="s">
        <v>653</v>
      </c>
      <c r="C515" s="152" t="s">
        <v>169</v>
      </c>
      <c r="D515" s="152" t="s">
        <v>139</v>
      </c>
      <c r="E515" s="152" t="s">
        <v>24</v>
      </c>
      <c r="F515" s="163">
        <v>43735</v>
      </c>
      <c r="H515" s="5"/>
      <c r="I515" s="5"/>
      <c r="J515" s="81"/>
      <c r="K515" s="81"/>
      <c r="L515" s="5"/>
    </row>
    <row r="516" spans="1:12" x14ac:dyDescent="0.25">
      <c r="A516" s="151" t="s">
        <v>1499</v>
      </c>
      <c r="B516" s="152" t="s">
        <v>742</v>
      </c>
      <c r="C516" s="152" t="s">
        <v>743</v>
      </c>
      <c r="D516" s="152" t="s">
        <v>28</v>
      </c>
      <c r="E516" s="152" t="s">
        <v>28</v>
      </c>
      <c r="F516" s="163">
        <v>44349</v>
      </c>
      <c r="H516" s="5"/>
      <c r="I516" s="5"/>
      <c r="J516" s="81"/>
      <c r="K516" s="81"/>
      <c r="L516" s="5"/>
    </row>
    <row r="517" spans="1:12" x14ac:dyDescent="0.25">
      <c r="A517" s="151" t="s">
        <v>1500</v>
      </c>
      <c r="B517" s="152" t="s">
        <v>654</v>
      </c>
      <c r="C517" s="152" t="s">
        <v>350</v>
      </c>
      <c r="D517" s="152" t="s">
        <v>139</v>
      </c>
      <c r="E517" s="152" t="s">
        <v>26</v>
      </c>
      <c r="F517" s="163">
        <v>43859</v>
      </c>
      <c r="H517" s="5"/>
      <c r="I517" s="5"/>
      <c r="J517" s="81"/>
      <c r="K517" s="81"/>
      <c r="L517" s="5"/>
    </row>
    <row r="518" spans="1:12" ht="22.5" x14ac:dyDescent="0.25">
      <c r="A518" s="151" t="s">
        <v>1501</v>
      </c>
      <c r="B518" s="152" t="s">
        <v>655</v>
      </c>
      <c r="C518" s="152" t="s">
        <v>656</v>
      </c>
      <c r="D518" s="152" t="s">
        <v>139</v>
      </c>
      <c r="E518" s="152" t="s">
        <v>15</v>
      </c>
      <c r="F518" s="163">
        <v>43854</v>
      </c>
      <c r="H518" s="5"/>
      <c r="I518" s="5"/>
      <c r="J518" s="81"/>
      <c r="K518" s="81"/>
      <c r="L518" s="5"/>
    </row>
    <row r="519" spans="1:12" x14ac:dyDescent="0.25">
      <c r="A519" s="151" t="s">
        <v>1502</v>
      </c>
      <c r="B519" s="152" t="s">
        <v>657</v>
      </c>
      <c r="C519" s="152" t="s">
        <v>207</v>
      </c>
      <c r="D519" s="152" t="s">
        <v>139</v>
      </c>
      <c r="E519" s="152" t="s">
        <v>18</v>
      </c>
      <c r="F519" s="163">
        <v>43760</v>
      </c>
      <c r="H519" s="5"/>
      <c r="I519" s="5"/>
      <c r="J519" s="81"/>
      <c r="K519" s="81"/>
      <c r="L519" s="5"/>
    </row>
    <row r="520" spans="1:12" x14ac:dyDescent="0.25">
      <c r="A520" s="151" t="s">
        <v>1503</v>
      </c>
      <c r="B520" s="152" t="s">
        <v>1657</v>
      </c>
      <c r="C520" s="152" t="s">
        <v>658</v>
      </c>
      <c r="D520" s="152" t="s">
        <v>139</v>
      </c>
      <c r="E520" s="152" t="s">
        <v>15</v>
      </c>
      <c r="F520" s="163">
        <v>43854</v>
      </c>
      <c r="H520" s="5"/>
      <c r="I520" s="5"/>
      <c r="J520" s="81"/>
      <c r="K520" s="81"/>
      <c r="L520" s="5"/>
    </row>
    <row r="521" spans="1:12" x14ac:dyDescent="0.25">
      <c r="A521" s="151" t="s">
        <v>1504</v>
      </c>
      <c r="B521" s="152" t="s">
        <v>659</v>
      </c>
      <c r="C521" s="152" t="s">
        <v>236</v>
      </c>
      <c r="D521" s="152" t="s">
        <v>139</v>
      </c>
      <c r="E521" s="152" t="s">
        <v>25</v>
      </c>
      <c r="F521" s="163">
        <v>43777</v>
      </c>
      <c r="H521" s="5"/>
      <c r="I521" s="5"/>
      <c r="J521" s="81"/>
      <c r="K521" s="81"/>
      <c r="L521" s="5"/>
    </row>
    <row r="522" spans="1:12" x14ac:dyDescent="0.25">
      <c r="A522" s="151" t="s">
        <v>1505</v>
      </c>
      <c r="B522" s="152" t="s">
        <v>744</v>
      </c>
      <c r="C522" s="152" t="s">
        <v>488</v>
      </c>
      <c r="D522" s="152" t="s">
        <v>139</v>
      </c>
      <c r="E522" s="152" t="s">
        <v>18</v>
      </c>
      <c r="F522" s="163">
        <v>44162</v>
      </c>
      <c r="H522" s="5"/>
      <c r="I522" s="5"/>
      <c r="J522" s="81"/>
      <c r="K522" s="81"/>
      <c r="L522" s="5"/>
    </row>
    <row r="523" spans="1:12" x14ac:dyDescent="0.25">
      <c r="A523" s="151" t="s">
        <v>1658</v>
      </c>
      <c r="B523" s="152" t="s">
        <v>745</v>
      </c>
      <c r="C523" s="152" t="s">
        <v>332</v>
      </c>
      <c r="D523" s="152" t="s">
        <v>139</v>
      </c>
      <c r="E523" s="152" t="s">
        <v>25</v>
      </c>
      <c r="F523" s="163">
        <v>44363</v>
      </c>
      <c r="H523" s="5"/>
      <c r="I523" s="5"/>
      <c r="J523" s="81"/>
      <c r="K523" s="81"/>
      <c r="L523" s="5"/>
    </row>
    <row r="524" spans="1:12" x14ac:dyDescent="0.25">
      <c r="A524" s="151" t="s">
        <v>1506</v>
      </c>
      <c r="B524" s="152" t="s">
        <v>746</v>
      </c>
      <c r="C524" s="152" t="s">
        <v>747</v>
      </c>
      <c r="D524" s="152" t="s">
        <v>139</v>
      </c>
      <c r="E524" s="152" t="s">
        <v>16</v>
      </c>
      <c r="F524" s="163">
        <v>44085</v>
      </c>
      <c r="H524" s="5"/>
      <c r="I524" s="5"/>
      <c r="J524" s="81"/>
      <c r="K524" s="81"/>
      <c r="L524" s="5"/>
    </row>
    <row r="525" spans="1:12" ht="22.5" x14ac:dyDescent="0.25">
      <c r="A525" s="151" t="s">
        <v>1507</v>
      </c>
      <c r="B525" s="152" t="s">
        <v>748</v>
      </c>
      <c r="C525" s="152" t="s">
        <v>749</v>
      </c>
      <c r="D525" s="152" t="s">
        <v>139</v>
      </c>
      <c r="E525" s="152" t="s">
        <v>22</v>
      </c>
      <c r="F525" s="163">
        <v>44368</v>
      </c>
      <c r="H525" s="5"/>
      <c r="I525" s="5"/>
      <c r="J525" s="81"/>
      <c r="K525" s="81"/>
      <c r="L525" s="5"/>
    </row>
    <row r="526" spans="1:12" x14ac:dyDescent="0.25">
      <c r="A526" s="151" t="s">
        <v>1508</v>
      </c>
      <c r="B526" s="152" t="s">
        <v>750</v>
      </c>
      <c r="C526" s="152" t="s">
        <v>730</v>
      </c>
      <c r="D526" s="152" t="s">
        <v>139</v>
      </c>
      <c r="E526" s="152" t="s">
        <v>22</v>
      </c>
      <c r="F526" s="163">
        <v>44176</v>
      </c>
      <c r="H526" s="5"/>
      <c r="I526" s="5"/>
      <c r="J526" s="81"/>
      <c r="K526" s="81"/>
      <c r="L526" s="5"/>
    </row>
    <row r="527" spans="1:12" x14ac:dyDescent="0.25">
      <c r="A527" s="151" t="s">
        <v>1509</v>
      </c>
      <c r="B527" s="152" t="s">
        <v>751</v>
      </c>
      <c r="C527" s="152" t="s">
        <v>752</v>
      </c>
      <c r="D527" s="152" t="s">
        <v>139</v>
      </c>
      <c r="E527" s="152" t="s">
        <v>19</v>
      </c>
      <c r="F527" s="163">
        <v>44344</v>
      </c>
      <c r="H527" s="5"/>
      <c r="I527" s="5"/>
      <c r="J527" s="81"/>
      <c r="K527" s="81"/>
      <c r="L527" s="5"/>
    </row>
    <row r="528" spans="1:12" x14ac:dyDescent="0.25">
      <c r="A528" s="151" t="s">
        <v>1659</v>
      </c>
      <c r="B528" s="152" t="s">
        <v>1660</v>
      </c>
      <c r="C528" s="152" t="s">
        <v>1661</v>
      </c>
      <c r="D528" s="152" t="s">
        <v>139</v>
      </c>
      <c r="E528" s="152" t="s">
        <v>19</v>
      </c>
      <c r="F528" s="163">
        <v>44477</v>
      </c>
      <c r="H528" s="5"/>
      <c r="I528" s="5"/>
      <c r="J528" s="81"/>
      <c r="K528" s="81"/>
      <c r="L528" s="5"/>
    </row>
    <row r="529" spans="1:12" x14ac:dyDescent="0.25">
      <c r="A529" s="151" t="s">
        <v>1510</v>
      </c>
      <c r="B529" s="152" t="s">
        <v>753</v>
      </c>
      <c r="C529" s="152" t="s">
        <v>754</v>
      </c>
      <c r="D529" s="152" t="s">
        <v>139</v>
      </c>
      <c r="E529" s="152" t="s">
        <v>15</v>
      </c>
      <c r="F529" s="163">
        <v>44166</v>
      </c>
      <c r="H529" s="5"/>
      <c r="I529" s="5"/>
      <c r="J529" s="81"/>
      <c r="K529" s="81"/>
      <c r="L529" s="5"/>
    </row>
    <row r="530" spans="1:12" x14ac:dyDescent="0.25">
      <c r="A530" s="151" t="s">
        <v>1511</v>
      </c>
      <c r="B530" s="152" t="s">
        <v>755</v>
      </c>
      <c r="C530" s="152" t="s">
        <v>756</v>
      </c>
      <c r="D530" s="152" t="s">
        <v>28</v>
      </c>
      <c r="E530" s="152" t="s">
        <v>28</v>
      </c>
      <c r="F530" s="163">
        <v>44369</v>
      </c>
      <c r="H530" s="5"/>
      <c r="I530" s="5"/>
      <c r="J530" s="81"/>
      <c r="K530" s="81"/>
      <c r="L530" s="5"/>
    </row>
    <row r="531" spans="1:12" x14ac:dyDescent="0.25">
      <c r="A531" s="151" t="s">
        <v>1512</v>
      </c>
      <c r="B531" s="152" t="s">
        <v>757</v>
      </c>
      <c r="C531" s="152" t="s">
        <v>758</v>
      </c>
      <c r="D531" s="152" t="s">
        <v>139</v>
      </c>
      <c r="E531" s="152" t="s">
        <v>14</v>
      </c>
      <c r="F531" s="163">
        <v>44335</v>
      </c>
      <c r="H531" s="5"/>
      <c r="I531" s="5"/>
      <c r="J531" s="81"/>
      <c r="K531" s="81"/>
      <c r="L531" s="5"/>
    </row>
    <row r="532" spans="1:12" x14ac:dyDescent="0.25">
      <c r="A532" s="151" t="s">
        <v>1662</v>
      </c>
      <c r="B532" s="152" t="s">
        <v>1663</v>
      </c>
      <c r="C532" s="152" t="s">
        <v>870</v>
      </c>
      <c r="D532" s="152" t="s">
        <v>139</v>
      </c>
      <c r="E532" s="152" t="s">
        <v>22</v>
      </c>
      <c r="F532" s="163">
        <v>44400</v>
      </c>
      <c r="H532" s="5"/>
      <c r="I532" s="5"/>
      <c r="J532" s="81"/>
      <c r="K532" s="81"/>
      <c r="L532" s="5"/>
    </row>
    <row r="533" spans="1:12" x14ac:dyDescent="0.25">
      <c r="A533" s="151" t="s">
        <v>1513</v>
      </c>
      <c r="B533" s="152" t="s">
        <v>759</v>
      </c>
      <c r="C533" s="152" t="s">
        <v>760</v>
      </c>
      <c r="D533" s="152" t="s">
        <v>139</v>
      </c>
      <c r="E533" s="152" t="s">
        <v>22</v>
      </c>
      <c r="F533" s="163">
        <v>44398</v>
      </c>
      <c r="H533" s="5"/>
      <c r="I533" s="5"/>
      <c r="J533" s="81"/>
      <c r="K533" s="81"/>
      <c r="L533" s="5"/>
    </row>
    <row r="534" spans="1:12" x14ac:dyDescent="0.25">
      <c r="A534" s="151" t="s">
        <v>1514</v>
      </c>
      <c r="B534" s="152" t="s">
        <v>761</v>
      </c>
      <c r="C534" s="152" t="s">
        <v>301</v>
      </c>
      <c r="D534" s="152" t="s">
        <v>139</v>
      </c>
      <c r="E534" s="152" t="s">
        <v>24</v>
      </c>
      <c r="F534" s="163">
        <v>44370</v>
      </c>
      <c r="H534" s="5"/>
      <c r="I534" s="5"/>
      <c r="J534" s="81"/>
      <c r="K534" s="81"/>
      <c r="L534" s="5"/>
    </row>
    <row r="535" spans="1:12" ht="22.5" x14ac:dyDescent="0.25">
      <c r="A535" s="151" t="s">
        <v>1515</v>
      </c>
      <c r="B535" s="152" t="s">
        <v>762</v>
      </c>
      <c r="C535" s="152" t="s">
        <v>763</v>
      </c>
      <c r="D535" s="152" t="s">
        <v>139</v>
      </c>
      <c r="E535" s="152" t="s">
        <v>27</v>
      </c>
      <c r="F535" s="163">
        <v>44456</v>
      </c>
      <c r="H535" s="5"/>
      <c r="I535" s="5"/>
      <c r="J535" s="81"/>
      <c r="K535" s="81"/>
      <c r="L535" s="5"/>
    </row>
    <row r="536" spans="1:12" x14ac:dyDescent="0.25">
      <c r="A536" s="63" t="s">
        <v>1516</v>
      </c>
      <c r="B536" s="204" t="s">
        <v>852</v>
      </c>
      <c r="C536" s="63" t="s">
        <v>721</v>
      </c>
      <c r="D536" s="63" t="s">
        <v>28</v>
      </c>
      <c r="E536" s="63" t="s">
        <v>28</v>
      </c>
      <c r="F536" s="64">
        <v>44460</v>
      </c>
      <c r="H536" s="5"/>
      <c r="I536" s="5"/>
      <c r="J536" s="81"/>
      <c r="K536" s="81"/>
      <c r="L536" s="5"/>
    </row>
    <row r="537" spans="1:12" x14ac:dyDescent="0.25">
      <c r="A537" s="63" t="s">
        <v>1517</v>
      </c>
      <c r="B537" s="204" t="s">
        <v>935</v>
      </c>
      <c r="C537" s="63" t="s">
        <v>921</v>
      </c>
      <c r="D537" s="63" t="s">
        <v>139</v>
      </c>
      <c r="E537" s="63" t="s">
        <v>22</v>
      </c>
      <c r="F537" s="64">
        <v>44896</v>
      </c>
      <c r="H537" s="5"/>
      <c r="I537" s="5"/>
      <c r="J537" s="81"/>
      <c r="K537" s="81"/>
      <c r="L537" s="5"/>
    </row>
    <row r="538" spans="1:12" x14ac:dyDescent="0.25">
      <c r="A538" s="63" t="s">
        <v>1518</v>
      </c>
      <c r="B538" s="204" t="s">
        <v>936</v>
      </c>
      <c r="C538" s="63" t="s">
        <v>507</v>
      </c>
      <c r="D538" s="63" t="s">
        <v>139</v>
      </c>
      <c r="E538" s="63" t="s">
        <v>19</v>
      </c>
      <c r="F538" s="64">
        <v>45069</v>
      </c>
      <c r="H538" s="5"/>
      <c r="I538" s="5"/>
      <c r="J538" s="81"/>
      <c r="K538" s="81"/>
      <c r="L538" s="5"/>
    </row>
    <row r="539" spans="1:12" ht="24" x14ac:dyDescent="0.25">
      <c r="A539" s="63" t="s">
        <v>1519</v>
      </c>
      <c r="B539" s="204" t="s">
        <v>853</v>
      </c>
      <c r="C539" s="63" t="s">
        <v>854</v>
      </c>
      <c r="D539" s="63" t="s">
        <v>139</v>
      </c>
      <c r="E539" s="63" t="s">
        <v>13</v>
      </c>
      <c r="F539" s="64">
        <v>44740</v>
      </c>
      <c r="H539" s="5"/>
      <c r="I539" s="5"/>
      <c r="J539" s="81"/>
      <c r="K539" s="81"/>
      <c r="L539" s="5"/>
    </row>
    <row r="540" spans="1:12" x14ac:dyDescent="0.25">
      <c r="A540" s="63" t="s">
        <v>1520</v>
      </c>
      <c r="B540" s="204" t="s">
        <v>937</v>
      </c>
      <c r="C540" s="63" t="s">
        <v>938</v>
      </c>
      <c r="D540" s="63" t="s">
        <v>139</v>
      </c>
      <c r="E540" s="63" t="s">
        <v>22</v>
      </c>
      <c r="F540" s="64">
        <v>44827</v>
      </c>
      <c r="H540" s="5"/>
      <c r="I540" s="5"/>
      <c r="J540" s="81"/>
      <c r="K540" s="81"/>
      <c r="L540" s="5"/>
    </row>
    <row r="541" spans="1:12" ht="24" x14ac:dyDescent="0.25">
      <c r="A541" s="63" t="s">
        <v>1521</v>
      </c>
      <c r="B541" s="204" t="s">
        <v>855</v>
      </c>
      <c r="C541" s="63" t="s">
        <v>856</v>
      </c>
      <c r="D541" s="63" t="s">
        <v>28</v>
      </c>
      <c r="E541" s="63" t="s">
        <v>28</v>
      </c>
      <c r="F541" s="64">
        <v>44663</v>
      </c>
      <c r="H541" s="5"/>
      <c r="I541" s="5"/>
      <c r="J541" s="81"/>
      <c r="K541" s="81"/>
      <c r="L541" s="5"/>
    </row>
    <row r="542" spans="1:12" ht="24" x14ac:dyDescent="0.25">
      <c r="A542" s="63" t="s">
        <v>1522</v>
      </c>
      <c r="B542" s="204" t="s">
        <v>939</v>
      </c>
      <c r="C542" s="63" t="s">
        <v>503</v>
      </c>
      <c r="D542" s="63" t="s">
        <v>139</v>
      </c>
      <c r="E542" s="63" t="s">
        <v>14</v>
      </c>
      <c r="F542" s="64">
        <v>44901</v>
      </c>
      <c r="H542" s="5"/>
      <c r="I542" s="5"/>
      <c r="J542" s="81"/>
      <c r="K542" s="81"/>
      <c r="L542" s="5"/>
    </row>
    <row r="543" spans="1:12" x14ac:dyDescent="0.25">
      <c r="A543" s="63" t="s">
        <v>1523</v>
      </c>
      <c r="B543" s="204" t="s">
        <v>940</v>
      </c>
      <c r="C543" s="63" t="s">
        <v>292</v>
      </c>
      <c r="D543" s="63" t="s">
        <v>139</v>
      </c>
      <c r="E543" s="63" t="s">
        <v>12</v>
      </c>
      <c r="F543" s="64">
        <v>44834</v>
      </c>
      <c r="H543" s="5"/>
      <c r="I543" s="5"/>
      <c r="J543" s="81"/>
      <c r="K543" s="81"/>
      <c r="L543" s="5"/>
    </row>
    <row r="544" spans="1:12" x14ac:dyDescent="0.25">
      <c r="A544" s="63" t="s">
        <v>1524</v>
      </c>
      <c r="B544" s="204" t="s">
        <v>941</v>
      </c>
      <c r="C544" s="63" t="s">
        <v>833</v>
      </c>
      <c r="D544" s="63" t="s">
        <v>139</v>
      </c>
      <c r="E544" s="63" t="s">
        <v>13</v>
      </c>
      <c r="F544" s="64">
        <v>44890</v>
      </c>
      <c r="H544" s="5"/>
      <c r="I544" s="5"/>
      <c r="J544" s="81"/>
      <c r="K544" s="81"/>
      <c r="L544" s="5"/>
    </row>
    <row r="545" spans="1:12" ht="24" x14ac:dyDescent="0.25">
      <c r="A545" s="63" t="s">
        <v>1525</v>
      </c>
      <c r="B545" s="204" t="s">
        <v>942</v>
      </c>
      <c r="C545" s="63" t="s">
        <v>943</v>
      </c>
      <c r="D545" s="63" t="s">
        <v>139</v>
      </c>
      <c r="E545" s="63" t="s">
        <v>26</v>
      </c>
      <c r="F545" s="64">
        <v>44827</v>
      </c>
      <c r="H545" s="5"/>
      <c r="I545" s="5"/>
      <c r="J545" s="81"/>
      <c r="K545" s="81"/>
      <c r="L545" s="5"/>
    </row>
    <row r="546" spans="1:12" ht="24" x14ac:dyDescent="0.25">
      <c r="A546" s="63" t="s">
        <v>1526</v>
      </c>
      <c r="B546" s="204" t="s">
        <v>944</v>
      </c>
      <c r="C546" s="63" t="s">
        <v>945</v>
      </c>
      <c r="D546" s="63" t="s">
        <v>139</v>
      </c>
      <c r="E546" s="63" t="s">
        <v>22</v>
      </c>
      <c r="F546" s="64">
        <v>44953</v>
      </c>
      <c r="H546" s="5"/>
      <c r="I546" s="5"/>
      <c r="J546" s="81"/>
      <c r="K546" s="81"/>
      <c r="L546" s="5"/>
    </row>
    <row r="547" spans="1:12" ht="24" x14ac:dyDescent="0.25">
      <c r="A547" s="63" t="s">
        <v>1527</v>
      </c>
      <c r="B547" s="204" t="s">
        <v>1528</v>
      </c>
      <c r="C547" s="63" t="s">
        <v>1529</v>
      </c>
      <c r="D547" s="63" t="s">
        <v>139</v>
      </c>
      <c r="E547" s="63" t="s">
        <v>22</v>
      </c>
      <c r="F547" s="64">
        <v>44897</v>
      </c>
      <c r="H547" s="5"/>
      <c r="I547" s="5"/>
      <c r="J547" s="81"/>
      <c r="K547" s="81"/>
      <c r="L547" s="5"/>
    </row>
    <row r="548" spans="1:12" x14ac:dyDescent="0.25">
      <c r="A548" s="63" t="s">
        <v>1530</v>
      </c>
      <c r="B548" s="204" t="s">
        <v>973</v>
      </c>
      <c r="C548" s="63" t="s">
        <v>974</v>
      </c>
      <c r="D548" s="63" t="s">
        <v>139</v>
      </c>
      <c r="E548" s="63" t="s">
        <v>22</v>
      </c>
      <c r="F548" s="64">
        <v>45265</v>
      </c>
      <c r="H548" s="5"/>
      <c r="I548" s="5"/>
      <c r="J548" s="81"/>
      <c r="K548" s="81"/>
      <c r="L548" s="5"/>
    </row>
    <row r="549" spans="1:12" ht="24" x14ac:dyDescent="0.25">
      <c r="A549" s="63" t="s">
        <v>1531</v>
      </c>
      <c r="B549" s="204" t="s">
        <v>975</v>
      </c>
      <c r="C549" s="63" t="s">
        <v>887</v>
      </c>
      <c r="D549" s="63" t="s">
        <v>139</v>
      </c>
      <c r="E549" s="63" t="s">
        <v>22</v>
      </c>
      <c r="F549" s="64">
        <v>45251</v>
      </c>
      <c r="H549" s="5"/>
      <c r="I549" s="5"/>
      <c r="J549" s="81"/>
      <c r="K549" s="81"/>
      <c r="L549" s="5"/>
    </row>
    <row r="550" spans="1:12" ht="24" x14ac:dyDescent="0.25">
      <c r="A550" s="63" t="s">
        <v>1664</v>
      </c>
      <c r="B550" s="204" t="s">
        <v>976</v>
      </c>
      <c r="C550" s="63" t="s">
        <v>977</v>
      </c>
      <c r="D550" s="63" t="s">
        <v>139</v>
      </c>
      <c r="E550" s="63" t="s">
        <v>22</v>
      </c>
      <c r="F550" s="64">
        <v>45373</v>
      </c>
      <c r="H550" s="5"/>
      <c r="I550" s="5"/>
      <c r="J550" s="81"/>
      <c r="K550" s="81"/>
      <c r="L550" s="5"/>
    </row>
    <row r="551" spans="1:12" x14ac:dyDescent="0.25">
      <c r="A551" s="63" t="s">
        <v>1532</v>
      </c>
      <c r="B551" s="204" t="s">
        <v>978</v>
      </c>
      <c r="C551" s="63" t="s">
        <v>1548</v>
      </c>
      <c r="D551" s="63" t="s">
        <v>139</v>
      </c>
      <c r="E551" s="63" t="s">
        <v>14</v>
      </c>
      <c r="F551" s="64">
        <v>45492</v>
      </c>
      <c r="H551" s="5"/>
      <c r="I551" s="5"/>
      <c r="J551" s="81"/>
      <c r="K551" s="81"/>
      <c r="L551" s="5"/>
    </row>
    <row r="552" spans="1:12" x14ac:dyDescent="0.25">
      <c r="A552" s="63" t="s">
        <v>1533</v>
      </c>
      <c r="B552" s="204" t="s">
        <v>979</v>
      </c>
      <c r="C552" s="63" t="s">
        <v>980</v>
      </c>
      <c r="D552" s="63" t="s">
        <v>139</v>
      </c>
      <c r="E552" s="63" t="s">
        <v>22</v>
      </c>
      <c r="F552" s="64">
        <v>45464</v>
      </c>
      <c r="H552" s="5"/>
      <c r="I552" s="5"/>
      <c r="J552" s="81"/>
      <c r="K552" s="81"/>
      <c r="L552" s="5"/>
    </row>
    <row r="553" spans="1:12" ht="24" x14ac:dyDescent="0.25">
      <c r="A553" s="63" t="s">
        <v>1665</v>
      </c>
      <c r="B553" s="204" t="s">
        <v>1666</v>
      </c>
      <c r="C553" s="63" t="s">
        <v>1667</v>
      </c>
      <c r="D553" s="63" t="s">
        <v>139</v>
      </c>
      <c r="E553" s="63" t="s">
        <v>15</v>
      </c>
      <c r="F553" s="64">
        <v>45573</v>
      </c>
      <c r="H553" s="5"/>
      <c r="I553" s="5"/>
      <c r="J553" s="81"/>
      <c r="K553" s="81"/>
      <c r="L553" s="5"/>
    </row>
    <row r="554" spans="1:12" x14ac:dyDescent="0.25">
      <c r="A554" s="63" t="s">
        <v>1668</v>
      </c>
      <c r="B554" s="204" t="s">
        <v>1669</v>
      </c>
      <c r="C554" s="63" t="s">
        <v>1670</v>
      </c>
      <c r="D554" s="63" t="s">
        <v>139</v>
      </c>
      <c r="E554" s="63" t="s">
        <v>13</v>
      </c>
      <c r="F554" s="64">
        <v>45798</v>
      </c>
      <c r="H554" s="5"/>
      <c r="I554" s="5"/>
      <c r="J554" s="81"/>
      <c r="K554" s="81"/>
      <c r="L554" s="5"/>
    </row>
    <row r="555" spans="1:12" x14ac:dyDescent="0.25">
      <c r="A555" s="63" t="s">
        <v>1671</v>
      </c>
      <c r="B555" s="204" t="s">
        <v>1672</v>
      </c>
      <c r="C555" s="63" t="s">
        <v>1586</v>
      </c>
      <c r="D555" s="63" t="s">
        <v>139</v>
      </c>
      <c r="E555" s="63" t="s">
        <v>14</v>
      </c>
      <c r="F555" s="64">
        <v>45833</v>
      </c>
      <c r="H555" s="5"/>
      <c r="I555" s="5"/>
      <c r="J555" s="81"/>
      <c r="K555" s="81"/>
      <c r="L555" s="5"/>
    </row>
    <row r="556" spans="1:12" x14ac:dyDescent="0.25">
      <c r="A556" s="63" t="s">
        <v>1673</v>
      </c>
      <c r="B556" s="204" t="s">
        <v>1674</v>
      </c>
      <c r="C556" s="63" t="s">
        <v>1675</v>
      </c>
      <c r="D556" s="63" t="s">
        <v>139</v>
      </c>
      <c r="E556" s="63" t="s">
        <v>22</v>
      </c>
      <c r="F556" s="64">
        <v>45777</v>
      </c>
      <c r="H556" s="5"/>
      <c r="I556" s="5"/>
      <c r="J556" s="81"/>
      <c r="K556" s="81"/>
      <c r="L556" s="5"/>
    </row>
    <row r="557" spans="1:12" x14ac:dyDescent="0.25">
      <c r="A557" s="63" t="s">
        <v>1676</v>
      </c>
      <c r="B557" s="204" t="s">
        <v>1677</v>
      </c>
      <c r="C557" s="63" t="s">
        <v>441</v>
      </c>
      <c r="D557" s="63" t="s">
        <v>139</v>
      </c>
      <c r="E557" s="63" t="s">
        <v>23</v>
      </c>
      <c r="F557" s="64">
        <v>45839</v>
      </c>
      <c r="H557" s="5"/>
      <c r="I557" s="5"/>
      <c r="J557" s="81"/>
      <c r="K557" s="81"/>
      <c r="L557" s="5"/>
    </row>
    <row r="558" spans="1:12" ht="24" x14ac:dyDescent="0.25">
      <c r="A558" s="63" t="s">
        <v>1678</v>
      </c>
      <c r="B558" s="204" t="s">
        <v>1679</v>
      </c>
      <c r="C558" s="63" t="s">
        <v>1004</v>
      </c>
      <c r="D558" s="63" t="s">
        <v>139</v>
      </c>
      <c r="E558" s="63" t="s">
        <v>22</v>
      </c>
      <c r="F558" s="64">
        <v>45797</v>
      </c>
      <c r="H558" s="5"/>
      <c r="I558" s="5"/>
      <c r="J558" s="81"/>
      <c r="K558" s="81"/>
      <c r="L558" s="5"/>
    </row>
    <row r="559" spans="1:12" x14ac:dyDescent="0.25">
      <c r="A559" s="63" t="s">
        <v>1680</v>
      </c>
      <c r="B559" s="204" t="s">
        <v>1681</v>
      </c>
      <c r="C559" s="63" t="s">
        <v>1682</v>
      </c>
      <c r="D559" s="63" t="s">
        <v>139</v>
      </c>
      <c r="E559" s="63" t="s">
        <v>13</v>
      </c>
      <c r="F559" s="64">
        <v>45825</v>
      </c>
      <c r="H559" s="5"/>
      <c r="I559" s="5"/>
      <c r="J559" s="81"/>
      <c r="K559" s="81"/>
      <c r="L559" s="5"/>
    </row>
    <row r="560" spans="1:12" ht="24" x14ac:dyDescent="0.25">
      <c r="A560" s="63" t="s">
        <v>1683</v>
      </c>
      <c r="B560" s="204" t="s">
        <v>1684</v>
      </c>
      <c r="C560" s="63" t="s">
        <v>1685</v>
      </c>
      <c r="D560" s="63" t="s">
        <v>139</v>
      </c>
      <c r="E560" s="63" t="s">
        <v>22</v>
      </c>
      <c r="F560" s="64">
        <v>45825</v>
      </c>
      <c r="H560" s="5"/>
      <c r="I560" s="5"/>
      <c r="J560" s="81"/>
      <c r="K560" s="81"/>
      <c r="L560" s="5"/>
    </row>
    <row r="561" spans="1:12" x14ac:dyDescent="0.25">
      <c r="A561" s="63" t="s">
        <v>1686</v>
      </c>
      <c r="B561" s="204" t="s">
        <v>1687</v>
      </c>
      <c r="C561" s="63" t="s">
        <v>1688</v>
      </c>
      <c r="D561" s="63" t="s">
        <v>139</v>
      </c>
      <c r="E561" s="63" t="s">
        <v>14</v>
      </c>
      <c r="F561" s="64">
        <v>45868</v>
      </c>
      <c r="H561" s="5"/>
      <c r="I561" s="5"/>
      <c r="J561" s="81"/>
      <c r="K561" s="81"/>
      <c r="L561" s="5"/>
    </row>
    <row r="562" spans="1:12" x14ac:dyDescent="0.25">
      <c r="A562" s="71"/>
      <c r="B562" s="79"/>
      <c r="C562" s="5"/>
      <c r="D562" s="71"/>
      <c r="E562" s="5"/>
      <c r="F562" s="80"/>
      <c r="H562" s="5"/>
      <c r="I562" s="5"/>
      <c r="J562" s="81"/>
      <c r="K562" s="81"/>
      <c r="L562" s="5"/>
    </row>
    <row r="563" spans="1:12" x14ac:dyDescent="0.25">
      <c r="A563" s="71"/>
      <c r="B563" s="79"/>
      <c r="C563" s="5"/>
      <c r="D563" s="71"/>
      <c r="E563" s="5"/>
      <c r="F563" s="80"/>
      <c r="H563" s="5"/>
      <c r="I563" s="5"/>
      <c r="J563" s="81"/>
      <c r="K563" s="81"/>
      <c r="L563" s="5"/>
    </row>
    <row r="564" spans="1:12" x14ac:dyDescent="0.25">
      <c r="A564" s="71"/>
      <c r="B564" s="79"/>
      <c r="C564" s="5"/>
      <c r="D564" s="71"/>
      <c r="E564" s="5"/>
      <c r="F564" s="80"/>
      <c r="H564" s="5"/>
      <c r="I564" s="5"/>
      <c r="J564" s="81"/>
      <c r="K564" s="81"/>
      <c r="L564" s="5"/>
    </row>
    <row r="565" spans="1:12" x14ac:dyDescent="0.25">
      <c r="A565" s="71"/>
      <c r="B565" s="79"/>
      <c r="C565" s="5"/>
      <c r="D565" s="71"/>
      <c r="E565" s="5"/>
      <c r="F565" s="80"/>
      <c r="H565" s="5"/>
      <c r="I565" s="5"/>
      <c r="J565" s="5"/>
      <c r="K565" s="5"/>
      <c r="L565" s="5"/>
    </row>
    <row r="566" spans="1:12" x14ac:dyDescent="0.25">
      <c r="A566" s="71"/>
      <c r="B566" s="79"/>
      <c r="C566" s="5"/>
      <c r="D566" s="71"/>
      <c r="E566" s="5"/>
      <c r="F566" s="80"/>
      <c r="H566" s="5"/>
      <c r="I566" s="5"/>
      <c r="J566" s="5"/>
      <c r="K566" s="5"/>
      <c r="L566" s="5"/>
    </row>
    <row r="567" spans="1:12" x14ac:dyDescent="0.25">
      <c r="A567" s="71"/>
      <c r="B567" s="79"/>
      <c r="C567" s="5"/>
      <c r="D567" s="71"/>
      <c r="E567" s="5"/>
      <c r="F567" s="80"/>
      <c r="H567" s="5"/>
      <c r="I567" s="5"/>
      <c r="J567" s="5"/>
      <c r="K567" s="5"/>
      <c r="L567" s="5"/>
    </row>
    <row r="568" spans="1:12" x14ac:dyDescent="0.25">
      <c r="A568" s="71"/>
      <c r="B568" s="79"/>
      <c r="C568" s="5"/>
      <c r="D568" s="71"/>
      <c r="E568" s="5"/>
      <c r="F568" s="80"/>
      <c r="H568" s="5"/>
      <c r="I568" s="5"/>
      <c r="J568" s="5"/>
      <c r="K568" s="5"/>
      <c r="L568" s="5"/>
    </row>
    <row r="569" spans="1:12" x14ac:dyDescent="0.25">
      <c r="A569" s="71"/>
      <c r="B569" s="79"/>
      <c r="C569" s="5"/>
      <c r="D569" s="71"/>
      <c r="E569" s="5"/>
      <c r="F569" s="80"/>
      <c r="H569" s="5"/>
      <c r="I569" s="5"/>
      <c r="J569" s="5"/>
      <c r="K569" s="5"/>
      <c r="L569" s="5"/>
    </row>
    <row r="570" spans="1:12" x14ac:dyDescent="0.25">
      <c r="A570" s="71"/>
      <c r="B570" s="79"/>
      <c r="C570" s="5"/>
      <c r="D570" s="71"/>
      <c r="E570" s="5"/>
      <c r="F570" s="80"/>
      <c r="H570" s="5"/>
      <c r="I570" s="5"/>
      <c r="J570" s="5"/>
      <c r="K570" s="5"/>
      <c r="L570" s="5"/>
    </row>
    <row r="571" spans="1:12" x14ac:dyDescent="0.25">
      <c r="A571" s="71"/>
      <c r="B571" s="79"/>
      <c r="C571" s="5"/>
      <c r="D571" s="71"/>
      <c r="E571" s="5"/>
      <c r="F571" s="80"/>
      <c r="H571" s="5"/>
      <c r="I571" s="5"/>
      <c r="J571" s="5"/>
      <c r="K571" s="5"/>
      <c r="L571" s="5"/>
    </row>
    <row r="572" spans="1:12" x14ac:dyDescent="0.25">
      <c r="A572" s="71"/>
      <c r="B572" s="79"/>
      <c r="C572" s="5"/>
      <c r="D572" s="71"/>
      <c r="E572" s="5"/>
      <c r="F572" s="80"/>
      <c r="H572" s="5"/>
      <c r="I572" s="5"/>
      <c r="J572" s="5"/>
      <c r="K572" s="5"/>
      <c r="L572" s="5"/>
    </row>
    <row r="573" spans="1:12" x14ac:dyDescent="0.25">
      <c r="A573" s="71"/>
      <c r="B573" s="79"/>
      <c r="C573" s="5"/>
      <c r="D573" s="71"/>
      <c r="E573" s="5"/>
      <c r="F573" s="80"/>
      <c r="H573" s="5"/>
      <c r="I573" s="5"/>
      <c r="J573" s="5"/>
      <c r="K573" s="5"/>
      <c r="L573" s="5"/>
    </row>
    <row r="574" spans="1:12" x14ac:dyDescent="0.25">
      <c r="A574" s="71"/>
      <c r="B574" s="79"/>
      <c r="C574" s="5"/>
      <c r="D574" s="71"/>
      <c r="E574" s="5"/>
      <c r="F574" s="80"/>
      <c r="H574" s="5"/>
      <c r="I574" s="5"/>
      <c r="J574" s="5"/>
      <c r="K574" s="5"/>
      <c r="L574" s="5"/>
    </row>
    <row r="575" spans="1:12" x14ac:dyDescent="0.25">
      <c r="A575" s="71"/>
      <c r="B575" s="79"/>
      <c r="C575" s="5"/>
      <c r="D575" s="71"/>
      <c r="E575" s="5"/>
      <c r="F575" s="80"/>
      <c r="H575" s="5"/>
      <c r="I575" s="5"/>
      <c r="J575" s="5"/>
      <c r="K575" s="5"/>
      <c r="L575" s="5"/>
    </row>
    <row r="576" spans="1:12" x14ac:dyDescent="0.25">
      <c r="A576" s="71"/>
      <c r="B576" s="79"/>
      <c r="C576" s="5"/>
      <c r="D576" s="71"/>
      <c r="E576" s="5"/>
      <c r="F576" s="80"/>
      <c r="H576" s="5"/>
      <c r="I576" s="5"/>
      <c r="J576" s="5"/>
      <c r="K576" s="5"/>
      <c r="L576" s="5"/>
    </row>
    <row r="577" spans="1:12" x14ac:dyDescent="0.25">
      <c r="A577" s="71"/>
      <c r="B577" s="79"/>
      <c r="C577" s="5"/>
      <c r="D577" s="71"/>
      <c r="E577" s="5"/>
      <c r="F577" s="80"/>
      <c r="H577" s="5"/>
      <c r="I577" s="5"/>
      <c r="J577" s="5"/>
      <c r="K577" s="5"/>
      <c r="L577" s="5"/>
    </row>
    <row r="578" spans="1:12" x14ac:dyDescent="0.25">
      <c r="A578" s="71"/>
      <c r="B578" s="79"/>
      <c r="C578" s="5"/>
      <c r="D578" s="71"/>
      <c r="E578" s="5"/>
      <c r="F578" s="80"/>
      <c r="H578" s="81"/>
      <c r="I578" s="5"/>
      <c r="J578" s="81"/>
      <c r="K578" s="81"/>
      <c r="L578" s="5"/>
    </row>
    <row r="579" spans="1:12" x14ac:dyDescent="0.25">
      <c r="A579" s="5"/>
      <c r="B579" s="79"/>
      <c r="C579" s="5"/>
      <c r="D579" s="71"/>
      <c r="E579" s="5"/>
      <c r="F579" s="81"/>
      <c r="H579" s="81"/>
      <c r="I579" s="5"/>
      <c r="J579" s="81"/>
      <c r="K579" s="81"/>
      <c r="L579" s="5"/>
    </row>
    <row r="580" spans="1:12" x14ac:dyDescent="0.25">
      <c r="A580" s="5"/>
      <c r="B580" s="79"/>
      <c r="C580" s="5"/>
      <c r="D580" s="71"/>
      <c r="E580" s="5"/>
      <c r="F580" s="81"/>
      <c r="H580" s="81"/>
      <c r="I580" s="5"/>
      <c r="J580" s="81"/>
      <c r="K580" s="81"/>
      <c r="L580" s="5"/>
    </row>
    <row r="581" spans="1:12" x14ac:dyDescent="0.25">
      <c r="A581" s="5"/>
      <c r="B581" s="79"/>
      <c r="C581" s="5"/>
      <c r="D581" s="71"/>
      <c r="E581" s="5"/>
      <c r="F581" s="81"/>
      <c r="H581" s="81"/>
      <c r="I581" s="5"/>
      <c r="J581" s="81"/>
      <c r="K581" s="81"/>
      <c r="L581" s="5"/>
    </row>
    <row r="582" spans="1:12" x14ac:dyDescent="0.25">
      <c r="A582" s="5"/>
      <c r="B582" s="79"/>
      <c r="C582" s="5"/>
      <c r="D582" s="71"/>
      <c r="E582" s="5"/>
      <c r="F582" s="81"/>
      <c r="H582" s="81"/>
      <c r="I582" s="5"/>
      <c r="J582" s="81"/>
      <c r="K582" s="81"/>
      <c r="L582" s="5"/>
    </row>
    <row r="583" spans="1:12" x14ac:dyDescent="0.25">
      <c r="A583" s="5"/>
      <c r="B583" s="79"/>
      <c r="C583" s="5"/>
      <c r="D583" s="71"/>
      <c r="E583" s="5"/>
      <c r="F583" s="81"/>
      <c r="H583" s="81"/>
      <c r="I583" s="5"/>
      <c r="J583" s="81"/>
      <c r="K583" s="81"/>
      <c r="L583" s="5"/>
    </row>
    <row r="584" spans="1:12" x14ac:dyDescent="0.25">
      <c r="A584" s="5"/>
      <c r="B584" s="79"/>
      <c r="C584" s="5"/>
      <c r="D584" s="71"/>
      <c r="E584" s="5"/>
      <c r="F584" s="81"/>
      <c r="H584" s="81"/>
      <c r="I584" s="5"/>
      <c r="J584" s="81"/>
      <c r="K584" s="81"/>
      <c r="L584" s="5"/>
    </row>
    <row r="585" spans="1:12" x14ac:dyDescent="0.25">
      <c r="A585" s="5"/>
      <c r="B585" s="79"/>
      <c r="C585" s="5"/>
      <c r="D585" s="71"/>
      <c r="E585" s="5"/>
      <c r="F585" s="81"/>
      <c r="H585" s="81"/>
      <c r="I585" s="5"/>
      <c r="J585" s="81"/>
      <c r="K585" s="81"/>
      <c r="L585" s="5"/>
    </row>
    <row r="586" spans="1:12" x14ac:dyDescent="0.25">
      <c r="A586" s="5"/>
      <c r="B586" s="79"/>
      <c r="C586" s="5"/>
      <c r="D586" s="71"/>
      <c r="E586" s="5"/>
      <c r="F586" s="81"/>
      <c r="H586" s="81"/>
      <c r="I586" s="5"/>
      <c r="J586" s="81"/>
      <c r="K586" s="81"/>
      <c r="L586" s="5"/>
    </row>
    <row r="587" spans="1:12" x14ac:dyDescent="0.25">
      <c r="E587" s="72"/>
    </row>
    <row r="588" spans="1:12" x14ac:dyDescent="0.25">
      <c r="E588" s="72"/>
    </row>
    <row r="589" spans="1:12" x14ac:dyDescent="0.25">
      <c r="E589" s="72"/>
    </row>
    <row r="590" spans="1:12" x14ac:dyDescent="0.25">
      <c r="E590" s="72"/>
    </row>
    <row r="591" spans="1:12" x14ac:dyDescent="0.25">
      <c r="E591" s="72"/>
    </row>
    <row r="592" spans="1:12" x14ac:dyDescent="0.25">
      <c r="E592" s="72"/>
    </row>
    <row r="593" spans="1:12" x14ac:dyDescent="0.25">
      <c r="E593" s="72"/>
    </row>
    <row r="594" spans="1:12" x14ac:dyDescent="0.25">
      <c r="E594" s="72"/>
    </row>
    <row r="595" spans="1:12" x14ac:dyDescent="0.25">
      <c r="E595" s="72"/>
    </row>
    <row r="596" spans="1:12" x14ac:dyDescent="0.25">
      <c r="E596" s="72"/>
    </row>
    <row r="597" spans="1:12" x14ac:dyDescent="0.25">
      <c r="E597" s="72"/>
    </row>
    <row r="598" spans="1:12" x14ac:dyDescent="0.25">
      <c r="E598" s="72"/>
    </row>
    <row r="599" spans="1:12" x14ac:dyDescent="0.25">
      <c r="E599" s="72"/>
    </row>
    <row r="600" spans="1:12" x14ac:dyDescent="0.25">
      <c r="E600" s="72"/>
    </row>
    <row r="601" spans="1:12" x14ac:dyDescent="0.25">
      <c r="E601" s="72"/>
    </row>
    <row r="602" spans="1:12" x14ac:dyDescent="0.25">
      <c r="E602" s="72"/>
    </row>
    <row r="603" spans="1:12" x14ac:dyDescent="0.25">
      <c r="A603" s="5"/>
      <c r="B603" s="79"/>
      <c r="C603" s="5"/>
      <c r="D603" s="71"/>
      <c r="E603" s="5"/>
      <c r="F603" s="81"/>
      <c r="H603" s="81"/>
      <c r="I603" s="5"/>
      <c r="J603" s="81"/>
      <c r="K603" s="81"/>
      <c r="L603" s="5"/>
    </row>
    <row r="604" spans="1:12" x14ac:dyDescent="0.25">
      <c r="A604" s="5"/>
      <c r="B604" s="79"/>
      <c r="C604" s="5"/>
      <c r="D604" s="71"/>
      <c r="E604" s="5"/>
      <c r="F604" s="81"/>
      <c r="H604" s="81"/>
      <c r="I604" s="5"/>
      <c r="J604" s="81"/>
      <c r="K604" s="81"/>
      <c r="L604" s="5"/>
    </row>
    <row r="605" spans="1:12" x14ac:dyDescent="0.25">
      <c r="A605" s="5"/>
      <c r="B605" s="79"/>
      <c r="C605" s="5"/>
      <c r="D605" s="71"/>
      <c r="E605" s="5"/>
      <c r="F605" s="81"/>
      <c r="H605" s="81"/>
      <c r="I605" s="5"/>
      <c r="J605" s="81"/>
      <c r="K605" s="81"/>
      <c r="L605" s="5"/>
    </row>
    <row r="606" spans="1:12" x14ac:dyDescent="0.25">
      <c r="A606" s="5"/>
      <c r="B606" s="79"/>
      <c r="C606" s="5"/>
      <c r="D606" s="71"/>
      <c r="E606" s="5"/>
      <c r="F606" s="81"/>
      <c r="H606" s="81"/>
      <c r="I606" s="5"/>
      <c r="J606" s="81"/>
      <c r="K606" s="81"/>
      <c r="L606" s="5"/>
    </row>
    <row r="607" spans="1:12" x14ac:dyDescent="0.25">
      <c r="A607" s="5"/>
      <c r="B607" s="79"/>
      <c r="C607" s="5"/>
      <c r="D607" s="71"/>
      <c r="E607" s="5"/>
      <c r="F607" s="81"/>
      <c r="H607" s="81"/>
      <c r="I607" s="5"/>
      <c r="J607" s="81"/>
      <c r="K607" s="81"/>
      <c r="L607" s="5"/>
    </row>
    <row r="608" spans="1:12" x14ac:dyDescent="0.25">
      <c r="A608" s="5"/>
      <c r="B608" s="79"/>
      <c r="C608" s="5"/>
      <c r="D608" s="71"/>
      <c r="E608" s="5"/>
      <c r="F608" s="81"/>
      <c r="H608" s="81"/>
      <c r="I608" s="5"/>
      <c r="J608" s="81"/>
      <c r="K608" s="81"/>
      <c r="L608" s="5"/>
    </row>
    <row r="609" spans="1:12" x14ac:dyDescent="0.25">
      <c r="A609" s="5"/>
      <c r="B609" s="79"/>
      <c r="C609" s="5"/>
      <c r="D609" s="71"/>
      <c r="E609" s="5"/>
      <c r="F609" s="81"/>
      <c r="H609" s="81"/>
      <c r="I609" s="5"/>
      <c r="J609" s="81"/>
      <c r="K609" s="81"/>
      <c r="L609" s="5"/>
    </row>
    <row r="610" spans="1:12" x14ac:dyDescent="0.25">
      <c r="A610" s="5"/>
      <c r="B610" s="79"/>
      <c r="C610" s="5"/>
      <c r="D610" s="71"/>
      <c r="E610" s="5"/>
      <c r="F610" s="81"/>
      <c r="H610" s="81"/>
      <c r="I610" s="5"/>
      <c r="J610" s="81"/>
      <c r="K610" s="81"/>
      <c r="L610" s="5"/>
    </row>
    <row r="611" spans="1:12" x14ac:dyDescent="0.25">
      <c r="A611" s="5"/>
      <c r="B611" s="79"/>
      <c r="C611" s="5"/>
      <c r="D611" s="71"/>
      <c r="E611" s="5"/>
      <c r="F611" s="81"/>
      <c r="H611" s="81"/>
      <c r="I611" s="5"/>
      <c r="J611" s="81"/>
      <c r="K611" s="81"/>
      <c r="L611" s="5"/>
    </row>
    <row r="612" spans="1:12" x14ac:dyDescent="0.25">
      <c r="A612" s="5"/>
      <c r="B612" s="79"/>
      <c r="C612" s="5"/>
      <c r="D612" s="71"/>
      <c r="E612" s="5"/>
      <c r="F612" s="81"/>
      <c r="H612" s="81"/>
      <c r="I612" s="5"/>
      <c r="J612" s="81"/>
      <c r="K612" s="81"/>
      <c r="L612" s="5"/>
    </row>
    <row r="613" spans="1:12" x14ac:dyDescent="0.25">
      <c r="A613" s="5"/>
      <c r="B613" s="79"/>
      <c r="C613" s="5"/>
      <c r="D613" s="71"/>
      <c r="E613" s="5"/>
      <c r="F613" s="81"/>
      <c r="H613" s="81"/>
      <c r="I613" s="5"/>
      <c r="J613" s="81"/>
      <c r="K613" s="81"/>
      <c r="L613" s="5"/>
    </row>
    <row r="614" spans="1:12" x14ac:dyDescent="0.25">
      <c r="A614" s="5"/>
      <c r="B614" s="79"/>
      <c r="C614" s="5"/>
      <c r="D614" s="71"/>
      <c r="E614" s="5"/>
      <c r="F614" s="81"/>
      <c r="H614" s="81"/>
      <c r="I614" s="5"/>
      <c r="J614" s="81"/>
      <c r="K614" s="81"/>
      <c r="L614" s="5"/>
    </row>
    <row r="615" spans="1:12" x14ac:dyDescent="0.25">
      <c r="A615" s="5"/>
      <c r="B615" s="79"/>
      <c r="C615" s="5"/>
      <c r="D615" s="71"/>
      <c r="E615" s="5"/>
      <c r="F615" s="81"/>
      <c r="H615" s="81"/>
      <c r="I615" s="5"/>
      <c r="J615" s="81"/>
      <c r="K615" s="81"/>
      <c r="L615" s="5"/>
    </row>
    <row r="616" spans="1:12" x14ac:dyDescent="0.25">
      <c r="A616" s="5"/>
      <c r="B616" s="79"/>
      <c r="C616" s="5"/>
      <c r="D616" s="71"/>
      <c r="E616" s="5"/>
      <c r="F616" s="81"/>
      <c r="H616" s="81"/>
      <c r="I616" s="5"/>
      <c r="J616" s="81"/>
      <c r="K616" s="81"/>
      <c r="L616" s="5"/>
    </row>
    <row r="617" spans="1:12" x14ac:dyDescent="0.25">
      <c r="A617" s="5"/>
      <c r="B617" s="79"/>
      <c r="C617" s="5"/>
      <c r="D617" s="71"/>
      <c r="E617" s="5"/>
      <c r="F617" s="81"/>
      <c r="H617" s="81"/>
      <c r="I617" s="5"/>
      <c r="J617" s="81"/>
      <c r="K617" s="81"/>
      <c r="L617" s="5"/>
    </row>
    <row r="618" spans="1:12" x14ac:dyDescent="0.25">
      <c r="A618" s="5"/>
      <c r="B618" s="79"/>
      <c r="C618" s="5"/>
      <c r="D618" s="71"/>
      <c r="E618" s="5"/>
      <c r="F618" s="81"/>
      <c r="H618" s="81"/>
      <c r="I618" s="5"/>
      <c r="J618" s="81"/>
      <c r="K618" s="81"/>
      <c r="L618" s="5"/>
    </row>
    <row r="619" spans="1:12" x14ac:dyDescent="0.25">
      <c r="A619" s="5"/>
      <c r="B619" s="79"/>
      <c r="C619" s="5"/>
      <c r="D619" s="71"/>
      <c r="E619" s="5"/>
      <c r="F619" s="81"/>
      <c r="H619" s="81"/>
      <c r="I619" s="5"/>
      <c r="J619" s="81"/>
      <c r="K619" s="81"/>
      <c r="L619" s="5"/>
    </row>
    <row r="620" spans="1:12" x14ac:dyDescent="0.25">
      <c r="A620" s="5"/>
      <c r="B620" s="79"/>
      <c r="C620" s="5"/>
      <c r="D620" s="71"/>
      <c r="E620" s="5"/>
      <c r="F620" s="81"/>
      <c r="H620" s="81"/>
      <c r="I620" s="5"/>
      <c r="J620" s="81"/>
      <c r="K620" s="81"/>
      <c r="L620" s="5"/>
    </row>
    <row r="621" spans="1:12" x14ac:dyDescent="0.25">
      <c r="A621" s="5"/>
      <c r="B621" s="79"/>
      <c r="C621" s="5"/>
      <c r="D621" s="71"/>
      <c r="E621" s="5"/>
      <c r="F621" s="81"/>
      <c r="H621" s="81"/>
      <c r="I621" s="5"/>
      <c r="J621" s="81"/>
      <c r="K621" s="81"/>
      <c r="L621" s="5"/>
    </row>
    <row r="622" spans="1:12" x14ac:dyDescent="0.25">
      <c r="A622" s="5"/>
      <c r="B622" s="79"/>
      <c r="C622" s="5"/>
      <c r="D622" s="71"/>
      <c r="E622" s="5"/>
      <c r="F622" s="81"/>
      <c r="H622" s="81"/>
      <c r="I622" s="5"/>
      <c r="J622" s="81"/>
      <c r="K622" s="81"/>
      <c r="L622" s="5"/>
    </row>
    <row r="623" spans="1:12" x14ac:dyDescent="0.25">
      <c r="A623" s="5"/>
      <c r="B623" s="79"/>
      <c r="C623" s="5"/>
      <c r="D623" s="71"/>
      <c r="E623" s="5"/>
      <c r="F623" s="81"/>
      <c r="H623" s="81"/>
      <c r="I623" s="5"/>
      <c r="J623" s="81"/>
      <c r="K623" s="81"/>
      <c r="L623" s="5"/>
    </row>
    <row r="624" spans="1:12" x14ac:dyDescent="0.25">
      <c r="A624" s="5"/>
      <c r="B624" s="79"/>
      <c r="C624" s="5"/>
      <c r="D624" s="71"/>
      <c r="E624" s="5"/>
      <c r="F624" s="81"/>
      <c r="H624" s="81"/>
      <c r="I624" s="5"/>
      <c r="J624" s="81"/>
      <c r="K624" s="81"/>
      <c r="L624" s="5"/>
    </row>
    <row r="625" spans="1:12" x14ac:dyDescent="0.25">
      <c r="A625" s="5"/>
      <c r="B625" s="79"/>
      <c r="C625" s="5"/>
      <c r="D625" s="71"/>
      <c r="E625" s="5"/>
      <c r="F625" s="81"/>
      <c r="H625" s="81"/>
      <c r="I625" s="5"/>
      <c r="J625" s="81"/>
      <c r="K625" s="81"/>
      <c r="L625" s="5"/>
    </row>
    <row r="626" spans="1:12" x14ac:dyDescent="0.25">
      <c r="A626" s="5"/>
      <c r="B626" s="79"/>
      <c r="C626" s="5"/>
      <c r="D626" s="71"/>
      <c r="E626" s="5"/>
      <c r="F626" s="81"/>
      <c r="H626" s="81"/>
      <c r="I626" s="5"/>
      <c r="J626" s="81"/>
      <c r="K626" s="81"/>
      <c r="L626" s="5"/>
    </row>
    <row r="627" spans="1:12" x14ac:dyDescent="0.25">
      <c r="A627" s="5"/>
      <c r="B627" s="79"/>
      <c r="C627" s="5"/>
      <c r="D627" s="71"/>
      <c r="E627" s="5"/>
      <c r="F627" s="81"/>
      <c r="H627" s="81"/>
      <c r="I627" s="5"/>
      <c r="J627" s="81"/>
      <c r="K627" s="81"/>
      <c r="L627" s="5"/>
    </row>
    <row r="628" spans="1:12" x14ac:dyDescent="0.25">
      <c r="A628" s="5"/>
      <c r="B628" s="79"/>
      <c r="C628" s="5"/>
      <c r="D628" s="71"/>
      <c r="E628" s="5"/>
      <c r="F628" s="81"/>
      <c r="H628" s="81"/>
      <c r="I628" s="5"/>
      <c r="J628" s="81"/>
      <c r="K628" s="81"/>
      <c r="L628" s="5"/>
    </row>
    <row r="629" spans="1:12" x14ac:dyDescent="0.25">
      <c r="A629" s="5"/>
      <c r="B629" s="79"/>
      <c r="C629" s="5"/>
      <c r="D629" s="71"/>
      <c r="E629" s="5"/>
      <c r="F629" s="81"/>
      <c r="H629" s="81"/>
      <c r="I629" s="5"/>
      <c r="J629" s="81"/>
      <c r="K629" s="81"/>
      <c r="L629" s="5"/>
    </row>
    <row r="630" spans="1:12" x14ac:dyDescent="0.25">
      <c r="A630" s="5"/>
      <c r="B630" s="79"/>
      <c r="C630" s="5"/>
      <c r="D630" s="71"/>
      <c r="E630" s="5"/>
      <c r="F630" s="81"/>
      <c r="H630" s="81"/>
      <c r="I630" s="5"/>
      <c r="J630" s="81"/>
      <c r="K630" s="81"/>
      <c r="L630" s="5"/>
    </row>
    <row r="631" spans="1:12" x14ac:dyDescent="0.25">
      <c r="A631" s="5"/>
      <c r="B631" s="79"/>
      <c r="C631" s="5"/>
      <c r="D631" s="71"/>
      <c r="E631" s="5"/>
      <c r="F631" s="81"/>
      <c r="H631" s="81"/>
      <c r="I631" s="5"/>
      <c r="J631" s="81"/>
      <c r="K631" s="81"/>
      <c r="L631" s="5"/>
    </row>
    <row r="632" spans="1:12" x14ac:dyDescent="0.25">
      <c r="A632" s="5"/>
      <c r="B632" s="79"/>
      <c r="C632" s="5"/>
      <c r="D632" s="71"/>
      <c r="E632" s="5"/>
      <c r="F632" s="81"/>
      <c r="H632" s="81"/>
      <c r="I632" s="5"/>
      <c r="J632" s="81"/>
      <c r="K632" s="81"/>
      <c r="L632" s="5"/>
    </row>
    <row r="633" spans="1:12" x14ac:dyDescent="0.25">
      <c r="A633" s="5"/>
      <c r="B633" s="79"/>
      <c r="C633" s="5"/>
      <c r="D633" s="71"/>
      <c r="E633" s="5"/>
      <c r="F633" s="81"/>
      <c r="H633" s="81"/>
      <c r="I633" s="5"/>
      <c r="J633" s="81"/>
      <c r="K633" s="81"/>
      <c r="L633" s="5"/>
    </row>
    <row r="634" spans="1:12" x14ac:dyDescent="0.25">
      <c r="A634" s="5"/>
      <c r="B634" s="79"/>
      <c r="C634" s="5"/>
      <c r="D634" s="71"/>
      <c r="E634" s="5"/>
      <c r="F634" s="81"/>
      <c r="H634" s="81"/>
      <c r="I634" s="5"/>
      <c r="J634" s="81"/>
      <c r="K634" s="81"/>
      <c r="L634" s="5"/>
    </row>
    <row r="635" spans="1:12" x14ac:dyDescent="0.25">
      <c r="A635" s="5"/>
      <c r="B635" s="79"/>
      <c r="C635" s="5"/>
      <c r="D635" s="71"/>
      <c r="E635" s="5"/>
      <c r="F635" s="81"/>
      <c r="H635" s="81"/>
      <c r="I635" s="5"/>
      <c r="J635" s="81"/>
      <c r="K635" s="81"/>
      <c r="L635" s="5"/>
    </row>
    <row r="636" spans="1:12" x14ac:dyDescent="0.25">
      <c r="A636" s="5"/>
      <c r="B636" s="79"/>
      <c r="C636" s="5"/>
      <c r="D636" s="71"/>
      <c r="E636" s="5"/>
      <c r="F636" s="81"/>
      <c r="H636" s="81"/>
      <c r="I636" s="5"/>
      <c r="J636" s="81"/>
      <c r="K636" s="81"/>
      <c r="L636" s="5"/>
    </row>
    <row r="637" spans="1:12" x14ac:dyDescent="0.25">
      <c r="A637" s="5"/>
      <c r="B637" s="79"/>
      <c r="C637" s="5"/>
      <c r="D637" s="71"/>
      <c r="E637" s="5"/>
      <c r="F637" s="81"/>
      <c r="H637" s="81"/>
      <c r="I637" s="5"/>
      <c r="J637" s="81"/>
      <c r="K637" s="81"/>
      <c r="L637" s="5"/>
    </row>
    <row r="638" spans="1:12" x14ac:dyDescent="0.25">
      <c r="A638" s="5"/>
      <c r="B638" s="79"/>
      <c r="C638" s="5"/>
      <c r="D638" s="71"/>
      <c r="E638" s="5"/>
      <c r="F638" s="81"/>
      <c r="H638" s="81"/>
      <c r="I638" s="5"/>
      <c r="J638" s="81"/>
      <c r="K638" s="81"/>
      <c r="L638" s="5"/>
    </row>
    <row r="639" spans="1:12" x14ac:dyDescent="0.25">
      <c r="A639" s="5"/>
      <c r="B639" s="79"/>
      <c r="C639" s="5"/>
      <c r="D639" s="71"/>
      <c r="E639" s="5"/>
      <c r="F639" s="81"/>
      <c r="H639" s="81"/>
      <c r="I639" s="5"/>
      <c r="J639" s="81"/>
      <c r="K639" s="81"/>
      <c r="L639" s="5"/>
    </row>
    <row r="640" spans="1:12" x14ac:dyDescent="0.25">
      <c r="A640" s="5"/>
      <c r="B640" s="79"/>
      <c r="C640" s="5"/>
      <c r="D640" s="71"/>
      <c r="E640" s="5"/>
      <c r="F640" s="81"/>
      <c r="H640" s="81"/>
      <c r="I640" s="5"/>
      <c r="J640" s="81"/>
      <c r="K640" s="81"/>
      <c r="L640" s="5"/>
    </row>
    <row r="641" spans="1:12" x14ac:dyDescent="0.25">
      <c r="A641" s="5"/>
      <c r="B641" s="79"/>
      <c r="C641" s="5"/>
      <c r="D641" s="71"/>
      <c r="E641" s="5"/>
      <c r="F641" s="81"/>
      <c r="H641" s="81"/>
      <c r="I641" s="5"/>
      <c r="J641" s="81"/>
      <c r="K641" s="81"/>
      <c r="L641" s="5"/>
    </row>
    <row r="642" spans="1:12" x14ac:dyDescent="0.25">
      <c r="A642" s="5"/>
      <c r="B642" s="79"/>
      <c r="C642" s="5"/>
      <c r="D642" s="71"/>
      <c r="E642" s="5"/>
      <c r="F642" s="81"/>
      <c r="H642" s="81"/>
      <c r="I642" s="5"/>
      <c r="J642" s="81"/>
      <c r="K642" s="81"/>
      <c r="L642" s="5"/>
    </row>
    <row r="643" spans="1:12" x14ac:dyDescent="0.25">
      <c r="A643" s="5"/>
      <c r="B643" s="79"/>
      <c r="C643" s="5"/>
      <c r="D643" s="71"/>
      <c r="E643" s="5"/>
      <c r="F643" s="81"/>
      <c r="H643" s="81"/>
      <c r="I643" s="5"/>
      <c r="J643" s="81"/>
      <c r="K643" s="81"/>
      <c r="L643" s="5"/>
    </row>
    <row r="644" spans="1:12" x14ac:dyDescent="0.25">
      <c r="A644" s="5"/>
      <c r="B644" s="79"/>
      <c r="C644" s="5"/>
      <c r="D644" s="71"/>
      <c r="E644" s="5"/>
      <c r="F644" s="81"/>
      <c r="H644" s="81"/>
      <c r="I644" s="5"/>
      <c r="J644" s="81"/>
      <c r="K644" s="81"/>
      <c r="L644" s="5"/>
    </row>
    <row r="645" spans="1:12" x14ac:dyDescent="0.25">
      <c r="A645" s="5"/>
      <c r="B645" s="79"/>
      <c r="C645" s="5"/>
      <c r="D645" s="71"/>
      <c r="E645" s="5"/>
      <c r="F645" s="81"/>
      <c r="H645" s="81"/>
      <c r="I645" s="5"/>
      <c r="J645" s="81"/>
      <c r="K645" s="81"/>
      <c r="L645" s="5"/>
    </row>
    <row r="646" spans="1:12" x14ac:dyDescent="0.25">
      <c r="A646" s="5"/>
      <c r="B646" s="79"/>
      <c r="C646" s="5"/>
      <c r="D646" s="71"/>
      <c r="E646" s="5"/>
      <c r="F646" s="81"/>
      <c r="H646" s="81"/>
      <c r="I646" s="5"/>
      <c r="J646" s="81"/>
      <c r="K646" s="81"/>
      <c r="L646" s="5"/>
    </row>
    <row r="647" spans="1:12" x14ac:dyDescent="0.25">
      <c r="A647" s="5"/>
      <c r="B647" s="79"/>
      <c r="C647" s="5"/>
      <c r="D647" s="71"/>
      <c r="E647" s="5"/>
      <c r="F647" s="81"/>
      <c r="H647" s="81"/>
      <c r="I647" s="5"/>
      <c r="J647" s="81"/>
      <c r="K647" s="81"/>
      <c r="L647" s="5"/>
    </row>
    <row r="648" spans="1:12" x14ac:dyDescent="0.25">
      <c r="A648" s="5"/>
      <c r="B648" s="79"/>
      <c r="C648" s="5"/>
      <c r="D648" s="71"/>
      <c r="E648" s="5"/>
      <c r="F648" s="81"/>
      <c r="H648" s="81"/>
      <c r="I648" s="5"/>
      <c r="J648" s="81"/>
      <c r="K648" s="81"/>
      <c r="L648" s="5"/>
    </row>
    <row r="649" spans="1:12" x14ac:dyDescent="0.25">
      <c r="A649" s="5"/>
      <c r="B649" s="79"/>
      <c r="C649" s="5"/>
      <c r="D649" s="71"/>
      <c r="E649" s="5"/>
      <c r="F649" s="81"/>
      <c r="H649" s="81"/>
      <c r="I649" s="5"/>
      <c r="J649" s="81"/>
      <c r="K649" s="81"/>
      <c r="L649" s="5"/>
    </row>
    <row r="650" spans="1:12" x14ac:dyDescent="0.25">
      <c r="A650" s="5"/>
      <c r="B650" s="79"/>
      <c r="C650" s="5"/>
      <c r="D650" s="71"/>
      <c r="E650" s="5"/>
      <c r="F650" s="81"/>
      <c r="H650" s="81"/>
      <c r="I650" s="5"/>
      <c r="J650" s="81"/>
      <c r="K650" s="81"/>
      <c r="L650" s="5"/>
    </row>
    <row r="651" spans="1:12" x14ac:dyDescent="0.25">
      <c r="A651" s="5"/>
      <c r="B651" s="79"/>
      <c r="C651" s="5"/>
      <c r="D651" s="71"/>
      <c r="E651" s="5"/>
      <c r="F651" s="81"/>
      <c r="H651" s="81"/>
      <c r="I651" s="5"/>
      <c r="J651" s="81"/>
      <c r="K651" s="81"/>
      <c r="L651" s="5"/>
    </row>
    <row r="652" spans="1:12" x14ac:dyDescent="0.25">
      <c r="A652" s="5"/>
      <c r="B652" s="79"/>
      <c r="C652" s="5"/>
      <c r="D652" s="71"/>
      <c r="E652" s="5"/>
      <c r="F652" s="81"/>
      <c r="H652" s="81"/>
      <c r="I652" s="5"/>
      <c r="J652" s="81"/>
      <c r="K652" s="81"/>
      <c r="L652" s="5"/>
    </row>
    <row r="653" spans="1:12" x14ac:dyDescent="0.25">
      <c r="A653" s="5"/>
      <c r="B653" s="79"/>
      <c r="C653" s="5"/>
      <c r="D653" s="71"/>
      <c r="E653" s="5"/>
      <c r="F653" s="81"/>
      <c r="H653" s="81"/>
      <c r="I653" s="5"/>
      <c r="J653" s="81"/>
      <c r="K653" s="81"/>
      <c r="L653" s="5"/>
    </row>
    <row r="654" spans="1:12" x14ac:dyDescent="0.25">
      <c r="A654" s="5"/>
      <c r="B654" s="79"/>
      <c r="C654" s="5"/>
      <c r="D654" s="71"/>
      <c r="E654" s="5"/>
      <c r="F654" s="81"/>
      <c r="H654" s="81"/>
      <c r="I654" s="5"/>
      <c r="J654" s="81"/>
      <c r="K654" s="81"/>
      <c r="L654" s="5"/>
    </row>
    <row r="655" spans="1:12" x14ac:dyDescent="0.25">
      <c r="A655" s="5"/>
      <c r="B655" s="79"/>
      <c r="C655" s="5"/>
      <c r="D655" s="71"/>
      <c r="E655" s="5"/>
      <c r="F655" s="81"/>
      <c r="H655" s="81"/>
      <c r="I655" s="5"/>
      <c r="J655" s="81"/>
      <c r="K655" s="81"/>
      <c r="L655" s="5"/>
    </row>
    <row r="656" spans="1:12" x14ac:dyDescent="0.25">
      <c r="A656" s="5"/>
      <c r="B656" s="79"/>
      <c r="C656" s="5"/>
      <c r="D656" s="71"/>
      <c r="E656" s="5"/>
      <c r="F656" s="81"/>
      <c r="H656" s="81"/>
      <c r="I656" s="5"/>
      <c r="J656" s="81"/>
      <c r="K656" s="81"/>
      <c r="L656" s="5"/>
    </row>
    <row r="657" spans="1:12" x14ac:dyDescent="0.25">
      <c r="A657" s="5"/>
      <c r="B657" s="79"/>
      <c r="C657" s="5"/>
      <c r="D657" s="71"/>
      <c r="E657" s="5"/>
      <c r="F657" s="81"/>
      <c r="H657" s="81"/>
      <c r="I657" s="5"/>
      <c r="J657" s="81"/>
      <c r="K657" s="81"/>
      <c r="L657" s="5"/>
    </row>
    <row r="658" spans="1:12" x14ac:dyDescent="0.25">
      <c r="A658" s="5"/>
      <c r="B658" s="79"/>
      <c r="C658" s="5"/>
      <c r="D658" s="71"/>
      <c r="E658" s="5"/>
      <c r="F658" s="81"/>
      <c r="H658" s="81"/>
      <c r="I658" s="5"/>
      <c r="J658" s="81"/>
      <c r="K658" s="81"/>
      <c r="L658" s="5"/>
    </row>
    <row r="659" spans="1:12" x14ac:dyDescent="0.25">
      <c r="A659" s="5"/>
      <c r="B659" s="79"/>
      <c r="C659" s="5"/>
      <c r="D659" s="71"/>
      <c r="E659" s="5"/>
      <c r="F659" s="81"/>
      <c r="H659" s="81"/>
      <c r="I659" s="5"/>
      <c r="J659" s="81"/>
      <c r="K659" s="81"/>
      <c r="L659" s="5"/>
    </row>
    <row r="660" spans="1:12" x14ac:dyDescent="0.25">
      <c r="A660" s="5"/>
      <c r="B660" s="79"/>
      <c r="C660" s="5"/>
      <c r="D660" s="71"/>
      <c r="E660" s="5"/>
      <c r="F660" s="81"/>
      <c r="H660" s="81"/>
      <c r="I660" s="5"/>
      <c r="J660" s="81"/>
      <c r="K660" s="81"/>
      <c r="L660" s="5"/>
    </row>
    <row r="661" spans="1:12" x14ac:dyDescent="0.25">
      <c r="A661" s="5"/>
      <c r="B661" s="79"/>
      <c r="C661" s="5"/>
      <c r="D661" s="71"/>
      <c r="E661" s="5"/>
      <c r="F661" s="81"/>
      <c r="H661" s="81"/>
      <c r="I661" s="5"/>
      <c r="J661" s="81"/>
      <c r="K661" s="81"/>
      <c r="L661" s="5"/>
    </row>
    <row r="662" spans="1:12" x14ac:dyDescent="0.25">
      <c r="A662" s="5"/>
      <c r="B662" s="79"/>
      <c r="C662" s="5"/>
      <c r="D662" s="71"/>
      <c r="E662" s="5"/>
      <c r="F662" s="81"/>
      <c r="H662" s="81"/>
      <c r="I662" s="5"/>
      <c r="J662" s="81"/>
      <c r="K662" s="81"/>
      <c r="L662" s="5"/>
    </row>
    <row r="663" spans="1:12" x14ac:dyDescent="0.25">
      <c r="A663" s="5"/>
      <c r="B663" s="79"/>
      <c r="C663" s="5"/>
      <c r="D663" s="71"/>
      <c r="E663" s="5"/>
      <c r="F663" s="81"/>
      <c r="H663" s="81"/>
      <c r="I663" s="5"/>
      <c r="J663" s="81"/>
      <c r="K663" s="81"/>
      <c r="L663" s="5"/>
    </row>
    <row r="664" spans="1:12" x14ac:dyDescent="0.25">
      <c r="A664" s="5"/>
      <c r="B664" s="79"/>
      <c r="C664" s="5"/>
      <c r="D664" s="71"/>
      <c r="E664" s="5"/>
      <c r="F664" s="81"/>
      <c r="H664" s="81"/>
      <c r="I664" s="5"/>
      <c r="J664" s="81"/>
      <c r="K664" s="81"/>
      <c r="L664" s="5"/>
    </row>
    <row r="665" spans="1:12" x14ac:dyDescent="0.25">
      <c r="A665" s="5"/>
      <c r="B665" s="79"/>
      <c r="C665" s="5"/>
      <c r="D665" s="71"/>
      <c r="E665" s="5"/>
      <c r="F665" s="81"/>
      <c r="H665" s="81"/>
      <c r="I665" s="5"/>
      <c r="J665" s="81"/>
      <c r="K665" s="81"/>
      <c r="L665" s="5"/>
    </row>
    <row r="666" spans="1:12" x14ac:dyDescent="0.25">
      <c r="A666" s="5"/>
      <c r="B666" s="79"/>
      <c r="C666" s="5"/>
      <c r="D666" s="71"/>
      <c r="E666" s="5"/>
      <c r="F666" s="81"/>
      <c r="H666" s="81"/>
      <c r="I666" s="5"/>
      <c r="J666" s="81"/>
      <c r="K666" s="81"/>
      <c r="L666" s="5"/>
    </row>
    <row r="667" spans="1:12" x14ac:dyDescent="0.25">
      <c r="A667" s="5"/>
      <c r="B667" s="79"/>
      <c r="C667" s="5"/>
      <c r="D667" s="71"/>
      <c r="E667" s="5"/>
      <c r="F667" s="81"/>
      <c r="H667" s="81"/>
      <c r="I667" s="5"/>
      <c r="J667" s="81"/>
      <c r="K667" s="81"/>
      <c r="L667" s="5"/>
    </row>
    <row r="668" spans="1:12" x14ac:dyDescent="0.25">
      <c r="A668" s="5"/>
      <c r="B668" s="79"/>
      <c r="C668" s="5"/>
      <c r="D668" s="71"/>
      <c r="E668" s="5"/>
      <c r="F668" s="81"/>
      <c r="H668" s="81"/>
      <c r="I668" s="5"/>
      <c r="J668" s="81"/>
      <c r="K668" s="81"/>
      <c r="L668" s="5"/>
    </row>
    <row r="669" spans="1:12" x14ac:dyDescent="0.25">
      <c r="A669" s="5"/>
      <c r="B669" s="79"/>
      <c r="C669" s="5"/>
      <c r="D669" s="71"/>
      <c r="E669" s="5"/>
      <c r="F669" s="81"/>
      <c r="H669" s="81"/>
      <c r="I669" s="5"/>
      <c r="J669" s="81"/>
      <c r="K669" s="81"/>
      <c r="L669" s="5"/>
    </row>
    <row r="670" spans="1:12" x14ac:dyDescent="0.25">
      <c r="A670" s="5"/>
      <c r="B670" s="79"/>
      <c r="C670" s="5"/>
      <c r="D670" s="71"/>
      <c r="E670" s="5"/>
      <c r="F670" s="81"/>
      <c r="H670" s="81"/>
      <c r="I670" s="5"/>
      <c r="J670" s="81"/>
      <c r="K670" s="81"/>
      <c r="L670" s="5"/>
    </row>
    <row r="671" spans="1:12" x14ac:dyDescent="0.25">
      <c r="A671" s="5"/>
      <c r="B671" s="79"/>
      <c r="C671" s="5"/>
      <c r="D671" s="71"/>
      <c r="E671" s="5"/>
      <c r="F671" s="81"/>
      <c r="H671" s="81"/>
      <c r="I671" s="5"/>
      <c r="J671" s="81"/>
      <c r="K671" s="81"/>
      <c r="L671" s="5"/>
    </row>
    <row r="672" spans="1:12" x14ac:dyDescent="0.25">
      <c r="A672" s="5"/>
      <c r="B672" s="79"/>
      <c r="C672" s="5"/>
      <c r="D672" s="71"/>
      <c r="E672" s="5"/>
      <c r="F672" s="81"/>
      <c r="H672" s="81"/>
      <c r="I672" s="5"/>
      <c r="J672" s="81"/>
      <c r="K672" s="81"/>
      <c r="L672" s="5"/>
    </row>
    <row r="673" spans="1:12" x14ac:dyDescent="0.25">
      <c r="A673" s="5"/>
      <c r="B673" s="79"/>
      <c r="C673" s="5"/>
      <c r="D673" s="71"/>
      <c r="E673" s="5"/>
      <c r="F673" s="81"/>
      <c r="H673" s="81"/>
      <c r="I673" s="5"/>
      <c r="J673" s="81"/>
      <c r="K673" s="81"/>
      <c r="L673" s="5"/>
    </row>
    <row r="674" spans="1:12" x14ac:dyDescent="0.25">
      <c r="A674" s="5"/>
      <c r="B674" s="79"/>
      <c r="C674" s="5"/>
      <c r="D674" s="71"/>
      <c r="E674" s="5"/>
      <c r="F674" s="81"/>
      <c r="H674" s="81"/>
      <c r="I674" s="5"/>
      <c r="J674" s="81"/>
      <c r="K674" s="81"/>
      <c r="L674" s="5"/>
    </row>
    <row r="675" spans="1:12" x14ac:dyDescent="0.25">
      <c r="A675" s="5"/>
      <c r="B675" s="79"/>
      <c r="C675" s="5"/>
      <c r="D675" s="71"/>
      <c r="E675" s="5"/>
      <c r="F675" s="81"/>
      <c r="H675" s="81"/>
      <c r="I675" s="5"/>
      <c r="J675" s="81"/>
      <c r="K675" s="81"/>
      <c r="L675" s="5"/>
    </row>
    <row r="676" spans="1:12" x14ac:dyDescent="0.25">
      <c r="A676" s="5"/>
      <c r="B676" s="79"/>
      <c r="C676" s="5"/>
      <c r="D676" s="71"/>
      <c r="E676" s="5"/>
      <c r="F676" s="81"/>
      <c r="H676" s="81"/>
      <c r="I676" s="5"/>
      <c r="J676" s="81"/>
      <c r="K676" s="81"/>
      <c r="L676" s="5"/>
    </row>
    <row r="677" spans="1:12" x14ac:dyDescent="0.25">
      <c r="A677" s="5"/>
      <c r="B677" s="79"/>
      <c r="C677" s="5"/>
      <c r="D677" s="71"/>
      <c r="E677" s="5"/>
      <c r="F677" s="81"/>
      <c r="H677" s="81"/>
      <c r="I677" s="5"/>
      <c r="J677" s="81"/>
      <c r="K677" s="81"/>
      <c r="L677" s="5"/>
    </row>
    <row r="678" spans="1:12" x14ac:dyDescent="0.25">
      <c r="A678" s="5"/>
      <c r="B678" s="79"/>
      <c r="C678" s="5"/>
      <c r="D678" s="71"/>
      <c r="E678" s="5"/>
      <c r="F678" s="81"/>
      <c r="H678" s="81"/>
      <c r="I678" s="5"/>
      <c r="J678" s="81"/>
      <c r="K678" s="81"/>
      <c r="L678" s="5"/>
    </row>
    <row r="679" spans="1:12" x14ac:dyDescent="0.25">
      <c r="A679" s="5"/>
      <c r="B679" s="79"/>
      <c r="C679" s="5"/>
      <c r="D679" s="71"/>
      <c r="E679" s="5"/>
      <c r="F679" s="81"/>
      <c r="H679" s="81"/>
      <c r="I679" s="5"/>
      <c r="J679" s="81"/>
      <c r="K679" s="81"/>
      <c r="L679" s="5"/>
    </row>
    <row r="680" spans="1:12" x14ac:dyDescent="0.25">
      <c r="A680" s="5"/>
      <c r="B680" s="79"/>
      <c r="C680" s="5"/>
      <c r="D680" s="71"/>
      <c r="E680" s="5"/>
      <c r="F680" s="81"/>
      <c r="H680" s="81"/>
      <c r="I680" s="5"/>
      <c r="J680" s="81"/>
      <c r="K680" s="81"/>
      <c r="L680" s="5"/>
    </row>
    <row r="681" spans="1:12" x14ac:dyDescent="0.25">
      <c r="A681" s="5"/>
      <c r="B681" s="79"/>
      <c r="C681" s="5"/>
      <c r="D681" s="71"/>
      <c r="E681" s="5"/>
      <c r="F681" s="81"/>
      <c r="H681" s="81"/>
      <c r="I681" s="5"/>
      <c r="J681" s="81"/>
      <c r="K681" s="81"/>
      <c r="L681" s="5"/>
    </row>
    <row r="682" spans="1:12" x14ac:dyDescent="0.25">
      <c r="A682" s="5"/>
      <c r="B682" s="79"/>
      <c r="C682" s="5"/>
      <c r="D682" s="71"/>
      <c r="E682" s="5"/>
      <c r="F682" s="81"/>
      <c r="H682" s="81"/>
      <c r="I682" s="5"/>
      <c r="J682" s="81"/>
      <c r="K682" s="81"/>
      <c r="L682" s="5"/>
    </row>
    <row r="683" spans="1:12" x14ac:dyDescent="0.25">
      <c r="A683" s="5"/>
      <c r="B683" s="79"/>
      <c r="C683" s="5"/>
      <c r="D683" s="71"/>
      <c r="E683" s="5"/>
      <c r="F683" s="81"/>
      <c r="H683" s="81"/>
      <c r="I683" s="5"/>
      <c r="J683" s="81"/>
      <c r="K683" s="81"/>
      <c r="L683" s="5"/>
    </row>
    <row r="684" spans="1:12" x14ac:dyDescent="0.25">
      <c r="A684" s="5"/>
      <c r="B684" s="79"/>
      <c r="C684" s="5"/>
      <c r="D684" s="71"/>
      <c r="E684" s="5"/>
      <c r="F684" s="81"/>
      <c r="H684" s="81"/>
      <c r="I684" s="5"/>
      <c r="J684" s="81"/>
      <c r="K684" s="81"/>
      <c r="L684" s="5"/>
    </row>
    <row r="685" spans="1:12" x14ac:dyDescent="0.25">
      <c r="A685" s="5"/>
      <c r="B685" s="79"/>
      <c r="C685" s="5"/>
      <c r="D685" s="71"/>
      <c r="E685" s="5"/>
      <c r="F685" s="81"/>
      <c r="H685" s="81"/>
      <c r="I685" s="5"/>
      <c r="J685" s="81"/>
      <c r="K685" s="81"/>
      <c r="L685" s="5"/>
    </row>
    <row r="686" spans="1:12" x14ac:dyDescent="0.25">
      <c r="A686" s="5"/>
      <c r="B686" s="79"/>
      <c r="C686" s="5"/>
      <c r="D686" s="71"/>
      <c r="E686" s="5"/>
      <c r="F686" s="81"/>
      <c r="H686" s="81"/>
      <c r="I686" s="5"/>
      <c r="J686" s="81"/>
      <c r="K686" s="81"/>
      <c r="L686" s="5"/>
    </row>
    <row r="687" spans="1:12" x14ac:dyDescent="0.25">
      <c r="A687" s="5"/>
      <c r="B687" s="79"/>
      <c r="C687" s="5"/>
      <c r="D687" s="71"/>
      <c r="E687" s="5"/>
      <c r="F687" s="81"/>
      <c r="H687" s="81"/>
      <c r="I687" s="5"/>
      <c r="J687" s="81"/>
      <c r="K687" s="81"/>
      <c r="L687" s="5"/>
    </row>
    <row r="688" spans="1:12" x14ac:dyDescent="0.25">
      <c r="A688" s="5"/>
      <c r="B688" s="79"/>
      <c r="C688" s="5"/>
      <c r="D688" s="71"/>
      <c r="E688" s="5"/>
      <c r="F688" s="81"/>
      <c r="H688" s="81"/>
      <c r="I688" s="5"/>
      <c r="J688" s="81"/>
      <c r="K688" s="81"/>
      <c r="L688" s="5"/>
    </row>
    <row r="689" spans="1:12" x14ac:dyDescent="0.25">
      <c r="A689" s="5"/>
      <c r="B689" s="79"/>
      <c r="C689" s="5"/>
      <c r="D689" s="71"/>
      <c r="E689" s="5"/>
      <c r="F689" s="81"/>
      <c r="H689" s="81"/>
      <c r="I689" s="5"/>
      <c r="J689" s="81"/>
      <c r="K689" s="81"/>
      <c r="L689" s="5"/>
    </row>
    <row r="690" spans="1:12" x14ac:dyDescent="0.25">
      <c r="A690" s="5"/>
      <c r="B690" s="79"/>
      <c r="C690" s="5"/>
      <c r="D690" s="71"/>
      <c r="E690" s="5"/>
      <c r="F690" s="81"/>
      <c r="H690" s="81"/>
      <c r="I690" s="5"/>
      <c r="J690" s="81"/>
      <c r="K690" s="81"/>
      <c r="L690" s="5"/>
    </row>
    <row r="691" spans="1:12" x14ac:dyDescent="0.25">
      <c r="A691" s="5"/>
      <c r="B691" s="79"/>
      <c r="C691" s="5"/>
      <c r="D691" s="71"/>
      <c r="E691" s="5"/>
      <c r="F691" s="81"/>
      <c r="H691" s="81"/>
      <c r="I691" s="5"/>
      <c r="J691" s="81"/>
      <c r="K691" s="81"/>
      <c r="L691" s="5"/>
    </row>
    <row r="692" spans="1:12" x14ac:dyDescent="0.25">
      <c r="A692" s="5"/>
      <c r="B692" s="79"/>
      <c r="C692" s="5"/>
      <c r="D692" s="71"/>
      <c r="E692" s="5"/>
      <c r="F692" s="81"/>
      <c r="H692" s="81"/>
      <c r="I692" s="5"/>
      <c r="J692" s="81"/>
      <c r="K692" s="81"/>
      <c r="L692" s="5"/>
    </row>
    <row r="693" spans="1:12" x14ac:dyDescent="0.25">
      <c r="A693" s="5"/>
      <c r="B693" s="79"/>
      <c r="C693" s="5"/>
      <c r="D693" s="71"/>
      <c r="E693" s="5"/>
      <c r="F693" s="81"/>
      <c r="H693" s="81"/>
      <c r="I693" s="5"/>
      <c r="J693" s="81"/>
      <c r="K693" s="81"/>
      <c r="L693" s="5"/>
    </row>
    <row r="694" spans="1:12" x14ac:dyDescent="0.25">
      <c r="A694" s="5"/>
      <c r="B694" s="79"/>
      <c r="C694" s="5"/>
      <c r="D694" s="71"/>
      <c r="E694" s="5"/>
      <c r="F694" s="81"/>
      <c r="H694" s="81"/>
      <c r="I694" s="5"/>
      <c r="J694" s="81"/>
      <c r="K694" s="81"/>
      <c r="L694" s="5"/>
    </row>
    <row r="695" spans="1:12" x14ac:dyDescent="0.25">
      <c r="A695" s="5"/>
      <c r="B695" s="79"/>
      <c r="C695" s="5"/>
      <c r="D695" s="71"/>
      <c r="E695" s="5"/>
      <c r="F695" s="81"/>
      <c r="H695" s="81"/>
      <c r="I695" s="5"/>
      <c r="J695" s="81"/>
      <c r="K695" s="81"/>
      <c r="L695" s="5"/>
    </row>
    <row r="696" spans="1:12" x14ac:dyDescent="0.25">
      <c r="A696" s="5"/>
      <c r="B696" s="79"/>
      <c r="C696" s="5"/>
      <c r="D696" s="71"/>
      <c r="E696" s="5"/>
      <c r="F696" s="81"/>
      <c r="H696" s="81"/>
      <c r="I696" s="5"/>
      <c r="J696" s="81"/>
      <c r="K696" s="81"/>
      <c r="L696" s="5"/>
    </row>
    <row r="697" spans="1:12" x14ac:dyDescent="0.25">
      <c r="A697" s="5"/>
      <c r="B697" s="79"/>
      <c r="C697" s="5"/>
      <c r="D697" s="71"/>
      <c r="E697" s="5"/>
      <c r="F697" s="81"/>
      <c r="H697" s="81"/>
      <c r="I697" s="5"/>
      <c r="J697" s="81"/>
      <c r="K697" s="81"/>
      <c r="L697" s="5"/>
    </row>
    <row r="698" spans="1:12" x14ac:dyDescent="0.25">
      <c r="A698" s="5"/>
      <c r="B698" s="79"/>
      <c r="C698" s="5"/>
      <c r="D698" s="71"/>
      <c r="E698" s="5"/>
      <c r="F698" s="81"/>
      <c r="H698" s="81"/>
      <c r="I698" s="5"/>
      <c r="J698" s="81"/>
      <c r="K698" s="81"/>
      <c r="L698" s="5"/>
    </row>
    <row r="699" spans="1:12" x14ac:dyDescent="0.25">
      <c r="A699" s="5"/>
      <c r="B699" s="79"/>
      <c r="C699" s="5"/>
      <c r="D699" s="71"/>
      <c r="E699" s="5"/>
      <c r="F699" s="81"/>
      <c r="H699" s="81"/>
      <c r="I699" s="5"/>
      <c r="J699" s="81"/>
      <c r="K699" s="81"/>
      <c r="L699" s="5"/>
    </row>
    <row r="700" spans="1:12" x14ac:dyDescent="0.25">
      <c r="A700" s="5"/>
      <c r="B700" s="79"/>
      <c r="C700" s="5"/>
      <c r="D700" s="71"/>
      <c r="E700" s="5"/>
      <c r="F700" s="81"/>
      <c r="H700" s="81"/>
      <c r="I700" s="5"/>
      <c r="J700" s="81"/>
      <c r="K700" s="81"/>
      <c r="L700" s="5"/>
    </row>
    <row r="701" spans="1:12" x14ac:dyDescent="0.25">
      <c r="A701" s="5"/>
      <c r="B701" s="79"/>
      <c r="C701" s="5"/>
      <c r="D701" s="71"/>
      <c r="E701" s="5"/>
      <c r="F701" s="81"/>
      <c r="H701" s="81"/>
      <c r="I701" s="5"/>
      <c r="J701" s="81"/>
      <c r="K701" s="81"/>
      <c r="L701" s="5"/>
    </row>
    <row r="702" spans="1:12" x14ac:dyDescent="0.25">
      <c r="A702" s="5"/>
      <c r="B702" s="79"/>
      <c r="C702" s="5"/>
      <c r="D702" s="71"/>
      <c r="E702" s="5"/>
      <c r="F702" s="81"/>
      <c r="H702" s="81"/>
      <c r="I702" s="5"/>
      <c r="J702" s="81"/>
      <c r="K702" s="81"/>
      <c r="L702" s="5"/>
    </row>
    <row r="703" spans="1:12" x14ac:dyDescent="0.25">
      <c r="A703" s="5"/>
      <c r="B703" s="79"/>
      <c r="C703" s="5"/>
      <c r="D703" s="71"/>
      <c r="E703" s="5"/>
      <c r="F703" s="81"/>
      <c r="H703" s="81"/>
      <c r="I703" s="5"/>
      <c r="J703" s="81"/>
      <c r="K703" s="81"/>
      <c r="L703" s="5"/>
    </row>
    <row r="704" spans="1:12" x14ac:dyDescent="0.25">
      <c r="A704" s="5"/>
      <c r="B704" s="79"/>
      <c r="C704" s="5"/>
      <c r="D704" s="71"/>
      <c r="E704" s="5"/>
      <c r="F704" s="81"/>
      <c r="H704" s="81"/>
      <c r="I704" s="5"/>
      <c r="J704" s="81"/>
      <c r="K704" s="81"/>
      <c r="L704" s="5"/>
    </row>
    <row r="705" spans="1:12" x14ac:dyDescent="0.25">
      <c r="A705" s="5"/>
      <c r="B705" s="79"/>
      <c r="C705" s="5"/>
      <c r="D705" s="71"/>
      <c r="E705" s="5"/>
      <c r="F705" s="81"/>
      <c r="H705" s="81"/>
      <c r="I705" s="5"/>
      <c r="J705" s="81"/>
      <c r="K705" s="81"/>
      <c r="L705" s="5"/>
    </row>
    <row r="706" spans="1:12" x14ac:dyDescent="0.25">
      <c r="A706" s="5"/>
      <c r="B706" s="79"/>
      <c r="C706" s="5"/>
      <c r="D706" s="71"/>
      <c r="E706" s="5"/>
      <c r="F706" s="81"/>
      <c r="H706" s="81"/>
      <c r="I706" s="5"/>
      <c r="J706" s="81"/>
      <c r="K706" s="81"/>
      <c r="L706" s="5"/>
    </row>
    <row r="707" spans="1:12" x14ac:dyDescent="0.25">
      <c r="A707" s="5"/>
      <c r="B707" s="79"/>
      <c r="C707" s="5"/>
      <c r="D707" s="71"/>
      <c r="E707" s="5"/>
      <c r="F707" s="81"/>
      <c r="H707" s="81"/>
      <c r="I707" s="5"/>
      <c r="J707" s="81"/>
      <c r="K707" s="81"/>
      <c r="L707" s="5"/>
    </row>
    <row r="708" spans="1:12" x14ac:dyDescent="0.25">
      <c r="A708" s="5"/>
      <c r="B708" s="79"/>
      <c r="C708" s="5"/>
      <c r="D708" s="71"/>
      <c r="E708" s="5"/>
      <c r="F708" s="81"/>
      <c r="H708" s="81"/>
      <c r="I708" s="5"/>
      <c r="J708" s="81"/>
      <c r="K708" s="81"/>
      <c r="L708" s="5"/>
    </row>
    <row r="709" spans="1:12" x14ac:dyDescent="0.25">
      <c r="A709" s="5"/>
      <c r="B709" s="79"/>
      <c r="C709" s="5"/>
      <c r="D709" s="71"/>
      <c r="E709" s="5"/>
      <c r="F709" s="81"/>
      <c r="H709" s="81"/>
      <c r="I709" s="5"/>
      <c r="J709" s="81"/>
      <c r="K709" s="81"/>
      <c r="L709" s="5"/>
    </row>
    <row r="710" spans="1:12" x14ac:dyDescent="0.25">
      <c r="A710" s="5"/>
      <c r="B710" s="79"/>
      <c r="C710" s="5"/>
      <c r="D710" s="71"/>
      <c r="E710" s="5"/>
      <c r="F710" s="81"/>
      <c r="H710" s="81"/>
      <c r="I710" s="5"/>
      <c r="J710" s="81"/>
      <c r="K710" s="81"/>
      <c r="L710" s="5"/>
    </row>
    <row r="711" spans="1:12" x14ac:dyDescent="0.25">
      <c r="A711" s="5"/>
      <c r="B711" s="79"/>
      <c r="C711" s="5"/>
      <c r="D711" s="71"/>
      <c r="E711" s="5"/>
      <c r="F711" s="81"/>
      <c r="H711" s="81"/>
      <c r="I711" s="5"/>
      <c r="J711" s="81"/>
      <c r="K711" s="81"/>
      <c r="L711" s="5"/>
    </row>
    <row r="712" spans="1:12" x14ac:dyDescent="0.25">
      <c r="A712" s="5"/>
      <c r="B712" s="79"/>
      <c r="C712" s="5"/>
      <c r="D712" s="71"/>
      <c r="E712" s="5"/>
      <c r="F712" s="81"/>
      <c r="H712" s="81"/>
      <c r="I712" s="5"/>
      <c r="J712" s="81"/>
      <c r="K712" s="81"/>
      <c r="L712" s="5"/>
    </row>
    <row r="713" spans="1:12" x14ac:dyDescent="0.25">
      <c r="A713" s="5"/>
      <c r="B713" s="79"/>
      <c r="C713" s="5"/>
      <c r="D713" s="71"/>
      <c r="E713" s="5"/>
      <c r="F713" s="81"/>
      <c r="H713" s="81"/>
      <c r="I713" s="5"/>
      <c r="J713" s="81"/>
      <c r="K713" s="81"/>
      <c r="L713" s="5"/>
    </row>
    <row r="714" spans="1:12" x14ac:dyDescent="0.25">
      <c r="A714" s="5"/>
      <c r="B714" s="79"/>
      <c r="C714" s="5"/>
      <c r="D714" s="71"/>
      <c r="E714" s="5"/>
      <c r="F714" s="81"/>
      <c r="H714" s="81"/>
      <c r="I714" s="5"/>
      <c r="J714" s="81"/>
      <c r="K714" s="81"/>
      <c r="L714" s="5"/>
    </row>
    <row r="715" spans="1:12" x14ac:dyDescent="0.25">
      <c r="A715" s="5"/>
      <c r="B715" s="79"/>
      <c r="C715" s="5"/>
      <c r="D715" s="71"/>
      <c r="E715" s="5"/>
      <c r="F715" s="81"/>
      <c r="H715" s="81"/>
      <c r="I715" s="5"/>
      <c r="J715" s="81"/>
      <c r="K715" s="81"/>
      <c r="L715" s="5"/>
    </row>
    <row r="716" spans="1:12" x14ac:dyDescent="0.25">
      <c r="A716" s="5"/>
      <c r="B716" s="79"/>
      <c r="C716" s="5"/>
      <c r="D716" s="71"/>
      <c r="E716" s="5"/>
      <c r="F716" s="81"/>
      <c r="H716" s="81"/>
      <c r="I716" s="5"/>
      <c r="J716" s="81"/>
      <c r="K716" s="81"/>
      <c r="L716" s="5"/>
    </row>
    <row r="717" spans="1:12" x14ac:dyDescent="0.25">
      <c r="A717" s="5"/>
      <c r="B717" s="79"/>
      <c r="C717" s="5"/>
      <c r="D717" s="71"/>
      <c r="E717" s="5"/>
      <c r="F717" s="81"/>
      <c r="H717" s="81"/>
      <c r="I717" s="5"/>
      <c r="J717" s="81"/>
      <c r="K717" s="81"/>
      <c r="L717" s="5"/>
    </row>
    <row r="718" spans="1:12" x14ac:dyDescent="0.25">
      <c r="A718" s="5"/>
      <c r="B718" s="79"/>
      <c r="C718" s="5"/>
      <c r="D718" s="71"/>
      <c r="E718" s="5"/>
      <c r="F718" s="81"/>
      <c r="H718" s="81"/>
      <c r="I718" s="5"/>
      <c r="J718" s="81"/>
      <c r="K718" s="81"/>
      <c r="L718" s="5"/>
    </row>
    <row r="719" spans="1:12" x14ac:dyDescent="0.25">
      <c r="A719" s="5"/>
      <c r="B719" s="79"/>
      <c r="C719" s="5"/>
      <c r="D719" s="71"/>
      <c r="E719" s="5"/>
      <c r="F719" s="81"/>
      <c r="H719" s="81"/>
      <c r="I719" s="5"/>
      <c r="J719" s="81"/>
      <c r="K719" s="81"/>
      <c r="L719" s="5"/>
    </row>
    <row r="720" spans="1:12" x14ac:dyDescent="0.25">
      <c r="A720" s="5"/>
      <c r="B720" s="79"/>
      <c r="C720" s="5"/>
      <c r="D720" s="71"/>
      <c r="E720" s="5"/>
      <c r="F720" s="81"/>
      <c r="H720" s="81"/>
      <c r="I720" s="5"/>
      <c r="J720" s="81"/>
      <c r="K720" s="81"/>
      <c r="L720" s="5"/>
    </row>
    <row r="721" spans="1:12" x14ac:dyDescent="0.25">
      <c r="A721" s="5"/>
      <c r="B721" s="79"/>
      <c r="C721" s="5"/>
      <c r="D721" s="71"/>
      <c r="E721" s="5"/>
      <c r="F721" s="81"/>
      <c r="H721" s="81"/>
      <c r="I721" s="5"/>
      <c r="J721" s="81"/>
      <c r="K721" s="81"/>
      <c r="L721" s="5"/>
    </row>
    <row r="722" spans="1:12" x14ac:dyDescent="0.25">
      <c r="A722" s="5"/>
      <c r="B722" s="79"/>
      <c r="C722" s="5"/>
      <c r="D722" s="71"/>
      <c r="E722" s="5"/>
      <c r="F722" s="81"/>
      <c r="H722" s="81"/>
      <c r="I722" s="5"/>
      <c r="J722" s="81"/>
      <c r="K722" s="81"/>
      <c r="L722" s="5"/>
    </row>
    <row r="723" spans="1:12" x14ac:dyDescent="0.25">
      <c r="A723" s="5"/>
      <c r="B723" s="79"/>
      <c r="C723" s="5"/>
      <c r="D723" s="71"/>
      <c r="E723" s="5"/>
      <c r="F723" s="81"/>
      <c r="H723" s="81"/>
      <c r="I723" s="5"/>
      <c r="J723" s="81"/>
      <c r="K723" s="81"/>
      <c r="L723" s="5"/>
    </row>
    <row r="724" spans="1:12" x14ac:dyDescent="0.25">
      <c r="A724" s="5"/>
      <c r="B724" s="79"/>
      <c r="C724" s="5"/>
      <c r="D724" s="71"/>
      <c r="E724" s="5"/>
      <c r="F724" s="81"/>
      <c r="H724" s="81"/>
      <c r="I724" s="5"/>
      <c r="J724" s="81"/>
      <c r="K724" s="81"/>
      <c r="L724" s="5"/>
    </row>
    <row r="725" spans="1:12" x14ac:dyDescent="0.25">
      <c r="A725" s="5"/>
      <c r="B725" s="79"/>
      <c r="C725" s="5"/>
      <c r="D725" s="71"/>
      <c r="E725" s="5"/>
      <c r="F725" s="81"/>
      <c r="H725" s="81"/>
      <c r="I725" s="5"/>
      <c r="J725" s="81"/>
      <c r="K725" s="81"/>
      <c r="L725" s="5"/>
    </row>
    <row r="726" spans="1:12" x14ac:dyDescent="0.25">
      <c r="A726" s="5"/>
      <c r="B726" s="79"/>
      <c r="C726" s="5"/>
      <c r="D726" s="71"/>
      <c r="E726" s="5"/>
      <c r="F726" s="81"/>
      <c r="H726" s="81"/>
      <c r="I726" s="5"/>
      <c r="J726" s="81"/>
      <c r="K726" s="81"/>
      <c r="L726" s="5"/>
    </row>
    <row r="727" spans="1:12" x14ac:dyDescent="0.25">
      <c r="A727" s="5"/>
      <c r="B727" s="79"/>
      <c r="C727" s="5"/>
      <c r="D727" s="71"/>
      <c r="E727" s="5"/>
      <c r="F727" s="81"/>
      <c r="H727" s="81"/>
      <c r="I727" s="5"/>
      <c r="J727" s="81"/>
      <c r="K727" s="81"/>
      <c r="L727" s="5"/>
    </row>
    <row r="728" spans="1:12" x14ac:dyDescent="0.25">
      <c r="A728" s="5"/>
      <c r="B728" s="79"/>
      <c r="C728" s="5"/>
      <c r="D728" s="71"/>
      <c r="E728" s="5"/>
      <c r="F728" s="81"/>
      <c r="H728" s="81"/>
      <c r="I728" s="5"/>
      <c r="J728" s="81"/>
      <c r="K728" s="81"/>
      <c r="L728" s="5"/>
    </row>
    <row r="729" spans="1:12" x14ac:dyDescent="0.25">
      <c r="A729" s="5"/>
      <c r="B729" s="79"/>
      <c r="C729" s="5"/>
      <c r="D729" s="71"/>
      <c r="E729" s="5"/>
      <c r="F729" s="81"/>
      <c r="H729" s="81"/>
      <c r="I729" s="5"/>
      <c r="J729" s="81"/>
      <c r="K729" s="81"/>
      <c r="L729" s="5"/>
    </row>
    <row r="730" spans="1:12" x14ac:dyDescent="0.25">
      <c r="A730" s="5"/>
      <c r="B730" s="79"/>
      <c r="C730" s="5"/>
      <c r="D730" s="71"/>
      <c r="E730" s="5"/>
      <c r="F730" s="81"/>
      <c r="H730" s="81"/>
      <c r="I730" s="5"/>
      <c r="J730" s="81"/>
      <c r="K730" s="81"/>
      <c r="L730" s="5"/>
    </row>
    <row r="731" spans="1:12" x14ac:dyDescent="0.25">
      <c r="A731" s="5"/>
      <c r="B731" s="79"/>
      <c r="C731" s="5"/>
      <c r="D731" s="71"/>
      <c r="E731" s="5"/>
      <c r="F731" s="81"/>
      <c r="H731" s="81"/>
      <c r="I731" s="5"/>
      <c r="J731" s="81"/>
      <c r="K731" s="81"/>
      <c r="L731" s="5"/>
    </row>
    <row r="732" spans="1:12" x14ac:dyDescent="0.25">
      <c r="A732" s="5"/>
      <c r="B732" s="79"/>
      <c r="C732" s="5"/>
      <c r="D732" s="71"/>
      <c r="E732" s="5"/>
      <c r="F732" s="81"/>
      <c r="H732" s="81"/>
      <c r="I732" s="5"/>
      <c r="J732" s="81"/>
      <c r="K732" s="81"/>
      <c r="L732" s="5"/>
    </row>
    <row r="733" spans="1:12" x14ac:dyDescent="0.25">
      <c r="A733" s="5"/>
      <c r="B733" s="79"/>
      <c r="C733" s="5"/>
      <c r="D733" s="71"/>
      <c r="E733" s="5"/>
      <c r="F733" s="81"/>
      <c r="H733" s="81"/>
      <c r="I733" s="5"/>
      <c r="J733" s="81"/>
      <c r="K733" s="81"/>
      <c r="L733" s="5"/>
    </row>
    <row r="734" spans="1:12" x14ac:dyDescent="0.25">
      <c r="A734" s="5"/>
      <c r="B734" s="79"/>
      <c r="C734" s="5"/>
      <c r="D734" s="71"/>
      <c r="E734" s="5"/>
      <c r="F734" s="81"/>
      <c r="H734" s="81"/>
      <c r="I734" s="5"/>
      <c r="J734" s="81"/>
      <c r="K734" s="81"/>
      <c r="L734" s="5"/>
    </row>
    <row r="735" spans="1:12" x14ac:dyDescent="0.25">
      <c r="A735" s="5"/>
      <c r="B735" s="79"/>
      <c r="C735" s="5"/>
      <c r="D735" s="71"/>
      <c r="E735" s="5"/>
      <c r="F735" s="81"/>
      <c r="H735" s="81"/>
      <c r="I735" s="5"/>
      <c r="J735" s="81"/>
      <c r="K735" s="81"/>
      <c r="L735" s="5"/>
    </row>
    <row r="736" spans="1:12" x14ac:dyDescent="0.25">
      <c r="A736" s="5"/>
      <c r="B736" s="79"/>
      <c r="C736" s="5"/>
      <c r="D736" s="71"/>
      <c r="E736" s="5"/>
      <c r="F736" s="81"/>
      <c r="H736" s="81"/>
      <c r="I736" s="5"/>
      <c r="J736" s="81"/>
      <c r="K736" s="81"/>
      <c r="L736" s="5"/>
    </row>
    <row r="737" spans="1:12" x14ac:dyDescent="0.25">
      <c r="A737" s="5"/>
      <c r="B737" s="79"/>
      <c r="C737" s="5"/>
      <c r="D737" s="71"/>
      <c r="E737" s="5"/>
      <c r="F737" s="81"/>
      <c r="H737" s="81"/>
      <c r="I737" s="5"/>
      <c r="J737" s="81"/>
      <c r="K737" s="81"/>
      <c r="L737" s="5"/>
    </row>
    <row r="738" spans="1:12" x14ac:dyDescent="0.25">
      <c r="A738" s="5"/>
      <c r="B738" s="79"/>
      <c r="C738" s="5"/>
      <c r="D738" s="71"/>
      <c r="E738" s="5"/>
      <c r="F738" s="81"/>
      <c r="H738" s="81"/>
      <c r="I738" s="5"/>
      <c r="J738" s="81"/>
      <c r="K738" s="81"/>
      <c r="L738" s="5"/>
    </row>
    <row r="739" spans="1:12" x14ac:dyDescent="0.25">
      <c r="A739" s="5"/>
      <c r="B739" s="79"/>
      <c r="C739" s="5"/>
      <c r="D739" s="71"/>
      <c r="E739" s="5"/>
      <c r="F739" s="81"/>
      <c r="H739" s="81"/>
      <c r="I739" s="5"/>
      <c r="J739" s="81"/>
      <c r="K739" s="81"/>
      <c r="L739" s="5"/>
    </row>
    <row r="740" spans="1:12" x14ac:dyDescent="0.25">
      <c r="A740" s="5"/>
      <c r="B740" s="79"/>
      <c r="C740" s="5"/>
      <c r="D740" s="71"/>
      <c r="E740" s="5"/>
      <c r="F740" s="81"/>
      <c r="H740" s="81"/>
      <c r="I740" s="5"/>
      <c r="J740" s="81"/>
      <c r="K740" s="81"/>
      <c r="L740" s="5"/>
    </row>
    <row r="741" spans="1:12" x14ac:dyDescent="0.25">
      <c r="A741" s="5"/>
      <c r="B741" s="79"/>
      <c r="C741" s="5"/>
      <c r="D741" s="71"/>
      <c r="E741" s="5"/>
      <c r="F741" s="81"/>
      <c r="H741" s="81"/>
      <c r="I741" s="5"/>
      <c r="J741" s="81"/>
      <c r="K741" s="81"/>
      <c r="L741" s="5"/>
    </row>
    <row r="742" spans="1:12" x14ac:dyDescent="0.25">
      <c r="A742" s="5"/>
      <c r="B742" s="79"/>
      <c r="C742" s="5"/>
      <c r="D742" s="71"/>
      <c r="E742" s="5"/>
      <c r="F742" s="81"/>
      <c r="H742" s="81"/>
      <c r="I742" s="5"/>
      <c r="J742" s="81"/>
      <c r="K742" s="81"/>
      <c r="L742" s="5"/>
    </row>
    <row r="743" spans="1:12" x14ac:dyDescent="0.25">
      <c r="A743" s="5"/>
      <c r="B743" s="79"/>
      <c r="C743" s="5"/>
      <c r="D743" s="71"/>
      <c r="E743" s="5"/>
      <c r="F743" s="81"/>
      <c r="H743" s="81"/>
      <c r="I743" s="5"/>
      <c r="J743" s="81"/>
      <c r="K743" s="81"/>
      <c r="L743" s="5"/>
    </row>
    <row r="744" spans="1:12" x14ac:dyDescent="0.25">
      <c r="A744" s="5"/>
      <c r="B744" s="79"/>
      <c r="C744" s="5"/>
      <c r="D744" s="71"/>
      <c r="E744" s="5"/>
      <c r="F744" s="81"/>
      <c r="H744" s="81"/>
      <c r="I744" s="5"/>
      <c r="J744" s="81"/>
      <c r="K744" s="81"/>
      <c r="L744" s="5"/>
    </row>
    <row r="745" spans="1:12" x14ac:dyDescent="0.25">
      <c r="A745" s="5"/>
      <c r="B745" s="79"/>
      <c r="C745" s="5"/>
      <c r="D745" s="71"/>
      <c r="E745" s="5"/>
      <c r="F745" s="81"/>
      <c r="H745" s="81"/>
      <c r="I745" s="5"/>
      <c r="J745" s="81"/>
      <c r="K745" s="81"/>
      <c r="L745" s="5"/>
    </row>
    <row r="746" spans="1:12" x14ac:dyDescent="0.25">
      <c r="A746" s="5"/>
      <c r="B746" s="79"/>
      <c r="C746" s="5"/>
      <c r="D746" s="71"/>
      <c r="E746" s="5"/>
      <c r="F746" s="81"/>
      <c r="H746" s="81"/>
      <c r="I746" s="5"/>
      <c r="J746" s="81"/>
      <c r="K746" s="81"/>
      <c r="L746" s="5"/>
    </row>
    <row r="747" spans="1:12" x14ac:dyDescent="0.25">
      <c r="A747" s="5"/>
      <c r="B747" s="79"/>
      <c r="C747" s="5"/>
      <c r="D747" s="71"/>
      <c r="E747" s="5"/>
      <c r="F747" s="81"/>
      <c r="H747" s="81"/>
      <c r="I747" s="5"/>
      <c r="J747" s="81"/>
      <c r="K747" s="81"/>
      <c r="L747" s="5"/>
    </row>
    <row r="748" spans="1:12" x14ac:dyDescent="0.25">
      <c r="A748" s="5"/>
      <c r="B748" s="79"/>
      <c r="C748" s="5"/>
      <c r="D748" s="71"/>
      <c r="E748" s="5"/>
      <c r="F748" s="81"/>
      <c r="H748" s="81"/>
      <c r="I748" s="5"/>
      <c r="J748" s="81"/>
      <c r="K748" s="81"/>
      <c r="L748" s="5"/>
    </row>
    <row r="749" spans="1:12" x14ac:dyDescent="0.25">
      <c r="A749" s="5"/>
      <c r="B749" s="79"/>
      <c r="C749" s="5"/>
      <c r="D749" s="71"/>
      <c r="E749" s="71"/>
      <c r="F749" s="5"/>
      <c r="G749" s="81"/>
      <c r="H749" s="81"/>
      <c r="I749" s="5"/>
      <c r="J749" s="81"/>
      <c r="K749" s="81"/>
      <c r="L749" s="5"/>
    </row>
    <row r="750" spans="1:12" x14ac:dyDescent="0.25">
      <c r="A750" s="5"/>
      <c r="B750" s="79"/>
      <c r="C750" s="5"/>
      <c r="D750" s="71"/>
      <c r="E750" s="71"/>
      <c r="F750" s="5"/>
      <c r="G750" s="81"/>
      <c r="H750" s="81"/>
      <c r="I750" s="5"/>
      <c r="J750" s="81"/>
      <c r="K750" s="81"/>
      <c r="L750" s="5"/>
    </row>
    <row r="751" spans="1:12" x14ac:dyDescent="0.25">
      <c r="A751" s="5"/>
      <c r="B751" s="79"/>
      <c r="C751" s="5"/>
      <c r="D751" s="71"/>
      <c r="E751" s="71"/>
      <c r="F751" s="5"/>
      <c r="G751" s="81"/>
      <c r="H751" s="81"/>
      <c r="I751" s="5"/>
      <c r="J751" s="81"/>
      <c r="K751" s="81"/>
      <c r="L751" s="5"/>
    </row>
    <row r="752" spans="1:12" x14ac:dyDescent="0.25">
      <c r="A752" s="5"/>
      <c r="B752" s="79"/>
      <c r="C752" s="5"/>
      <c r="D752" s="71"/>
      <c r="E752" s="71"/>
      <c r="F752" s="5"/>
      <c r="G752" s="81"/>
      <c r="H752" s="81"/>
      <c r="I752" s="5"/>
      <c r="J752" s="81"/>
      <c r="K752" s="81"/>
      <c r="L752" s="5"/>
    </row>
    <row r="753" spans="1:12" x14ac:dyDescent="0.25">
      <c r="A753" s="5"/>
      <c r="B753" s="79"/>
      <c r="C753" s="5"/>
      <c r="D753" s="71"/>
      <c r="E753" s="71"/>
      <c r="F753" s="5"/>
      <c r="G753" s="81"/>
      <c r="H753" s="81"/>
      <c r="I753" s="5"/>
      <c r="J753" s="81"/>
      <c r="K753" s="81"/>
      <c r="L753" s="5"/>
    </row>
    <row r="754" spans="1:12" x14ac:dyDescent="0.25">
      <c r="A754" s="5"/>
      <c r="B754" s="79"/>
      <c r="C754" s="5"/>
      <c r="D754" s="71"/>
      <c r="E754" s="71"/>
      <c r="F754" s="5"/>
      <c r="G754" s="5"/>
      <c r="H754" s="5"/>
      <c r="I754" s="5"/>
      <c r="J754" s="81"/>
      <c r="K754" s="81"/>
      <c r="L754" s="5"/>
    </row>
    <row r="755" spans="1:12" x14ac:dyDescent="0.25">
      <c r="A755" s="5"/>
      <c r="B755" s="79"/>
      <c r="C755" s="5"/>
      <c r="D755" s="71"/>
      <c r="E755" s="71"/>
      <c r="F755" s="5"/>
      <c r="G755" s="81"/>
      <c r="H755" s="81"/>
      <c r="I755" s="5"/>
      <c r="J755" s="81"/>
      <c r="K755" s="81"/>
      <c r="L755" s="5"/>
    </row>
    <row r="756" spans="1:12" x14ac:dyDescent="0.25">
      <c r="A756" s="5"/>
      <c r="B756" s="79"/>
      <c r="C756" s="5"/>
      <c r="D756" s="71"/>
      <c r="E756" s="71"/>
      <c r="F756" s="5"/>
      <c r="G756" s="81"/>
      <c r="H756" s="81"/>
      <c r="I756" s="5"/>
      <c r="J756" s="81"/>
      <c r="K756" s="81"/>
      <c r="L756" s="5"/>
    </row>
    <row r="757" spans="1:12" x14ac:dyDescent="0.25">
      <c r="A757" s="5"/>
      <c r="B757" s="79"/>
      <c r="C757" s="5"/>
      <c r="D757" s="71"/>
      <c r="E757" s="71"/>
      <c r="F757" s="5"/>
      <c r="G757" s="81"/>
      <c r="H757" s="81"/>
      <c r="I757" s="5"/>
      <c r="J757" s="81"/>
      <c r="K757" s="81"/>
      <c r="L757" s="5"/>
    </row>
    <row r="758" spans="1:12" x14ac:dyDescent="0.25">
      <c r="A758" s="5"/>
      <c r="B758" s="79"/>
      <c r="C758" s="5"/>
      <c r="D758" s="71"/>
      <c r="E758" s="71"/>
      <c r="F758" s="5"/>
      <c r="G758" s="81"/>
      <c r="H758" s="81"/>
      <c r="I758" s="5"/>
      <c r="J758" s="81"/>
      <c r="K758" s="81"/>
      <c r="L758" s="5"/>
    </row>
    <row r="759" spans="1:12" x14ac:dyDescent="0.25">
      <c r="A759" s="5"/>
      <c r="B759" s="79"/>
      <c r="C759" s="5"/>
      <c r="D759" s="71"/>
      <c r="E759" s="71"/>
      <c r="F759" s="5"/>
      <c r="G759" s="81"/>
      <c r="H759" s="81"/>
      <c r="I759" s="5"/>
      <c r="J759" s="81"/>
      <c r="K759" s="81"/>
      <c r="L759" s="5"/>
    </row>
    <row r="760" spans="1:12" x14ac:dyDescent="0.25">
      <c r="A760" s="5"/>
      <c r="B760" s="79"/>
      <c r="C760" s="5"/>
      <c r="D760" s="71"/>
      <c r="E760" s="71"/>
      <c r="F760" s="5"/>
      <c r="G760" s="81"/>
      <c r="H760" s="81"/>
      <c r="I760" s="5"/>
      <c r="J760" s="81"/>
      <c r="K760" s="81"/>
      <c r="L760" s="5"/>
    </row>
    <row r="761" spans="1:12" x14ac:dyDescent="0.25">
      <c r="A761" s="5"/>
      <c r="B761" s="79"/>
      <c r="C761" s="5"/>
      <c r="D761" s="71"/>
      <c r="E761" s="71"/>
      <c r="F761" s="5"/>
      <c r="G761" s="5"/>
      <c r="H761" s="5"/>
      <c r="I761" s="5"/>
      <c r="J761" s="81"/>
      <c r="K761" s="81"/>
      <c r="L761" s="5"/>
    </row>
    <row r="762" spans="1:12" x14ac:dyDescent="0.25">
      <c r="A762" s="5"/>
      <c r="B762" s="79"/>
      <c r="C762" s="5"/>
      <c r="D762" s="71"/>
      <c r="E762" s="71"/>
      <c r="F762" s="5"/>
      <c r="G762" s="5"/>
      <c r="H762" s="5"/>
      <c r="I762" s="5"/>
      <c r="J762" s="81"/>
      <c r="K762" s="81"/>
      <c r="L762" s="5"/>
    </row>
    <row r="763" spans="1:12" x14ac:dyDescent="0.25">
      <c r="A763" s="5"/>
      <c r="B763" s="79"/>
      <c r="C763" s="5"/>
      <c r="D763" s="71"/>
      <c r="E763" s="71"/>
      <c r="F763" s="5"/>
      <c r="G763" s="5"/>
      <c r="H763" s="5"/>
      <c r="I763" s="5"/>
      <c r="J763" s="81"/>
      <c r="K763" s="81"/>
      <c r="L763" s="5"/>
    </row>
    <row r="764" spans="1:12" x14ac:dyDescent="0.25">
      <c r="A764" s="5"/>
      <c r="B764" s="79"/>
      <c r="C764" s="5"/>
      <c r="D764" s="71"/>
      <c r="E764" s="71"/>
      <c r="F764" s="5"/>
      <c r="G764" s="5"/>
      <c r="H764" s="5"/>
      <c r="I764" s="5"/>
      <c r="J764" s="81"/>
      <c r="K764" s="81"/>
      <c r="L764" s="5"/>
    </row>
    <row r="765" spans="1:12" x14ac:dyDescent="0.25">
      <c r="A765" s="5"/>
      <c r="B765" s="79"/>
      <c r="C765" s="5"/>
      <c r="D765" s="71"/>
      <c r="E765" s="71"/>
      <c r="F765" s="5"/>
      <c r="G765" s="5"/>
      <c r="H765" s="5"/>
      <c r="I765" s="5"/>
      <c r="J765" s="81"/>
      <c r="K765" s="81"/>
      <c r="L765" s="5"/>
    </row>
    <row r="766" spans="1:12" x14ac:dyDescent="0.25">
      <c r="A766" s="5"/>
      <c r="B766" s="79"/>
      <c r="C766" s="5"/>
      <c r="D766" s="71"/>
      <c r="E766" s="71"/>
      <c r="F766" s="5"/>
      <c r="G766" s="81"/>
      <c r="H766" s="81"/>
      <c r="I766" s="5"/>
      <c r="J766" s="81"/>
      <c r="K766" s="81"/>
      <c r="L766" s="5"/>
    </row>
    <row r="767" spans="1:12" x14ac:dyDescent="0.25">
      <c r="A767" s="5"/>
      <c r="B767" s="79"/>
      <c r="C767" s="5"/>
      <c r="D767" s="71"/>
      <c r="E767" s="71"/>
      <c r="F767" s="5"/>
      <c r="G767" s="5"/>
      <c r="H767" s="5"/>
      <c r="I767" s="5"/>
      <c r="J767" s="81"/>
      <c r="K767" s="81"/>
      <c r="L767" s="5"/>
    </row>
    <row r="768" spans="1:12" x14ac:dyDescent="0.25">
      <c r="A768" s="5"/>
      <c r="B768" s="79"/>
      <c r="C768" s="5"/>
      <c r="D768" s="71"/>
      <c r="E768" s="71"/>
      <c r="F768" s="5"/>
      <c r="G768" s="5"/>
      <c r="H768" s="5"/>
      <c r="I768" s="5"/>
      <c r="J768" s="81"/>
      <c r="K768" s="81"/>
      <c r="L768" s="5"/>
    </row>
    <row r="769" spans="1:12" x14ac:dyDescent="0.25">
      <c r="A769" s="5"/>
      <c r="B769" s="79"/>
      <c r="C769" s="5"/>
      <c r="D769" s="71"/>
      <c r="E769" s="71"/>
      <c r="F769" s="5"/>
      <c r="G769" s="5"/>
      <c r="H769" s="5"/>
      <c r="I769" s="5"/>
      <c r="J769" s="81"/>
      <c r="K769" s="81"/>
      <c r="L769" s="5"/>
    </row>
  </sheetData>
  <autoFilter ref="A5:F5" xr:uid="{00000000-0009-0000-0000-000003000000}"/>
  <customSheetViews>
    <customSheetView guid="{DAA0C1F4-4D8F-4BD8-91F9-40281B589772}" state="hidden" topLeftCell="A106">
      <selection activeCell="C97" sqref="C97"/>
      <pageMargins left="0.7" right="0.7" top="0.78740157499999996" bottom="0.78740157499999996" header="0.3" footer="0.3"/>
      <pageSetup paperSize="9" orientation="portrait" r:id="rId1"/>
    </customSheetView>
  </customSheetViews>
  <phoneticPr fontId="34" type="noConversion"/>
  <pageMargins left="0.7" right="0.7" top="0.78740157499999996" bottom="0.78740157499999996"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H11"/>
  <sheetViews>
    <sheetView showGridLines="0" zoomScaleNormal="100" workbookViewId="0">
      <selection activeCell="AI8" sqref="AI8"/>
    </sheetView>
  </sheetViews>
  <sheetFormatPr defaultColWidth="9.140625" defaultRowHeight="14.25" x14ac:dyDescent="0.2"/>
  <cols>
    <col min="1" max="1" width="0.85546875" style="182" customWidth="1"/>
    <col min="2" max="2" width="7" style="182" customWidth="1"/>
    <col min="3" max="3" width="25.28515625" style="183" customWidth="1"/>
    <col min="4" max="4" width="83.28515625" style="183" customWidth="1"/>
    <col min="5" max="8" width="9.140625" style="183"/>
    <col min="9" max="16384" width="9.140625" style="182"/>
  </cols>
  <sheetData>
    <row r="1" spans="2:8" ht="6.95" customHeight="1" x14ac:dyDescent="0.2"/>
    <row r="2" spans="2:8" ht="15.95" customHeight="1" x14ac:dyDescent="0.2">
      <c r="B2" s="183" t="str">
        <f>Basisdaten!B2</f>
        <v>Anlage EB Version D2.1 (Auditjahr 2026 / Kennzahlenjahr 2025)</v>
      </c>
    </row>
    <row r="3" spans="2:8" ht="15.95" customHeight="1" x14ac:dyDescent="0.25">
      <c r="B3" s="188" t="s">
        <v>768</v>
      </c>
    </row>
    <row r="4" spans="2:8" ht="24" customHeight="1" thickBot="1" x14ac:dyDescent="0.3">
      <c r="B4" s="188"/>
    </row>
    <row r="5" spans="2:8" ht="21" customHeight="1" x14ac:dyDescent="0.2">
      <c r="B5" s="293" t="s">
        <v>769</v>
      </c>
      <c r="C5" s="294"/>
      <c r="D5" s="189" t="s">
        <v>770</v>
      </c>
    </row>
    <row r="6" spans="2:8" s="185" customFormat="1" ht="39" customHeight="1" x14ac:dyDescent="0.25">
      <c r="B6" s="295" t="s">
        <v>771</v>
      </c>
      <c r="C6" s="296"/>
      <c r="D6" s="190" t="s">
        <v>772</v>
      </c>
      <c r="E6" s="184"/>
      <c r="F6" s="184"/>
      <c r="G6" s="184"/>
      <c r="H6" s="184"/>
    </row>
    <row r="7" spans="2:8" s="185" customFormat="1" ht="39" customHeight="1" x14ac:dyDescent="0.25">
      <c r="B7" s="297" t="s">
        <v>773</v>
      </c>
      <c r="C7" s="298"/>
      <c r="D7" s="190" t="s">
        <v>774</v>
      </c>
      <c r="E7" s="184"/>
      <c r="F7" s="184"/>
      <c r="G7" s="184"/>
      <c r="H7" s="184"/>
    </row>
    <row r="8" spans="2:8" s="185" customFormat="1" ht="39" customHeight="1" x14ac:dyDescent="0.25">
      <c r="B8" s="223" t="s">
        <v>775</v>
      </c>
      <c r="C8" s="224"/>
      <c r="D8" s="190" t="s">
        <v>776</v>
      </c>
      <c r="E8" s="184"/>
      <c r="F8" s="184"/>
      <c r="G8" s="184"/>
      <c r="H8" s="184"/>
    </row>
    <row r="9" spans="2:8" s="185" customFormat="1" ht="42" customHeight="1" x14ac:dyDescent="0.25">
      <c r="B9" s="223" t="s">
        <v>777</v>
      </c>
      <c r="C9" s="224"/>
      <c r="D9" s="190" t="s">
        <v>778</v>
      </c>
      <c r="E9" s="184"/>
      <c r="F9" s="184"/>
      <c r="G9" s="184"/>
      <c r="H9" s="184"/>
    </row>
    <row r="10" spans="2:8" s="185" customFormat="1" ht="73.5" customHeight="1" thickBot="1" x14ac:dyDescent="0.3">
      <c r="B10" s="291" t="s">
        <v>779</v>
      </c>
      <c r="C10" s="292"/>
      <c r="D10" s="191" t="s">
        <v>857</v>
      </c>
      <c r="E10" s="184"/>
      <c r="F10" s="184"/>
      <c r="G10" s="184"/>
      <c r="H10" s="184"/>
    </row>
    <row r="11" spans="2:8" x14ac:dyDescent="0.2">
      <c r="B11" s="185"/>
    </row>
  </sheetData>
  <sheetProtection algorithmName="SHA-512" hashValue="ym2reMTbToNQwccaCWgtxOyzqi79m5EveQ1HTtXUBL9JGe/6Zxisroeoqq8o4bdEqsCCZ+N0x0Re69NvMk2IAQ==" saltValue="Okxgd0g2U2YaH419wSZZmw==" spinCount="100000" sheet="1" objects="1" scenarios="1"/>
  <mergeCells count="6">
    <mergeCell ref="B10:C10"/>
    <mergeCell ref="B5:C5"/>
    <mergeCell ref="B6:C6"/>
    <mergeCell ref="B7:C7"/>
    <mergeCell ref="B8:C8"/>
    <mergeCell ref="B9:C9"/>
  </mergeCells>
  <pageMargins left="0.7" right="0.7" top="0.75" bottom="0.75" header="0.3" footer="0.3"/>
  <pageSetup scale="97" fitToHeight="0" orientation="landscape" r:id="rId1"/>
  <headerFooter>
    <oddFooter>&amp;L&amp;"Arial,Regular"&amp;7&amp;F&amp;C&amp;"Arial,Regular"&amp;7© DKG Alle Rechte vorbehalten&amp;R&amp;"Arial,Regular"&amp;7&amp;P</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2"/>
  <dimension ref="A1:T50"/>
  <sheetViews>
    <sheetView showGridLines="0" zoomScaleNormal="100" zoomScaleSheetLayoutView="87" workbookViewId="0">
      <pane xSplit="1" ySplit="7" topLeftCell="B8" activePane="bottomRight" state="frozen"/>
      <selection pane="topRight" activeCell="B1" sqref="B1"/>
      <selection pane="bottomLeft" activeCell="A13" sqref="A13"/>
      <selection pane="bottomRight" activeCell="S8" sqref="S8:S10"/>
    </sheetView>
  </sheetViews>
  <sheetFormatPr defaultColWidth="11.42578125" defaultRowHeight="14.25" x14ac:dyDescent="0.2"/>
  <cols>
    <col min="1" max="1" width="0.7109375" style="2" customWidth="1"/>
    <col min="2" max="2" width="3.5703125" style="2" customWidth="1"/>
    <col min="3" max="3" width="2.28515625" style="8" customWidth="1"/>
    <col min="4" max="4" width="5.28515625" style="2" customWidth="1"/>
    <col min="5" max="5" width="17" style="2" customWidth="1"/>
    <col min="6" max="7" width="12.85546875" style="2" customWidth="1"/>
    <col min="8" max="8" width="12.7109375" style="2" customWidth="1"/>
    <col min="9" max="9" width="13" style="2" customWidth="1"/>
    <col min="10" max="10" width="12.7109375" style="2" customWidth="1"/>
    <col min="11" max="11" width="8.85546875" style="2" customWidth="1"/>
    <col min="12" max="12" width="5.7109375" style="2" customWidth="1"/>
    <col min="13" max="14" width="4.28515625" style="2" customWidth="1"/>
    <col min="15" max="15" width="5.140625" style="2" customWidth="1"/>
    <col min="16" max="16" width="6" style="2" customWidth="1"/>
    <col min="17" max="17" width="7.85546875" style="25" customWidth="1"/>
    <col min="18" max="18" width="9.42578125" style="2" customWidth="1"/>
    <col min="19" max="19" width="74.140625" style="2" customWidth="1"/>
    <col min="20" max="20" width="65.140625" style="2" customWidth="1"/>
    <col min="21" max="21" width="11.42578125" style="2" customWidth="1"/>
    <col min="22" max="16384" width="11.42578125" style="2"/>
  </cols>
  <sheetData>
    <row r="1" spans="1:20" ht="5.25" customHeight="1" x14ac:dyDescent="0.25">
      <c r="A1" s="4"/>
      <c r="Q1" s="2"/>
    </row>
    <row r="2" spans="1:20" ht="12.95" customHeight="1" x14ac:dyDescent="0.2">
      <c r="A2" s="7"/>
      <c r="B2" s="122" t="str">
        <f>Basisdaten!B2</f>
        <v>Anlage EB Version D2.1 (Auditjahr 2026 / Kennzahlenjahr 2025)</v>
      </c>
      <c r="Q2" s="2"/>
    </row>
    <row r="3" spans="1:20" ht="25.5" customHeight="1" x14ac:dyDescent="0.25">
      <c r="A3" s="19"/>
      <c r="B3" s="200" t="s">
        <v>662</v>
      </c>
      <c r="P3" s="13"/>
      <c r="Q3" s="2"/>
    </row>
    <row r="4" spans="1:20" ht="14.25" customHeight="1" x14ac:dyDescent="0.25">
      <c r="A4" s="19"/>
      <c r="B4" s="15" t="s">
        <v>45</v>
      </c>
      <c r="E4" s="412" t="str">
        <f>IF(Basisdaten!C6=0,"",Basisdaten!C6)</f>
        <v/>
      </c>
      <c r="F4" s="413"/>
      <c r="G4" s="21" t="s">
        <v>890</v>
      </c>
      <c r="H4" s="414" t="str">
        <f>IF(Basisdaten!C8=0,"",Basisdaten!C8)</f>
        <v/>
      </c>
      <c r="I4" s="414"/>
      <c r="J4" s="414"/>
      <c r="K4" s="414"/>
      <c r="L4" s="414"/>
      <c r="M4" s="414"/>
      <c r="N4" s="414"/>
      <c r="O4" s="414"/>
      <c r="P4" s="13"/>
      <c r="Q4" s="2"/>
    </row>
    <row r="5" spans="1:20" s="14" customFormat="1" ht="8.25" customHeight="1" thickBot="1" x14ac:dyDescent="0.25">
      <c r="B5" s="3"/>
      <c r="C5" s="43"/>
      <c r="D5" s="3"/>
      <c r="Q5" s="13"/>
      <c r="R5" s="11"/>
    </row>
    <row r="6" spans="1:20" s="5" customFormat="1" ht="20.25" customHeight="1" thickBot="1" x14ac:dyDescent="0.3">
      <c r="B6" s="354" t="s">
        <v>103</v>
      </c>
      <c r="C6" s="400"/>
      <c r="D6" s="352" t="s">
        <v>665</v>
      </c>
      <c r="E6" s="374" t="s">
        <v>79</v>
      </c>
      <c r="F6" s="374" t="s">
        <v>1</v>
      </c>
      <c r="G6" s="375"/>
      <c r="H6" s="374" t="s">
        <v>2</v>
      </c>
      <c r="I6" s="375"/>
      <c r="J6" s="374" t="s">
        <v>48</v>
      </c>
      <c r="K6" s="375"/>
      <c r="L6" s="385" t="s">
        <v>84</v>
      </c>
      <c r="M6" s="377" t="s">
        <v>3</v>
      </c>
      <c r="N6" s="378"/>
      <c r="O6" s="385" t="s">
        <v>84</v>
      </c>
      <c r="P6" s="354" t="s">
        <v>74</v>
      </c>
      <c r="Q6" s="355"/>
      <c r="R6" s="352" t="s">
        <v>85</v>
      </c>
      <c r="S6" s="350" t="s">
        <v>44</v>
      </c>
      <c r="T6" s="351"/>
    </row>
    <row r="7" spans="1:20" s="5" customFormat="1" ht="24" customHeight="1" thickBot="1" x14ac:dyDescent="0.3">
      <c r="B7" s="401"/>
      <c r="C7" s="402"/>
      <c r="D7" s="408"/>
      <c r="E7" s="376"/>
      <c r="F7" s="376"/>
      <c r="G7" s="375"/>
      <c r="H7" s="376"/>
      <c r="I7" s="375"/>
      <c r="J7" s="376"/>
      <c r="K7" s="375"/>
      <c r="L7" s="386"/>
      <c r="M7" s="377"/>
      <c r="N7" s="378"/>
      <c r="O7" s="386"/>
      <c r="P7" s="356"/>
      <c r="Q7" s="357"/>
      <c r="R7" s="353"/>
      <c r="S7" s="82" t="s">
        <v>105</v>
      </c>
      <c r="T7" s="82" t="s">
        <v>95</v>
      </c>
    </row>
    <row r="8" spans="1:20" s="5" customFormat="1" ht="24" customHeight="1" thickBot="1" x14ac:dyDescent="0.3">
      <c r="B8" s="326">
        <v>1</v>
      </c>
      <c r="C8" s="327"/>
      <c r="D8" s="332"/>
      <c r="E8" s="409" t="s">
        <v>1538</v>
      </c>
      <c r="F8" s="387" t="s">
        <v>82</v>
      </c>
      <c r="G8" s="379"/>
      <c r="H8" s="387" t="s">
        <v>1538</v>
      </c>
      <c r="I8" s="321"/>
      <c r="J8" s="387" t="s">
        <v>82</v>
      </c>
      <c r="K8" s="379"/>
      <c r="L8" s="314"/>
      <c r="M8" s="388" t="s">
        <v>1539</v>
      </c>
      <c r="N8" s="389"/>
      <c r="O8" s="314"/>
      <c r="P8" s="335" t="s">
        <v>796</v>
      </c>
      <c r="Q8" s="394">
        <f>IF(Basisdaten!K22="",0,Basisdaten!K22)</f>
        <v>0</v>
      </c>
      <c r="R8" s="317" t="str">
        <f>IF(Q8=Berechnung1!D20,Berechnung1!$F$4,IF(OR(Q8&lt; Berechnung1!E20,Q8&gt; Berechnung1!F20),Berechnung1!$G$4,IF(OR(ROUND(Q8,4)&lt;Berechnung1!J20,ROUND(Q8,4)&gt;Berechnung1!K20),Berechnung1!$D$4,IF(OR(ROUND(Q8,4)&lt;Berechnung1!G20,ROUND(Q8,4)&gt;Berechnung1!H20),Berechnung1!$E$4,Berechnung1!$C$4))))</f>
        <v>Unvollständig</v>
      </c>
      <c r="S8" s="347"/>
      <c r="T8" s="341"/>
    </row>
    <row r="9" spans="1:20" s="5" customFormat="1" ht="24" customHeight="1" thickBot="1" x14ac:dyDescent="0.3">
      <c r="B9" s="328"/>
      <c r="C9" s="329"/>
      <c r="D9" s="333"/>
      <c r="E9" s="410"/>
      <c r="F9" s="380"/>
      <c r="G9" s="381"/>
      <c r="H9" s="322"/>
      <c r="I9" s="323"/>
      <c r="J9" s="380"/>
      <c r="K9" s="381"/>
      <c r="L9" s="315"/>
      <c r="M9" s="390"/>
      <c r="N9" s="391"/>
      <c r="O9" s="315"/>
      <c r="P9" s="336"/>
      <c r="Q9" s="395"/>
      <c r="R9" s="318"/>
      <c r="S9" s="343"/>
      <c r="T9" s="342"/>
    </row>
    <row r="10" spans="1:20" s="5" customFormat="1" ht="24" customHeight="1" thickBot="1" x14ac:dyDescent="0.3">
      <c r="B10" s="330"/>
      <c r="C10" s="331"/>
      <c r="D10" s="333"/>
      <c r="E10" s="411"/>
      <c r="F10" s="382"/>
      <c r="G10" s="383"/>
      <c r="H10" s="324"/>
      <c r="I10" s="325"/>
      <c r="J10" s="382"/>
      <c r="K10" s="383"/>
      <c r="L10" s="315"/>
      <c r="M10" s="392"/>
      <c r="N10" s="393"/>
      <c r="O10" s="315"/>
      <c r="P10" s="337"/>
      <c r="Q10" s="396"/>
      <c r="R10" s="319"/>
      <c r="S10" s="343"/>
      <c r="T10" s="342"/>
    </row>
    <row r="11" spans="1:20" ht="26.25" customHeight="1" thickBot="1" x14ac:dyDescent="0.25">
      <c r="B11" s="326">
        <v>2</v>
      </c>
      <c r="C11" s="327"/>
      <c r="D11" s="332"/>
      <c r="E11" s="403" t="s">
        <v>661</v>
      </c>
      <c r="F11" s="362" t="s">
        <v>786</v>
      </c>
      <c r="G11" s="363"/>
      <c r="H11" s="362" t="s">
        <v>805</v>
      </c>
      <c r="I11" s="363"/>
      <c r="J11" s="415" t="s">
        <v>780</v>
      </c>
      <c r="K11" s="416"/>
      <c r="L11" s="358" t="s">
        <v>891</v>
      </c>
      <c r="M11" s="346" t="s">
        <v>80</v>
      </c>
      <c r="N11" s="346"/>
      <c r="O11" s="358" t="s">
        <v>892</v>
      </c>
      <c r="P11" s="24" t="s">
        <v>2</v>
      </c>
      <c r="Q11" s="29"/>
      <c r="R11" s="317" t="str">
        <f>IF(AND(Q11&lt;&gt;"",Q12&lt;&gt;"",Q11=0,Q12=0),Berechnung1!$H$4,IF(Q13=Berechnung1!D23,Berechnung1!$F$4,IF(OR(Q13&lt; Berechnung1!E23,Q13&gt; Berechnung1!F23),Berechnung1!$G$4,IF(OR(ROUND(Q13,4)&lt;Berechnung1!J23,ROUND(Q13,4)&gt;Berechnung1!K23),Berechnung1!$D$4,IF(OR(ROUND(Q13,4)&lt;Berechnung1!G23,ROUND(Q13,4)&gt;Berechnung1!H23),Berechnung1!$E$4,Berechnung1!$C$4)))))</f>
        <v>Unvollständig</v>
      </c>
      <c r="S11" s="347"/>
      <c r="T11" s="341"/>
    </row>
    <row r="12" spans="1:20" ht="26.25" customHeight="1" thickBot="1" x14ac:dyDescent="0.25">
      <c r="B12" s="328"/>
      <c r="C12" s="329"/>
      <c r="D12" s="333"/>
      <c r="E12" s="403"/>
      <c r="F12" s="364"/>
      <c r="G12" s="365"/>
      <c r="H12" s="364"/>
      <c r="I12" s="365"/>
      <c r="J12" s="417"/>
      <c r="K12" s="418"/>
      <c r="L12" s="359"/>
      <c r="M12" s="384"/>
      <c r="N12" s="384"/>
      <c r="O12" s="359"/>
      <c r="P12" s="27" t="s">
        <v>4</v>
      </c>
      <c r="Q12" s="55"/>
      <c r="R12" s="318"/>
      <c r="S12" s="343"/>
      <c r="T12" s="342"/>
    </row>
    <row r="13" spans="1:20" ht="26.25" customHeight="1" thickBot="1" x14ac:dyDescent="0.25">
      <c r="B13" s="330"/>
      <c r="C13" s="331"/>
      <c r="D13" s="334"/>
      <c r="E13" s="403"/>
      <c r="F13" s="366"/>
      <c r="G13" s="367"/>
      <c r="H13" s="366"/>
      <c r="I13" s="367"/>
      <c r="J13" s="419"/>
      <c r="K13" s="420"/>
      <c r="L13" s="360"/>
      <c r="M13" s="384"/>
      <c r="N13" s="384"/>
      <c r="O13" s="360"/>
      <c r="P13" s="27" t="s">
        <v>5</v>
      </c>
      <c r="Q13" s="106" t="str">
        <f>IF(Q11="","n.d.",IF(Q12="","n.d.",IF(Q12=0,"",Q11/Q12)))</f>
        <v>n.d.</v>
      </c>
      <c r="R13" s="319"/>
      <c r="S13" s="343"/>
      <c r="T13" s="342"/>
    </row>
    <row r="14" spans="1:20" ht="25.5" customHeight="1" thickBot="1" x14ac:dyDescent="0.25">
      <c r="B14" s="326">
        <v>3</v>
      </c>
      <c r="C14" s="327"/>
      <c r="D14" s="332"/>
      <c r="E14" s="397" t="s">
        <v>781</v>
      </c>
      <c r="F14" s="368" t="s">
        <v>782</v>
      </c>
      <c r="G14" s="369"/>
      <c r="H14" s="368" t="s">
        <v>800</v>
      </c>
      <c r="I14" s="369"/>
      <c r="J14" s="320" t="s">
        <v>956</v>
      </c>
      <c r="K14" s="379"/>
      <c r="L14" s="358" t="s">
        <v>893</v>
      </c>
      <c r="M14" s="346" t="s">
        <v>80</v>
      </c>
      <c r="N14" s="346"/>
      <c r="O14" s="361"/>
      <c r="P14" s="24" t="s">
        <v>2</v>
      </c>
      <c r="Q14" s="29"/>
      <c r="R14" s="317" t="str">
        <f>IF(AND(Q14&lt;&gt;"",Q15&lt;&gt;"",Q14=0,Q15=0),Berechnung1!$H$4,IF(Q16=Berechnung1!D26,Berechnung1!$F$4,IF(OR(Q16&lt; Berechnung1!E26,Q16&gt; Berechnung1!F26),Berechnung1!$G$4,IF(OR(ROUND(Q16,4)&lt;Berechnung1!J26,ROUND(Q16,4)&gt;Berechnung1!K26),Berechnung1!$D$4,IF(OR(ROUND(Q16,4)&lt;Berechnung1!G26,ROUND(Q16,4)&gt;Berechnung1!H26),Berechnung1!$E$4,Berechnung1!$C$4)))))</f>
        <v>Unvollständig</v>
      </c>
      <c r="S14" s="347"/>
      <c r="T14" s="341"/>
    </row>
    <row r="15" spans="1:20" ht="25.5" customHeight="1" thickBot="1" x14ac:dyDescent="0.25">
      <c r="B15" s="328"/>
      <c r="C15" s="329"/>
      <c r="D15" s="333"/>
      <c r="E15" s="398"/>
      <c r="F15" s="370"/>
      <c r="G15" s="371"/>
      <c r="H15" s="370"/>
      <c r="I15" s="371"/>
      <c r="J15" s="380"/>
      <c r="K15" s="381"/>
      <c r="L15" s="359"/>
      <c r="M15" s="384"/>
      <c r="N15" s="384"/>
      <c r="O15" s="359"/>
      <c r="P15" s="27" t="s">
        <v>4</v>
      </c>
      <c r="Q15" s="55"/>
      <c r="R15" s="318"/>
      <c r="S15" s="343"/>
      <c r="T15" s="342"/>
    </row>
    <row r="16" spans="1:20" ht="25.5" customHeight="1" thickBot="1" x14ac:dyDescent="0.25">
      <c r="B16" s="330"/>
      <c r="C16" s="331"/>
      <c r="D16" s="334"/>
      <c r="E16" s="399"/>
      <c r="F16" s="372"/>
      <c r="G16" s="373"/>
      <c r="H16" s="372"/>
      <c r="I16" s="373"/>
      <c r="J16" s="382"/>
      <c r="K16" s="383"/>
      <c r="L16" s="360"/>
      <c r="M16" s="384"/>
      <c r="N16" s="384"/>
      <c r="O16" s="360"/>
      <c r="P16" s="27" t="s">
        <v>5</v>
      </c>
      <c r="Q16" s="106" t="str">
        <f>IF(Q14="","n.d.",IF(Q15="","n.d.",IF(Q15=0,"",Q14/Q15)))</f>
        <v>n.d.</v>
      </c>
      <c r="R16" s="319"/>
      <c r="S16" s="343"/>
      <c r="T16" s="342"/>
    </row>
    <row r="17" spans="2:20" ht="25.5" customHeight="1" thickBot="1" x14ac:dyDescent="0.25">
      <c r="B17" s="328">
        <v>4</v>
      </c>
      <c r="C17" s="329"/>
      <c r="D17" s="332"/>
      <c r="E17" s="397" t="s">
        <v>787</v>
      </c>
      <c r="F17" s="368" t="s">
        <v>788</v>
      </c>
      <c r="G17" s="369"/>
      <c r="H17" s="368" t="s">
        <v>812</v>
      </c>
      <c r="I17" s="369"/>
      <c r="J17" s="320" t="s">
        <v>949</v>
      </c>
      <c r="K17" s="379"/>
      <c r="L17" s="344"/>
      <c r="M17" s="346" t="s">
        <v>80</v>
      </c>
      <c r="N17" s="346"/>
      <c r="O17" s="344"/>
      <c r="P17" s="24" t="s">
        <v>2</v>
      </c>
      <c r="Q17" s="29"/>
      <c r="R17" s="317" t="str">
        <f>IF(AND(Q17&lt;&gt;"",Q18&lt;&gt;"",Q17=0,Q18=0),Berechnung1!$H$4,IF(Q19=Berechnung1!D29,Berechnung1!$F$4,IF(OR(Q19&lt; Berechnung1!E29,Q19&gt; Berechnung1!F29),Berechnung1!$G$4,IF(OR(ROUND(Q19,4)&lt;Berechnung1!J29,ROUND(Q19,4)&gt;Berechnung1!K29),Berechnung1!$D$4,IF(OR(ROUND(Q19,4)&lt;Berechnung1!G29,ROUND(Q19,4)&gt;Berechnung1!H29),Berechnung1!$E$4,Berechnung1!$C$4)))))</f>
        <v>Unvollständig</v>
      </c>
      <c r="S17" s="341"/>
      <c r="T17" s="341"/>
    </row>
    <row r="18" spans="2:20" ht="25.5" customHeight="1" thickBot="1" x14ac:dyDescent="0.25">
      <c r="B18" s="328"/>
      <c r="C18" s="329"/>
      <c r="D18" s="333"/>
      <c r="E18" s="398"/>
      <c r="F18" s="370"/>
      <c r="G18" s="371"/>
      <c r="H18" s="370"/>
      <c r="I18" s="371"/>
      <c r="J18" s="380"/>
      <c r="K18" s="381"/>
      <c r="L18" s="345"/>
      <c r="M18" s="384"/>
      <c r="N18" s="384"/>
      <c r="O18" s="345"/>
      <c r="P18" s="27" t="s">
        <v>4</v>
      </c>
      <c r="Q18" s="55"/>
      <c r="R18" s="318"/>
      <c r="S18" s="343"/>
      <c r="T18" s="342"/>
    </row>
    <row r="19" spans="2:20" ht="25.5" customHeight="1" thickBot="1" x14ac:dyDescent="0.25">
      <c r="B19" s="330"/>
      <c r="C19" s="331"/>
      <c r="D19" s="334"/>
      <c r="E19" s="399"/>
      <c r="F19" s="372"/>
      <c r="G19" s="373"/>
      <c r="H19" s="372"/>
      <c r="I19" s="373"/>
      <c r="J19" s="382"/>
      <c r="K19" s="383"/>
      <c r="L19" s="346"/>
      <c r="M19" s="384"/>
      <c r="N19" s="384"/>
      <c r="O19" s="346"/>
      <c r="P19" s="27" t="s">
        <v>5</v>
      </c>
      <c r="Q19" s="106" t="str">
        <f>IF(Q17="","n.d.",IF(Q18="","n.d.",IF(Q18=0,"",Q17/Q18)))</f>
        <v>n.d.</v>
      </c>
      <c r="R19" s="319"/>
      <c r="S19" s="343"/>
      <c r="T19" s="342"/>
    </row>
    <row r="20" spans="2:20" s="26" customFormat="1" ht="25.5" customHeight="1" thickBot="1" x14ac:dyDescent="0.25">
      <c r="B20" s="326">
        <v>5</v>
      </c>
      <c r="C20" s="327"/>
      <c r="D20" s="332"/>
      <c r="E20" s="397" t="s">
        <v>789</v>
      </c>
      <c r="F20" s="320" t="s">
        <v>790</v>
      </c>
      <c r="G20" s="379"/>
      <c r="H20" s="320" t="s">
        <v>952</v>
      </c>
      <c r="I20" s="379"/>
      <c r="J20" s="387" t="s">
        <v>791</v>
      </c>
      <c r="K20" s="379"/>
      <c r="L20" s="314"/>
      <c r="M20" s="388" t="s">
        <v>80</v>
      </c>
      <c r="N20" s="389"/>
      <c r="O20" s="421"/>
      <c r="P20" s="24" t="s">
        <v>2</v>
      </c>
      <c r="Q20" s="29"/>
      <c r="R20" s="317" t="str">
        <f>IF(AND(Q20&lt;&gt;"",Q21&lt;&gt;"",Q20=0,Q21=0),Berechnung1!$H$4,IF(Q22=Berechnung1!D32,Berechnung1!$F$4,IF(OR(Q22&lt; Berechnung1!E32,Q22&gt; Berechnung1!F32),Berechnung1!$G$4,IF(OR(ROUND(Q22,4)&lt;Berechnung1!J32,ROUND(Q22,4)&gt;Berechnung1!K32),Berechnung1!$D$4,IF(OR(ROUND(Q22,4)&lt;Berechnung1!G32,ROUND(Q22,4)&gt;Berechnung1!H32),Berechnung1!$E$4,Berechnung1!$C$4)))))</f>
        <v>Unvollständig</v>
      </c>
      <c r="S20" s="341"/>
      <c r="T20" s="341"/>
    </row>
    <row r="21" spans="2:20" s="26" customFormat="1" ht="25.5" customHeight="1" thickBot="1" x14ac:dyDescent="0.25">
      <c r="B21" s="328"/>
      <c r="C21" s="329"/>
      <c r="D21" s="333"/>
      <c r="E21" s="398"/>
      <c r="F21" s="380"/>
      <c r="G21" s="381"/>
      <c r="H21" s="380"/>
      <c r="I21" s="381"/>
      <c r="J21" s="380"/>
      <c r="K21" s="381"/>
      <c r="L21" s="315"/>
      <c r="M21" s="390"/>
      <c r="N21" s="391"/>
      <c r="O21" s="422"/>
      <c r="P21" s="27" t="s">
        <v>4</v>
      </c>
      <c r="Q21" s="29"/>
      <c r="R21" s="318"/>
      <c r="S21" s="343"/>
      <c r="T21" s="348"/>
    </row>
    <row r="22" spans="2:20" s="26" customFormat="1" ht="25.5" customHeight="1" thickBot="1" x14ac:dyDescent="0.25">
      <c r="B22" s="330"/>
      <c r="C22" s="331"/>
      <c r="D22" s="334"/>
      <c r="E22" s="399"/>
      <c r="F22" s="380"/>
      <c r="G22" s="381"/>
      <c r="H22" s="380"/>
      <c r="I22" s="381"/>
      <c r="J22" s="380"/>
      <c r="K22" s="381"/>
      <c r="L22" s="316"/>
      <c r="M22" s="392"/>
      <c r="N22" s="393"/>
      <c r="O22" s="423"/>
      <c r="P22" s="27" t="s">
        <v>5</v>
      </c>
      <c r="Q22" s="106" t="str">
        <f>IF(Q20="","n.d.",IF(Q21="","n.d.",IF(Q21=0,"",Q20/Q21)))</f>
        <v>n.d.</v>
      </c>
      <c r="R22" s="319"/>
      <c r="S22" s="343"/>
      <c r="T22" s="349"/>
    </row>
    <row r="23" spans="2:20" s="26" customFormat="1" ht="25.5" customHeight="1" thickBot="1" x14ac:dyDescent="0.25">
      <c r="B23" s="328">
        <v>6</v>
      </c>
      <c r="C23" s="329"/>
      <c r="D23" s="332"/>
      <c r="E23" s="397" t="s">
        <v>792</v>
      </c>
      <c r="F23" s="368" t="s">
        <v>793</v>
      </c>
      <c r="G23" s="369"/>
      <c r="H23" s="368" t="s">
        <v>794</v>
      </c>
      <c r="I23" s="369"/>
      <c r="J23" s="320" t="s">
        <v>953</v>
      </c>
      <c r="K23" s="321"/>
      <c r="L23" s="314" t="s">
        <v>894</v>
      </c>
      <c r="M23" s="388" t="s">
        <v>80</v>
      </c>
      <c r="N23" s="389"/>
      <c r="O23" s="314"/>
      <c r="P23" s="44" t="s">
        <v>2</v>
      </c>
      <c r="Q23" s="29"/>
      <c r="R23" s="317" t="str">
        <f>IF(AND(Q23&lt;&gt;"",Q24&lt;&gt;"",Q23=0,Q24=0),Berechnung1!$H$4,IF(Q25=Berechnung1!D35,Berechnung1!$F$4,IF(OR(Q25&lt; Berechnung1!E35,Q25&gt; Berechnung1!F35),Berechnung1!$G$4,IF(OR(ROUND(Q25,4)&lt;Berechnung1!J35,ROUND(Q25,4)&gt;Berechnung1!K35),Berechnung1!$D$4,IF(OR(ROUND(Q25,4)&lt;Berechnung1!G35,ROUND(Q25,4)&gt;Berechnung1!H35),Berechnung1!$E$4,Berechnung1!$C$4)))))</f>
        <v>Unvollständig</v>
      </c>
      <c r="S23" s="341"/>
      <c r="T23" s="341"/>
    </row>
    <row r="24" spans="2:20" s="26" customFormat="1" ht="25.5" customHeight="1" thickBot="1" x14ac:dyDescent="0.25">
      <c r="B24" s="328"/>
      <c r="C24" s="329"/>
      <c r="D24" s="333"/>
      <c r="E24" s="398"/>
      <c r="F24" s="370"/>
      <c r="G24" s="371"/>
      <c r="H24" s="370"/>
      <c r="I24" s="371"/>
      <c r="J24" s="322"/>
      <c r="K24" s="323"/>
      <c r="L24" s="315"/>
      <c r="M24" s="390"/>
      <c r="N24" s="391"/>
      <c r="O24" s="315"/>
      <c r="P24" s="44" t="s">
        <v>4</v>
      </c>
      <c r="Q24" s="29"/>
      <c r="R24" s="318"/>
      <c r="S24" s="343"/>
      <c r="T24" s="348"/>
    </row>
    <row r="25" spans="2:20" s="26" customFormat="1" ht="25.5" customHeight="1" thickBot="1" x14ac:dyDescent="0.25">
      <c r="B25" s="330"/>
      <c r="C25" s="331"/>
      <c r="D25" s="334"/>
      <c r="E25" s="399"/>
      <c r="F25" s="372"/>
      <c r="G25" s="373"/>
      <c r="H25" s="372"/>
      <c r="I25" s="373"/>
      <c r="J25" s="324"/>
      <c r="K25" s="325"/>
      <c r="L25" s="316"/>
      <c r="M25" s="392"/>
      <c r="N25" s="393"/>
      <c r="O25" s="316"/>
      <c r="P25" s="44" t="s">
        <v>5</v>
      </c>
      <c r="Q25" s="106" t="str">
        <f>IF(Q23="","n.d.",IF(Q24="","n.d.",IF(Q24=0,"",Q23/Q24)))</f>
        <v>n.d.</v>
      </c>
      <c r="R25" s="319"/>
      <c r="S25" s="343"/>
      <c r="T25" s="349"/>
    </row>
    <row r="26" spans="2:20" s="26" customFormat="1" ht="25.5" customHeight="1" thickBot="1" x14ac:dyDescent="0.25">
      <c r="B26" s="326">
        <v>7</v>
      </c>
      <c r="C26" s="327"/>
      <c r="D26" s="332"/>
      <c r="E26" s="409" t="s">
        <v>783</v>
      </c>
      <c r="F26" s="320" t="s">
        <v>784</v>
      </c>
      <c r="G26" s="379"/>
      <c r="H26" s="387" t="s">
        <v>785</v>
      </c>
      <c r="I26" s="321"/>
      <c r="J26" s="387" t="s">
        <v>82</v>
      </c>
      <c r="K26" s="379"/>
      <c r="L26" s="314"/>
      <c r="M26" s="388" t="s">
        <v>795</v>
      </c>
      <c r="N26" s="389"/>
      <c r="O26" s="314"/>
      <c r="P26" s="335" t="s">
        <v>796</v>
      </c>
      <c r="Q26" s="338"/>
      <c r="R26" s="317" t="str">
        <f>IF(Q26="",Berechnung1!$F$4,IF(Q26=0,Berechnung1!$H$4,IF(OR(Q26&lt;Berechnung1!E38,Q26&gt;Berechnung1!F38),Berechnung1!$G$4,IF(OR(ROUND(Q26,4)&lt;Berechnung1!J38,ROUND(Q26,4)&gt;Berechnung1!K38),Berechnung1!$D$4,IF(OR(ROUND(Q26,4)&lt;Berechnung1!G38,ROUND(Q26,4)&gt;Berechnung1!H38),Berechnung1!$E$4,Berechnung1!$C$4)))))</f>
        <v>Unvollständig</v>
      </c>
      <c r="S26" s="347"/>
      <c r="T26" s="341"/>
    </row>
    <row r="27" spans="2:20" s="26" customFormat="1" ht="25.5" customHeight="1" thickBot="1" x14ac:dyDescent="0.25">
      <c r="B27" s="328"/>
      <c r="C27" s="329"/>
      <c r="D27" s="333"/>
      <c r="E27" s="410"/>
      <c r="F27" s="380"/>
      <c r="G27" s="381"/>
      <c r="H27" s="322"/>
      <c r="I27" s="323"/>
      <c r="J27" s="380"/>
      <c r="K27" s="381"/>
      <c r="L27" s="315"/>
      <c r="M27" s="390"/>
      <c r="N27" s="391"/>
      <c r="O27" s="315"/>
      <c r="P27" s="336"/>
      <c r="Q27" s="339"/>
      <c r="R27" s="318"/>
      <c r="S27" s="343"/>
      <c r="T27" s="342"/>
    </row>
    <row r="28" spans="2:20" s="26" customFormat="1" ht="25.5" customHeight="1" thickBot="1" x14ac:dyDescent="0.25">
      <c r="B28" s="330"/>
      <c r="C28" s="331"/>
      <c r="D28" s="333"/>
      <c r="E28" s="411"/>
      <c r="F28" s="382"/>
      <c r="G28" s="383"/>
      <c r="H28" s="324"/>
      <c r="I28" s="325"/>
      <c r="J28" s="382"/>
      <c r="K28" s="383"/>
      <c r="L28" s="315"/>
      <c r="M28" s="392"/>
      <c r="N28" s="393"/>
      <c r="O28" s="315"/>
      <c r="P28" s="337"/>
      <c r="Q28" s="340"/>
      <c r="R28" s="319"/>
      <c r="S28" s="343"/>
      <c r="T28" s="342"/>
    </row>
    <row r="29" spans="2:20" ht="25.5" customHeight="1" thickBot="1" x14ac:dyDescent="0.25">
      <c r="B29" s="326">
        <v>8</v>
      </c>
      <c r="C29" s="327"/>
      <c r="D29" s="332"/>
      <c r="E29" s="397" t="s">
        <v>797</v>
      </c>
      <c r="F29" s="368" t="s">
        <v>802</v>
      </c>
      <c r="G29" s="369"/>
      <c r="H29" s="368" t="s">
        <v>950</v>
      </c>
      <c r="I29" s="369"/>
      <c r="J29" s="320" t="s">
        <v>951</v>
      </c>
      <c r="K29" s="321"/>
      <c r="L29" s="314" t="s">
        <v>804</v>
      </c>
      <c r="M29" s="388" t="s">
        <v>80</v>
      </c>
      <c r="N29" s="389"/>
      <c r="O29" s="314"/>
      <c r="P29" s="44" t="s">
        <v>2</v>
      </c>
      <c r="Q29" s="29"/>
      <c r="R29" s="317" t="str">
        <f>IF(AND(Q29&lt;&gt;"",Q30&lt;&gt;"",Q29=0,Q30=0),Berechnung1!$H$4,IF(Q31=Berechnung1!D41,Berechnung1!$F$4,IF(OR(Q31&lt; Berechnung1!E41,Q31&gt; Berechnung1!F41),Berechnung1!$G$4,IF(OR(ROUND(Q31,4)&lt;Berechnung1!J41,ROUND(Q31,4)&gt;Berechnung1!K41),Berechnung1!$D$4,IF(OR(ROUND(Q31,4)&lt;Berechnung1!G41,ROUND(Q31,4)&gt;Berechnung1!H41),Berechnung1!$E$4,Berechnung1!$C$4)))))</f>
        <v>Unvollständig</v>
      </c>
      <c r="S29" s="341"/>
      <c r="T29" s="341"/>
    </row>
    <row r="30" spans="2:20" ht="25.5" customHeight="1" thickBot="1" x14ac:dyDescent="0.25">
      <c r="B30" s="328"/>
      <c r="C30" s="329"/>
      <c r="D30" s="333"/>
      <c r="E30" s="398"/>
      <c r="F30" s="370"/>
      <c r="G30" s="371"/>
      <c r="H30" s="370"/>
      <c r="I30" s="371"/>
      <c r="J30" s="322"/>
      <c r="K30" s="323"/>
      <c r="L30" s="315"/>
      <c r="M30" s="390"/>
      <c r="N30" s="391"/>
      <c r="O30" s="315"/>
      <c r="P30" s="44" t="s">
        <v>4</v>
      </c>
      <c r="Q30" s="148">
        <f>IF(Basisdaten!K64="",0,Basisdaten!K64)</f>
        <v>0</v>
      </c>
      <c r="R30" s="318"/>
      <c r="S30" s="343"/>
      <c r="T30" s="342"/>
    </row>
    <row r="31" spans="2:20" ht="25.5" customHeight="1" thickBot="1" x14ac:dyDescent="0.25">
      <c r="B31" s="330"/>
      <c r="C31" s="331"/>
      <c r="D31" s="334"/>
      <c r="E31" s="399"/>
      <c r="F31" s="372"/>
      <c r="G31" s="373"/>
      <c r="H31" s="372"/>
      <c r="I31" s="373"/>
      <c r="J31" s="324"/>
      <c r="K31" s="325"/>
      <c r="L31" s="316"/>
      <c r="M31" s="392"/>
      <c r="N31" s="393"/>
      <c r="O31" s="316"/>
      <c r="P31" s="44" t="s">
        <v>5</v>
      </c>
      <c r="Q31" s="106" t="str">
        <f>IF(Q29="","n.d.",IF(Q30="","n.d.",IF(Q30=0,"",Q29/Q30)))</f>
        <v>n.d.</v>
      </c>
      <c r="R31" s="319"/>
      <c r="S31" s="343"/>
      <c r="T31" s="342"/>
    </row>
    <row r="32" spans="2:20" ht="7.5" customHeight="1" x14ac:dyDescent="0.2">
      <c r="B32" s="164"/>
      <c r="C32" s="164"/>
      <c r="D32" s="165"/>
      <c r="E32" s="166"/>
      <c r="F32" s="166"/>
      <c r="G32" s="166"/>
      <c r="H32" s="166"/>
      <c r="I32" s="166"/>
      <c r="J32" s="166"/>
      <c r="K32" s="166"/>
      <c r="L32" s="167"/>
      <c r="M32" s="167"/>
      <c r="N32" s="167"/>
      <c r="O32" s="168"/>
      <c r="P32" s="109"/>
      <c r="Q32" s="169"/>
      <c r="R32" s="170"/>
      <c r="S32" s="192"/>
      <c r="T32" s="192"/>
    </row>
    <row r="33" spans="2:20" ht="18" customHeight="1" thickBot="1" x14ac:dyDescent="0.3">
      <c r="B33" s="299" t="s">
        <v>47</v>
      </c>
      <c r="C33" s="299"/>
      <c r="D33" s="299"/>
      <c r="E33" s="299"/>
      <c r="F33" s="166"/>
      <c r="G33" s="166"/>
      <c r="H33" s="166"/>
      <c r="I33" s="166"/>
      <c r="J33" s="166"/>
      <c r="K33" s="166"/>
      <c r="L33" s="167"/>
      <c r="M33" s="167"/>
      <c r="N33" s="167"/>
      <c r="O33" s="168"/>
      <c r="P33" s="109"/>
      <c r="Q33" s="169"/>
      <c r="R33" s="170"/>
      <c r="S33" s="192"/>
      <c r="T33" s="192"/>
    </row>
    <row r="34" spans="2:20" ht="18" customHeight="1" thickBot="1" x14ac:dyDescent="0.25">
      <c r="B34" s="164"/>
      <c r="C34" s="164"/>
      <c r="D34" s="300" t="s">
        <v>692</v>
      </c>
      <c r="E34" s="301"/>
      <c r="F34" s="171" t="s">
        <v>58</v>
      </c>
      <c r="G34" s="172" t="str">
        <f>CONCATENATE(TEXT(Berechnung1!C8,"0,00%")," (",Berechnung1!C5, ")")</f>
        <v>0,00% (0)</v>
      </c>
      <c r="H34" s="304" t="str">
        <f>CONCATENATE(TEXT(Berechnung1!D9,"0,00%"),"  (",Berechnung1!D6, ")")</f>
        <v>0,00%  (0)</v>
      </c>
      <c r="I34" s="305" t="s">
        <v>64</v>
      </c>
      <c r="J34" s="166"/>
      <c r="K34" s="166"/>
      <c r="L34" s="167"/>
      <c r="M34" s="167"/>
      <c r="N34" s="167"/>
      <c r="O34" s="168"/>
      <c r="P34" s="109"/>
      <c r="Q34" s="169"/>
      <c r="R34" s="170"/>
      <c r="S34" s="192"/>
      <c r="T34" s="192"/>
    </row>
    <row r="35" spans="2:20" ht="18" customHeight="1" thickBot="1" x14ac:dyDescent="0.25">
      <c r="B35" s="164"/>
      <c r="C35" s="164"/>
      <c r="D35" s="302"/>
      <c r="E35" s="303"/>
      <c r="F35" s="173" t="s">
        <v>43</v>
      </c>
      <c r="G35" s="174" t="str">
        <f>CONCATENATE(TEXT(Berechnung1!K8,"0,00%")," (",Berechnung1!K5, ")")</f>
        <v>0,00% (0)</v>
      </c>
      <c r="H35" s="304"/>
      <c r="I35" s="306"/>
      <c r="J35" s="166"/>
      <c r="K35" s="166"/>
      <c r="L35" s="167"/>
      <c r="M35" s="167"/>
      <c r="N35" s="167"/>
      <c r="O35" s="168"/>
      <c r="P35" s="109"/>
      <c r="Q35" s="169"/>
      <c r="R35" s="170"/>
      <c r="S35" s="192"/>
      <c r="T35" s="192"/>
    </row>
    <row r="36" spans="2:20" ht="18" customHeight="1" thickBot="1" x14ac:dyDescent="0.25">
      <c r="B36" s="164"/>
      <c r="C36" s="164"/>
      <c r="D36" s="307" t="s">
        <v>700</v>
      </c>
      <c r="E36" s="308"/>
      <c r="F36" s="308"/>
      <c r="G36" s="309"/>
      <c r="H36" s="175" t="str">
        <f>CONCATENATE(TEXT(Berechnung1!E9,"0,00%")," (",Berechnung1!E6, ")")</f>
        <v>0,00% (0)</v>
      </c>
      <c r="I36" s="176" t="str">
        <f>CONCATENATE(TEXT(Berechnung1!E10,"0,00%")," (",Berechnung1!E7, ")")</f>
        <v>0,00% (0)</v>
      </c>
      <c r="J36" s="166"/>
      <c r="K36" s="166"/>
      <c r="L36" s="167"/>
      <c r="M36" s="167"/>
      <c r="N36" s="167"/>
      <c r="O36" s="168"/>
      <c r="P36" s="109"/>
      <c r="Q36" s="169"/>
      <c r="R36" s="170"/>
      <c r="S36" s="192"/>
      <c r="T36" s="192"/>
    </row>
    <row r="37" spans="2:20" ht="18" customHeight="1" thickBot="1" x14ac:dyDescent="0.25">
      <c r="B37" s="164"/>
      <c r="C37" s="164"/>
      <c r="D37" s="310" t="s">
        <v>60</v>
      </c>
      <c r="E37" s="311"/>
      <c r="F37" s="177" t="s">
        <v>59</v>
      </c>
      <c r="G37" s="178" t="str">
        <f>CONCATENATE(TEXT(Berechnung1!G8,"0,00%")," (",Berechnung1!G5, ")")</f>
        <v>0,00% (0)</v>
      </c>
      <c r="H37" s="304" t="str">
        <f>CONCATENATE(TEXT(Berechnung1!G9,"0,00%")," (",Berechnung1!G7, ")")</f>
        <v>100,00% (8)</v>
      </c>
      <c r="I37" s="304"/>
      <c r="J37" s="166"/>
      <c r="K37" s="166"/>
      <c r="L37" s="167"/>
      <c r="M37" s="167"/>
      <c r="N37" s="167"/>
      <c r="O37" s="168"/>
      <c r="P37" s="109"/>
      <c r="Q37" s="169"/>
      <c r="R37" s="170"/>
      <c r="S37" s="192"/>
      <c r="T37" s="192"/>
    </row>
    <row r="38" spans="2:20" ht="18" customHeight="1" thickBot="1" x14ac:dyDescent="0.25">
      <c r="B38" s="164"/>
      <c r="C38" s="164"/>
      <c r="D38" s="312"/>
      <c r="E38" s="313"/>
      <c r="F38" s="179" t="s">
        <v>61</v>
      </c>
      <c r="G38" s="180" t="str">
        <f>CONCATENATE(TEXT(Berechnung1!F8,"0,00%")," (",Berechnung1!F5, ")")</f>
        <v>100,00% (8)</v>
      </c>
      <c r="H38" s="304"/>
      <c r="I38" s="304"/>
      <c r="J38" s="166"/>
      <c r="K38" s="166"/>
      <c r="L38" s="167"/>
      <c r="M38" s="167"/>
      <c r="N38" s="167"/>
      <c r="O38" s="168"/>
      <c r="P38" s="109"/>
      <c r="Q38" s="169"/>
      <c r="R38" s="170"/>
      <c r="S38" s="192"/>
      <c r="T38" s="192"/>
    </row>
    <row r="39" spans="2:20" ht="7.5" customHeight="1" x14ac:dyDescent="0.2">
      <c r="B39" s="57"/>
    </row>
    <row r="40" spans="2:20" ht="13.5" customHeight="1" x14ac:dyDescent="0.2">
      <c r="B40" s="404" t="s">
        <v>104</v>
      </c>
      <c r="C40" s="405"/>
      <c r="D40" s="405"/>
      <c r="E40" s="405"/>
      <c r="F40" s="405"/>
      <c r="G40" s="405"/>
      <c r="H40" s="405"/>
      <c r="I40" s="405"/>
      <c r="J40" s="405"/>
      <c r="K40" s="405"/>
      <c r="L40" s="405"/>
      <c r="M40" s="405"/>
      <c r="N40" s="405"/>
      <c r="O40" s="405"/>
      <c r="P40" s="405"/>
      <c r="Q40" s="405"/>
      <c r="R40" s="405"/>
    </row>
    <row r="41" spans="2:20" ht="24" customHeight="1" x14ac:dyDescent="0.2">
      <c r="B41" s="405" t="s">
        <v>954</v>
      </c>
      <c r="C41" s="406"/>
      <c r="D41" s="406"/>
      <c r="E41" s="406"/>
      <c r="F41" s="406"/>
      <c r="G41" s="406"/>
      <c r="H41" s="406"/>
      <c r="I41" s="406"/>
      <c r="J41" s="406"/>
      <c r="K41" s="406"/>
      <c r="L41" s="406"/>
      <c r="M41" s="406"/>
      <c r="N41" s="406"/>
      <c r="O41" s="406"/>
      <c r="P41" s="406"/>
      <c r="Q41" s="406"/>
      <c r="R41" s="406"/>
    </row>
    <row r="42" spans="2:20" ht="133.5" customHeight="1" x14ac:dyDescent="0.2">
      <c r="B42" s="407" t="s">
        <v>955</v>
      </c>
      <c r="C42" s="407"/>
      <c r="D42" s="407"/>
      <c r="E42" s="407"/>
      <c r="F42" s="407"/>
      <c r="G42" s="407"/>
      <c r="H42" s="407"/>
      <c r="I42" s="407"/>
      <c r="J42" s="407"/>
      <c r="K42" s="407"/>
      <c r="L42" s="407"/>
      <c r="M42" s="407"/>
      <c r="N42" s="407"/>
      <c r="O42" s="407"/>
      <c r="P42" s="407"/>
      <c r="Q42" s="407"/>
      <c r="R42" s="407"/>
    </row>
    <row r="44" spans="2:20" ht="14.25" customHeight="1" x14ac:dyDescent="0.2">
      <c r="C44" s="49"/>
      <c r="D44" s="49"/>
      <c r="E44" s="49"/>
      <c r="F44" s="49"/>
      <c r="G44" s="49"/>
      <c r="H44" s="49"/>
      <c r="I44" s="49"/>
      <c r="J44" s="49"/>
    </row>
    <row r="45" spans="2:20" ht="14.25" customHeight="1" x14ac:dyDescent="0.2">
      <c r="C45" s="49"/>
      <c r="D45" s="49"/>
      <c r="E45" s="49"/>
      <c r="F45" s="49"/>
      <c r="G45" s="49"/>
      <c r="H45" s="49"/>
      <c r="I45" s="49"/>
      <c r="J45" s="49"/>
    </row>
    <row r="46" spans="2:20" x14ac:dyDescent="0.2">
      <c r="C46" s="49"/>
      <c r="D46" s="49"/>
      <c r="E46" s="49"/>
      <c r="F46" s="49"/>
      <c r="G46" s="49"/>
      <c r="H46" s="49"/>
      <c r="I46" s="49"/>
      <c r="J46" s="49"/>
    </row>
    <row r="50" spans="5:5" x14ac:dyDescent="0.2">
      <c r="E50" s="56"/>
    </row>
  </sheetData>
  <sheetProtection algorithmName="SHA-512" hashValue="6K5A0S1kArgA7BUsUu4mToux5y90teY5VjhW8WvfX61ZXt8ODIBwg1N0ic+D7RjISR8LxY1yI7ewWPBxZstu7w==" saltValue="OfyyWTajTN+qenbD/k87tw==" spinCount="100000" sheet="1" objects="1" scenarios="1" selectLockedCells="1"/>
  <dataConsolidate/>
  <customSheetViews>
    <customSheetView guid="{DAA0C1F4-4D8F-4BD8-91F9-40281B589772}" showGridLines="0" topLeftCell="A7">
      <selection activeCell="K19" sqref="K19"/>
      <pageMargins left="3.937007874015748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124">
    <mergeCell ref="E4:F4"/>
    <mergeCell ref="H4:O4"/>
    <mergeCell ref="L20:L22"/>
    <mergeCell ref="L6:L7"/>
    <mergeCell ref="H29:I31"/>
    <mergeCell ref="F29:G31"/>
    <mergeCell ref="M29:N31"/>
    <mergeCell ref="M23:N25"/>
    <mergeCell ref="J20:K22"/>
    <mergeCell ref="J23:K25"/>
    <mergeCell ref="L23:L25"/>
    <mergeCell ref="M20:N22"/>
    <mergeCell ref="L29:L31"/>
    <mergeCell ref="J11:K13"/>
    <mergeCell ref="M17:N19"/>
    <mergeCell ref="L26:L28"/>
    <mergeCell ref="M26:N28"/>
    <mergeCell ref="M11:N13"/>
    <mergeCell ref="E6:E7"/>
    <mergeCell ref="F6:G7"/>
    <mergeCell ref="F20:G22"/>
    <mergeCell ref="O20:O22"/>
    <mergeCell ref="E8:E10"/>
    <mergeCell ref="F8:G10"/>
    <mergeCell ref="B40:R40"/>
    <mergeCell ref="B41:R41"/>
    <mergeCell ref="B42:R42"/>
    <mergeCell ref="D6:D7"/>
    <mergeCell ref="B17:C19"/>
    <mergeCell ref="B23:C25"/>
    <mergeCell ref="E14:E16"/>
    <mergeCell ref="F14:G16"/>
    <mergeCell ref="H17:I19"/>
    <mergeCell ref="L17:L19"/>
    <mergeCell ref="J17:K19"/>
    <mergeCell ref="E29:E31"/>
    <mergeCell ref="H20:I22"/>
    <mergeCell ref="F17:G19"/>
    <mergeCell ref="B26:C28"/>
    <mergeCell ref="D26:D28"/>
    <mergeCell ref="F26:G28"/>
    <mergeCell ref="H26:I28"/>
    <mergeCell ref="J26:K28"/>
    <mergeCell ref="E26:E28"/>
    <mergeCell ref="D17:D19"/>
    <mergeCell ref="D20:D22"/>
    <mergeCell ref="E20:E22"/>
    <mergeCell ref="H23:I25"/>
    <mergeCell ref="B20:C22"/>
    <mergeCell ref="E23:E25"/>
    <mergeCell ref="D14:D16"/>
    <mergeCell ref="F11:G13"/>
    <mergeCell ref="F23:G25"/>
    <mergeCell ref="E17:E19"/>
    <mergeCell ref="B6:C7"/>
    <mergeCell ref="B11:C13"/>
    <mergeCell ref="B14:C16"/>
    <mergeCell ref="E11:E13"/>
    <mergeCell ref="D11:D13"/>
    <mergeCell ref="B8:C10"/>
    <mergeCell ref="D8:D10"/>
    <mergeCell ref="P6:Q7"/>
    <mergeCell ref="O11:O13"/>
    <mergeCell ref="O14:O16"/>
    <mergeCell ref="H11:I13"/>
    <mergeCell ref="H14:I16"/>
    <mergeCell ref="H6:I7"/>
    <mergeCell ref="M6:N7"/>
    <mergeCell ref="L11:L13"/>
    <mergeCell ref="L14:L16"/>
    <mergeCell ref="J14:K16"/>
    <mergeCell ref="M14:N16"/>
    <mergeCell ref="O6:O7"/>
    <mergeCell ref="J6:K7"/>
    <mergeCell ref="H8:I10"/>
    <mergeCell ref="J8:K10"/>
    <mergeCell ref="L8:L10"/>
    <mergeCell ref="M8:N10"/>
    <mergeCell ref="O8:O10"/>
    <mergeCell ref="P8:P10"/>
    <mergeCell ref="Q8:Q10"/>
    <mergeCell ref="S6:T6"/>
    <mergeCell ref="S11:S13"/>
    <mergeCell ref="T11:T13"/>
    <mergeCell ref="S17:S19"/>
    <mergeCell ref="T17:T19"/>
    <mergeCell ref="R6:R7"/>
    <mergeCell ref="R11:R13"/>
    <mergeCell ref="T14:T16"/>
    <mergeCell ref="S14:S16"/>
    <mergeCell ref="R17:R19"/>
    <mergeCell ref="R14:R16"/>
    <mergeCell ref="R8:R10"/>
    <mergeCell ref="S8:S10"/>
    <mergeCell ref="T8:T10"/>
    <mergeCell ref="T29:T31"/>
    <mergeCell ref="S29:S31"/>
    <mergeCell ref="O29:O31"/>
    <mergeCell ref="O17:O19"/>
    <mergeCell ref="T26:T28"/>
    <mergeCell ref="S26:S28"/>
    <mergeCell ref="O26:O28"/>
    <mergeCell ref="R26:R28"/>
    <mergeCell ref="T20:T22"/>
    <mergeCell ref="S23:S25"/>
    <mergeCell ref="S20:S22"/>
    <mergeCell ref="T23:T25"/>
    <mergeCell ref="R20:R22"/>
    <mergeCell ref="B33:E33"/>
    <mergeCell ref="D34:E35"/>
    <mergeCell ref="H34:H35"/>
    <mergeCell ref="I34:I35"/>
    <mergeCell ref="D36:G36"/>
    <mergeCell ref="D37:E38"/>
    <mergeCell ref="H37:I38"/>
    <mergeCell ref="O23:O25"/>
    <mergeCell ref="R23:R25"/>
    <mergeCell ref="J29:K31"/>
    <mergeCell ref="R29:R31"/>
    <mergeCell ref="B29:C31"/>
    <mergeCell ref="D29:D31"/>
    <mergeCell ref="D23:D25"/>
    <mergeCell ref="P26:P28"/>
    <mergeCell ref="Q26:Q28"/>
  </mergeCells>
  <phoneticPr fontId="34" type="noConversion"/>
  <conditionalFormatting sqref="Q11:Q12">
    <cfRule type="expression" dxfId="27" priority="3" stopIfTrue="1">
      <formula>LEN(TRIM(Q11))=0</formula>
    </cfRule>
  </conditionalFormatting>
  <conditionalFormatting sqref="Q14:Q15">
    <cfRule type="expression" dxfId="26" priority="9" stopIfTrue="1">
      <formula>LEN(TRIM(Q14))=0</formula>
    </cfRule>
  </conditionalFormatting>
  <conditionalFormatting sqref="Q17:Q18">
    <cfRule type="expression" dxfId="25" priority="218" stopIfTrue="1">
      <formula>LEN(TRIM(Q17))=0</formula>
    </cfRule>
  </conditionalFormatting>
  <conditionalFormatting sqref="Q20:Q21">
    <cfRule type="expression" dxfId="24" priority="227" stopIfTrue="1">
      <formula>LEN(TRIM(Q20))=0</formula>
    </cfRule>
  </conditionalFormatting>
  <conditionalFormatting sqref="Q23:Q24">
    <cfRule type="expression" dxfId="23" priority="8" stopIfTrue="1">
      <formula>LEN(TRIM(Q23))=0</formula>
    </cfRule>
  </conditionalFormatting>
  <conditionalFormatting sqref="Q26">
    <cfRule type="expression" dxfId="22" priority="2" stopIfTrue="1">
      <formula>LEN(TRIM(Q26))=0</formula>
    </cfRule>
  </conditionalFormatting>
  <conditionalFormatting sqref="Q29">
    <cfRule type="expression" dxfId="21" priority="6" stopIfTrue="1">
      <formula>LEN(TRIM(Q29))=0</formula>
    </cfRule>
  </conditionalFormatting>
  <conditionalFormatting sqref="R8:R31">
    <cfRule type="cellIs" dxfId="20" priority="4" operator="equal">
      <formula>"Ausnahme (Plausibilität unklar)"</formula>
    </cfRule>
    <cfRule type="cellIs" dxfId="19" priority="13" stopIfTrue="1" operator="equal">
      <formula>"Sollvorgabe nicht erfüllt"</formula>
    </cfRule>
    <cfRule type="expression" dxfId="18" priority="370" stopIfTrue="1">
      <formula>OR(R8=$F$37,R8=$F$38)</formula>
    </cfRule>
    <cfRule type="cellIs" dxfId="17" priority="377" stopIfTrue="1" operator="equal">
      <formula>"I.O. (Plausibilität unklar)"</formula>
    </cfRule>
    <cfRule type="cellIs" dxfId="16" priority="379" stopIfTrue="1" operator="equal">
      <formula>"I.O."</formula>
    </cfRule>
  </conditionalFormatting>
  <conditionalFormatting sqref="S8:S38">
    <cfRule type="notContainsBlanks" dxfId="15" priority="123">
      <formula>LEN(TRIM(S8))&gt;0</formula>
    </cfRule>
    <cfRule type="expression" dxfId="14" priority="125">
      <formula>OR($R8="Unvollständig",$R8="Sollvorgabe nicht erfüllt",$R8="I.O. (Plausibilität unklar)",$R8="Ausnahme (Plausibilität unklar)",$R8="optional - unvollständig",$R8="optional - Sollvorgabe nicht erfüllt",$R8="optional - I.O. (Plausibilität unklar)", $R8="optional - I.O. (Plausibilität unklar)",$R8="optional - Ausnahme (Plausibilität unklar)")</formula>
    </cfRule>
  </conditionalFormatting>
  <dataValidations count="9">
    <dataValidation type="whole" showInputMessage="1" showErrorMessage="1" errorTitle="Eingabefehler" error="1. Zähler muss eine positive ganze Zahl sein._x000a_2. Zähler kann nicht größer als Nenner sein." sqref="Q17 Q11 Q14" xr:uid="{00000000-0002-0000-0500-000000000000}">
      <formula1>0</formula1>
      <formula2>IF(Q12="",5000,Q12)</formula2>
    </dataValidation>
    <dataValidation errorStyle="information" allowBlank="1" showInputMessage="1" showErrorMessage="1" errorTitle="Kennzahl" promptTitle="Kennzahl" sqref="D6 B6" xr:uid="{00000000-0002-0000-0500-000001000000}"/>
    <dataValidation type="whole" showInputMessage="1" showErrorMessage="1" errorTitle="Eingabefehler" error="1. Nenner muss eine positive ganze Zahl sein._x000a_2. Nenner kann nicht kleiner als Zähler sein." sqref="Q12" xr:uid="{00000000-0002-0000-0500-000002000000}">
      <formula1>Q11</formula1>
      <formula2>5000</formula2>
    </dataValidation>
    <dataValidation type="whole" showErrorMessage="1" errorTitle="Eingabefehler" error="1. Nenner muss eine positive ganze Zahl sein._x000a_2. Nenner kann nicht kleiner als Zähler sein." sqref="Q18 Q15 Q21 Q24" xr:uid="{00000000-0002-0000-0500-000003000000}">
      <formula1>Q14</formula1>
      <formula2>5000</formula2>
    </dataValidation>
    <dataValidation type="textLength" allowBlank="1" showInputMessage="1" showErrorMessage="1" errorTitle="Zeichenlänge" error="Minimal 30 Zeichen und max. 500 Zeichen." promptTitle="Hinweis" prompt="Wenn die Datenqualität nicht &quot;I.O.&quot;ist, ist der Kennzahlenwert zu begründen." sqref="S8:S10" xr:uid="{00000000-0002-0000-0500-000004000000}">
      <formula1>30</formula1>
      <formula2>500</formula2>
    </dataValidation>
    <dataValidation type="textLength" allowBlank="1" showInputMessage="1" showErrorMessage="1" errorTitle="Zeichenlänge" error="Minimal 30 Zeichen und max. 500 Zeichen." sqref="T11:T13 S14:T38 S11:S13" xr:uid="{00000000-0002-0000-0500-000005000000}">
      <formula1>30</formula1>
      <formula2>500</formula2>
    </dataValidation>
    <dataValidation type="whole" showErrorMessage="1" errorTitle="Eingabefehler" error="1. Zähler muss eine positive ganze Zahl sein._x000a_2. Zähler kann nicht größer als Nenner sein." sqref="Q20 Q23 Q29" xr:uid="{00000000-0002-0000-0500-000006000000}">
      <formula1>0</formula1>
      <formula2>IF(Q21="",5000,Q21)</formula2>
    </dataValidation>
    <dataValidation type="whole" allowBlank="1" showInputMessage="1" showErrorMessage="1" errorTitle="Eingabefehler" error="Ganze Zahl zwischen 0 und 5000 eingeben." sqref="Q26:Q28" xr:uid="{00000000-0002-0000-0500-000007000000}">
      <formula1>0</formula1>
      <formula2>5000</formula2>
    </dataValidation>
    <dataValidation showErrorMessage="1" errorTitle="Eingabefehler" error="1. Nenner muss eine positive ganze Zahl sein._x000a_2. Nenner kann nicht kleiner als Zähler sein." sqref="Q30" xr:uid="{00000000-0002-0000-0500-000008000000}"/>
  </dataValidations>
  <pageMargins left="3.937007874015748E-2" right="3.937007874015748E-2" top="0.27559055118110237" bottom="0.27559055118110237" header="0.11811023622047245" footer="0.11811023622047245"/>
  <pageSetup paperSize="9" scale="95" orientation="landscape"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1" manualBreakCount="1">
    <brk id="25" max="17" man="1"/>
  </rowBreaks>
  <drawing r:id="rId3"/>
  <legacyDrawing r:id="rId4"/>
  <legacyDrawingHF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3"/>
  <dimension ref="A1:K20"/>
  <sheetViews>
    <sheetView showGridLines="0" workbookViewId="0">
      <selection activeCell="B1" sqref="B1"/>
    </sheetView>
  </sheetViews>
  <sheetFormatPr defaultColWidth="11.42578125" defaultRowHeight="15" x14ac:dyDescent="0.25"/>
  <cols>
    <col min="1" max="2" width="22.28515625" style="34" customWidth="1"/>
    <col min="3" max="3" width="16.5703125" style="34" customWidth="1"/>
    <col min="4" max="4" width="18" style="34" customWidth="1"/>
    <col min="5" max="5" width="9.140625" style="34" customWidth="1"/>
    <col min="6" max="6" width="39.140625" style="34" customWidth="1"/>
    <col min="7" max="7" width="33.28515625" style="34" customWidth="1"/>
    <col min="8" max="8" width="9.28515625" style="34" customWidth="1"/>
    <col min="9" max="9" width="21.140625" style="34" customWidth="1"/>
    <col min="10" max="10" width="20.7109375" style="34" customWidth="1"/>
    <col min="11" max="11" width="25" style="34" customWidth="1"/>
    <col min="12" max="16384" width="11.42578125" style="34"/>
  </cols>
  <sheetData>
    <row r="1" spans="1:11" x14ac:dyDescent="0.25">
      <c r="A1" s="52" t="s">
        <v>38</v>
      </c>
      <c r="B1" s="63">
        <v>256</v>
      </c>
    </row>
    <row r="2" spans="1:11" x14ac:dyDescent="0.25">
      <c r="A2" s="52" t="s">
        <v>10</v>
      </c>
      <c r="B2" s="63" t="str">
        <f>IF(Basisdaten!C6=0,"",Basisdaten!C6)</f>
        <v/>
      </c>
      <c r="K2" s="48"/>
    </row>
    <row r="3" spans="1:11" x14ac:dyDescent="0.25">
      <c r="A3" s="52" t="s">
        <v>42</v>
      </c>
      <c r="B3" s="64" t="str">
        <f>IF(Basisdaten!K12=0,"",Basisdaten!K12)</f>
        <v/>
      </c>
    </row>
    <row r="5" spans="1:11" x14ac:dyDescent="0.25">
      <c r="A5" s="63" t="s">
        <v>86</v>
      </c>
      <c r="B5" s="65"/>
    </row>
    <row r="6" spans="1:11" x14ac:dyDescent="0.25">
      <c r="A6" s="63" t="s">
        <v>87</v>
      </c>
      <c r="B6" s="65"/>
    </row>
    <row r="7" spans="1:11" x14ac:dyDescent="0.25">
      <c r="A7" s="63" t="s">
        <v>88</v>
      </c>
      <c r="B7" s="65"/>
    </row>
    <row r="8" spans="1:11" x14ac:dyDescent="0.25">
      <c r="A8" s="63" t="s">
        <v>89</v>
      </c>
      <c r="B8" s="65"/>
    </row>
    <row r="9" spans="1:11" x14ac:dyDescent="0.25">
      <c r="A9" s="63" t="s">
        <v>90</v>
      </c>
      <c r="B9" s="65"/>
    </row>
    <row r="11" spans="1:11" x14ac:dyDescent="0.25">
      <c r="A11" s="28" t="s">
        <v>37</v>
      </c>
      <c r="B11" s="28" t="s">
        <v>36</v>
      </c>
      <c r="C11" s="28" t="s">
        <v>4</v>
      </c>
      <c r="D11" s="28" t="s">
        <v>9</v>
      </c>
      <c r="E11" s="28" t="s">
        <v>35</v>
      </c>
      <c r="F11" s="28" t="s">
        <v>39</v>
      </c>
      <c r="G11" s="28" t="s">
        <v>33</v>
      </c>
      <c r="H11" s="28" t="s">
        <v>34</v>
      </c>
      <c r="I11" s="67" t="s">
        <v>91</v>
      </c>
      <c r="J11" s="67" t="s">
        <v>92</v>
      </c>
      <c r="K11" s="67" t="s">
        <v>93</v>
      </c>
    </row>
    <row r="12" spans="1:11" ht="17.100000000000001" customHeight="1" x14ac:dyDescent="0.25">
      <c r="A12" s="1">
        <v>1</v>
      </c>
      <c r="B12" s="1">
        <f>IF('Kennzahlenbogen_(KB)'!Q8="","",'Kennzahlenbogen_(KB)'!Q8)</f>
        <v>0</v>
      </c>
      <c r="C12" s="186"/>
      <c r="D12" s="187"/>
      <c r="E12" s="1">
        <f>Berechnung1!N20</f>
        <v>1</v>
      </c>
      <c r="F12" s="1" t="str">
        <f>IF('Kennzahlenbogen_(KB)'!S8=0,"",'Kennzahlenbogen_(KB)'!S8)</f>
        <v/>
      </c>
      <c r="G12" s="1" t="str">
        <f>IF('Kennzahlenbogen_(KB)'!T8=0,"",'Kennzahlenbogen_(KB)'!T8)</f>
        <v/>
      </c>
      <c r="H12" s="1">
        <f>Berechnung1!O20</f>
        <v>0</v>
      </c>
      <c r="I12" s="218"/>
      <c r="J12" s="218"/>
      <c r="K12" s="218"/>
    </row>
    <row r="13" spans="1:11" ht="18" customHeight="1" x14ac:dyDescent="0.25">
      <c r="A13" s="45">
        <v>2</v>
      </c>
      <c r="B13" s="45" t="str">
        <f>IF('Kennzahlenbogen_(KB)'!Q11="","",'Kennzahlenbogen_(KB)'!Q11)</f>
        <v/>
      </c>
      <c r="C13" s="45" t="str">
        <f>IF('Kennzahlenbogen_(KB)'!Q12="","",'Kennzahlenbogen_(KB)'!Q12)</f>
        <v/>
      </c>
      <c r="D13" s="162" t="str">
        <f>IF('Kennzahlenbogen_(KB)'!Q13="n.d.","n.d.",IF('Kennzahlenbogen_(KB)'!Q13="","n.d.",'Kennzahlenbogen_(KB)'!Q13*100))</f>
        <v>n.d.</v>
      </c>
      <c r="E13" s="45">
        <f>Berechnung1!N23</f>
        <v>1</v>
      </c>
      <c r="F13" s="47" t="str">
        <f>IF('Kennzahlenbogen_(KB)'!S11=0,"",'Kennzahlenbogen_(KB)'!S11)</f>
        <v/>
      </c>
      <c r="G13" s="47" t="str">
        <f>IF('Kennzahlenbogen_(KB)'!T11=0,"",'Kennzahlenbogen_(KB)'!T11)</f>
        <v/>
      </c>
      <c r="H13" s="45">
        <f>Berechnung1!O23</f>
        <v>0</v>
      </c>
      <c r="I13" s="65"/>
      <c r="J13" s="65"/>
      <c r="K13" s="65"/>
    </row>
    <row r="14" spans="1:11" ht="18" customHeight="1" x14ac:dyDescent="0.25">
      <c r="A14" s="45">
        <v>3</v>
      </c>
      <c r="B14" s="45" t="str">
        <f>IF('Kennzahlenbogen_(KB)'!Q14="","",'Kennzahlenbogen_(KB)'!Q14)</f>
        <v/>
      </c>
      <c r="C14" s="45" t="str">
        <f>IF('Kennzahlenbogen_(KB)'!Q15="","",'Kennzahlenbogen_(KB)'!Q15)</f>
        <v/>
      </c>
      <c r="D14" s="162" t="str">
        <f>IF('Kennzahlenbogen_(KB)'!Q16="n.d.","n.d.",IF('Kennzahlenbogen_(KB)'!Q16="","n.d.",'Kennzahlenbogen_(KB)'!Q16*100))</f>
        <v>n.d.</v>
      </c>
      <c r="E14" s="45">
        <f>Berechnung1!N26</f>
        <v>1</v>
      </c>
      <c r="F14" s="47" t="str">
        <f>IF('Kennzahlenbogen_(KB)'!S14=0,"",'Kennzahlenbogen_(KB)'!S14)</f>
        <v/>
      </c>
      <c r="G14" s="47" t="str">
        <f>IF('Kennzahlenbogen_(KB)'!T14=0,"",'Kennzahlenbogen_(KB)'!T14)</f>
        <v/>
      </c>
      <c r="H14" s="45">
        <f>Berechnung1!O26</f>
        <v>0</v>
      </c>
      <c r="I14" s="65"/>
      <c r="J14" s="65"/>
      <c r="K14" s="65"/>
    </row>
    <row r="15" spans="1:11" ht="18" customHeight="1" x14ac:dyDescent="0.25">
      <c r="A15" s="45">
        <v>4</v>
      </c>
      <c r="B15" s="45" t="str">
        <f>IF('Kennzahlenbogen_(KB)'!Q17="","",'Kennzahlenbogen_(KB)'!Q17)</f>
        <v/>
      </c>
      <c r="C15" s="45" t="str">
        <f>IF('Kennzahlenbogen_(KB)'!Q18="","",'Kennzahlenbogen_(KB)'!Q18)</f>
        <v/>
      </c>
      <c r="D15" s="162" t="str">
        <f>IF('Kennzahlenbogen_(KB)'!Q19="n.d.","n.d.",IF('Kennzahlenbogen_(KB)'!Q19="","n.d.",'Kennzahlenbogen_(KB)'!Q19*100))</f>
        <v>n.d.</v>
      </c>
      <c r="E15" s="45">
        <f>Berechnung1!N29</f>
        <v>1</v>
      </c>
      <c r="F15" s="47" t="str">
        <f>IF('Kennzahlenbogen_(KB)'!S17=0,"",'Kennzahlenbogen_(KB)'!S17)</f>
        <v/>
      </c>
      <c r="G15" s="47" t="str">
        <f>IF('Kennzahlenbogen_(KB)'!T17=0,"",'Kennzahlenbogen_(KB)'!T17)</f>
        <v/>
      </c>
      <c r="H15" s="45">
        <f>Berechnung1!O29</f>
        <v>0</v>
      </c>
      <c r="I15" s="65"/>
      <c r="J15" s="65"/>
      <c r="K15" s="66"/>
    </row>
    <row r="16" spans="1:11" ht="18" customHeight="1" x14ac:dyDescent="0.25">
      <c r="A16" s="45">
        <v>5</v>
      </c>
      <c r="B16" s="45" t="str">
        <f>IF('Kennzahlenbogen_(KB)'!Q20="","",'Kennzahlenbogen_(KB)'!Q20)</f>
        <v/>
      </c>
      <c r="C16" s="45" t="str">
        <f>IF('Kennzahlenbogen_(KB)'!Q21="","",'Kennzahlenbogen_(KB)'!Q21)</f>
        <v/>
      </c>
      <c r="D16" s="162" t="str">
        <f>IF('Kennzahlenbogen_(KB)'!Q22="n.d.","n.d.",IF('Kennzahlenbogen_(KB)'!Q22="","n.d.",'Kennzahlenbogen_(KB)'!Q22*100))</f>
        <v>n.d.</v>
      </c>
      <c r="E16" s="45">
        <f>Berechnung1!N32</f>
        <v>1</v>
      </c>
      <c r="F16" s="47" t="str">
        <f>IF('Kennzahlenbogen_(KB)'!S20=0,"",'Kennzahlenbogen_(KB)'!S20)</f>
        <v/>
      </c>
      <c r="G16" s="47" t="str">
        <f>IF('Kennzahlenbogen_(KB)'!T20=0,"",'Kennzahlenbogen_(KB)'!T20)</f>
        <v/>
      </c>
      <c r="H16" s="45">
        <f>Berechnung1!O32</f>
        <v>0</v>
      </c>
      <c r="I16" s="65"/>
      <c r="J16" s="65"/>
      <c r="K16" s="66"/>
    </row>
    <row r="17" spans="1:11" ht="18" customHeight="1" x14ac:dyDescent="0.25">
      <c r="A17" s="45">
        <v>6</v>
      </c>
      <c r="B17" s="45" t="str">
        <f>IF('Kennzahlenbogen_(KB)'!Q23="","",'Kennzahlenbogen_(KB)'!Q23)</f>
        <v/>
      </c>
      <c r="C17" s="45" t="str">
        <f>IF('Kennzahlenbogen_(KB)'!Q24="","",'Kennzahlenbogen_(KB)'!Q24)</f>
        <v/>
      </c>
      <c r="D17" s="162" t="str">
        <f>IF('Kennzahlenbogen_(KB)'!Q25="n.d.","n.d.",IF('Kennzahlenbogen_(KB)'!Q25="","n.d.",'Kennzahlenbogen_(KB)'!Q25*100))</f>
        <v>n.d.</v>
      </c>
      <c r="E17" s="45">
        <f>Berechnung1!N35</f>
        <v>1</v>
      </c>
      <c r="F17" s="47" t="str">
        <f>IF('Kennzahlenbogen_(KB)'!S23=0,"",'Kennzahlenbogen_(KB)'!S23)</f>
        <v/>
      </c>
      <c r="G17" s="47" t="str">
        <f>IF('Kennzahlenbogen_(KB)'!T23=0,"",'Kennzahlenbogen_(KB)'!T23)</f>
        <v/>
      </c>
      <c r="H17" s="45">
        <f>Berechnung1!O35</f>
        <v>0</v>
      </c>
      <c r="I17" s="65"/>
      <c r="J17" s="65"/>
      <c r="K17" s="65"/>
    </row>
    <row r="18" spans="1:11" ht="18" customHeight="1" x14ac:dyDescent="0.25">
      <c r="A18" s="1">
        <v>7</v>
      </c>
      <c r="B18" s="193" t="str">
        <f>IF('Kennzahlenbogen_(KB)'!Q26="","",'Kennzahlenbogen_(KB)'!Q26)</f>
        <v/>
      </c>
      <c r="C18" s="186"/>
      <c r="D18" s="187"/>
      <c r="E18" s="45">
        <f>Berechnung1!N38</f>
        <v>1</v>
      </c>
      <c r="F18" s="47" t="str">
        <f>IF('Kennzahlenbogen_(KB)'!S26=0,"",'Kennzahlenbogen_(KB)'!S26)</f>
        <v/>
      </c>
      <c r="G18" s="47" t="str">
        <f>IF('Kennzahlenbogen_(KB)'!T26=0,"",'Kennzahlenbogen_(KB)'!T26)</f>
        <v/>
      </c>
      <c r="H18" s="45">
        <f>Berechnung1!O38</f>
        <v>0</v>
      </c>
      <c r="I18" s="65"/>
      <c r="J18" s="65"/>
      <c r="K18" s="65"/>
    </row>
    <row r="19" spans="1:11" ht="18" customHeight="1" x14ac:dyDescent="0.25">
      <c r="A19" s="45">
        <v>8</v>
      </c>
      <c r="B19" s="45" t="str">
        <f>IF('Kennzahlenbogen_(KB)'!Q29="","",'Kennzahlenbogen_(KB)'!Q29)</f>
        <v/>
      </c>
      <c r="C19" s="45">
        <f>IF('Kennzahlenbogen_(KB)'!Q30="","",'Kennzahlenbogen_(KB)'!Q30)</f>
        <v>0</v>
      </c>
      <c r="D19" s="162" t="str">
        <f>IF('Kennzahlenbogen_(KB)'!Q31="n.d.","n.d.",IF('Kennzahlenbogen_(KB)'!Q31="","n.d.",'Kennzahlenbogen_(KB)'!Q31*100))</f>
        <v>n.d.</v>
      </c>
      <c r="E19" s="45">
        <f>Berechnung1!N41</f>
        <v>1</v>
      </c>
      <c r="F19" s="47" t="str">
        <f>IF('Kennzahlenbogen_(KB)'!S29=0,"",'Kennzahlenbogen_(KB)'!S29)</f>
        <v/>
      </c>
      <c r="G19" s="47" t="str">
        <f>IF('Kennzahlenbogen_(KB)'!T29=0,"",'Kennzahlenbogen_(KB)'!T29)</f>
        <v/>
      </c>
      <c r="H19" s="45">
        <f>Berechnung1!O41</f>
        <v>0</v>
      </c>
      <c r="I19" s="65"/>
      <c r="J19" s="65"/>
      <c r="K19" s="65"/>
    </row>
    <row r="20" spans="1:11" ht="18" customHeight="1" x14ac:dyDescent="0.25">
      <c r="A20" s="212"/>
      <c r="B20" s="212"/>
      <c r="C20" s="212"/>
      <c r="D20" s="217"/>
      <c r="E20" s="212"/>
      <c r="F20" s="213"/>
      <c r="G20" s="213"/>
      <c r="H20" s="212"/>
      <c r="I20" s="214"/>
      <c r="J20" s="214"/>
      <c r="K20" s="214"/>
    </row>
  </sheetData>
  <customSheetViews>
    <customSheetView guid="{DAA0C1F4-4D8F-4BD8-91F9-40281B589772}" state="hidden">
      <selection activeCell="B6" sqref="B6"/>
      <pageMargins left="0.7" right="0.7" top="0.78740157499999996" bottom="0.78740157499999996" header="0.3" footer="0.3"/>
      <pageSetup paperSize="9" orientation="portrait" horizontalDpi="0" verticalDpi="0" r:id="rId1"/>
    </customSheetView>
    <customSheetView guid="{AD479C9E-06F7-4C03-8179-295428B49475}" state="hidden">
      <selection activeCell="B6" sqref="B6"/>
      <pageMargins left="0.7" right="0.7" top="0.78740157499999996" bottom="0.78740157499999996" header="0.3" footer="0.3"/>
      <pageSetup paperSize="9" orientation="portrait" horizontalDpi="0" verticalDpi="0" r:id="rId2"/>
    </customSheetView>
  </customSheetViews>
  <phoneticPr fontId="34" type="noConversion"/>
  <pageMargins left="0.7" right="0.7" top="0.78740157499999996" bottom="0.78740157499999996" header="0.3" footer="0.3"/>
  <pageSetup paperSize="9" orientation="portrait"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2"/>
  <dimension ref="A2:O75"/>
  <sheetViews>
    <sheetView showGridLines="0" zoomScale="80" zoomScaleNormal="80" workbookViewId="0">
      <selection activeCell="B8" sqref="B8"/>
    </sheetView>
  </sheetViews>
  <sheetFormatPr defaultColWidth="11.42578125" defaultRowHeight="15" x14ac:dyDescent="0.25"/>
  <cols>
    <col min="1" max="1" width="9.140625" customWidth="1"/>
    <col min="2" max="2" width="14.85546875" customWidth="1"/>
    <col min="3" max="3" width="24.42578125" customWidth="1"/>
    <col min="4" max="4" width="21.7109375" customWidth="1"/>
    <col min="5" max="5" width="21.85546875" customWidth="1"/>
    <col min="6" max="6" width="16.85546875" customWidth="1"/>
    <col min="7" max="7" width="23.28515625" customWidth="1"/>
    <col min="8" max="8" width="22.42578125" customWidth="1"/>
    <col min="9" max="9" width="20.28515625" customWidth="1"/>
    <col min="10" max="10" width="14.5703125" customWidth="1"/>
    <col min="11" max="11" width="15.42578125" customWidth="1"/>
    <col min="12" max="12" width="16.28515625" customWidth="1"/>
  </cols>
  <sheetData>
    <row r="2" spans="1:15" x14ac:dyDescent="0.25">
      <c r="C2" s="16"/>
    </row>
    <row r="3" spans="1:15" s="2" customFormat="1" ht="30.75" customHeight="1" x14ac:dyDescent="0.25">
      <c r="C3" s="16"/>
      <c r="D3" s="114" t="s">
        <v>43</v>
      </c>
      <c r="M3" s="12"/>
      <c r="N3" s="12"/>
      <c r="O3" s="12"/>
    </row>
    <row r="4" spans="1:15" s="2" customFormat="1" ht="38.25" customHeight="1" x14ac:dyDescent="0.2">
      <c r="A4" s="32" t="s">
        <v>51</v>
      </c>
      <c r="C4" s="31" t="s">
        <v>49</v>
      </c>
      <c r="D4" s="31" t="s">
        <v>50</v>
      </c>
      <c r="E4" s="31" t="s">
        <v>6</v>
      </c>
      <c r="F4" s="31" t="s">
        <v>61</v>
      </c>
      <c r="G4" s="31" t="s">
        <v>59</v>
      </c>
      <c r="H4" s="31" t="s">
        <v>107</v>
      </c>
      <c r="I4" s="31" t="s">
        <v>7</v>
      </c>
      <c r="K4" s="31" t="s">
        <v>106</v>
      </c>
      <c r="M4" s="12"/>
      <c r="N4" s="12"/>
      <c r="O4" s="12"/>
    </row>
    <row r="5" spans="1:15" s="2" customFormat="1" ht="14.25" x14ac:dyDescent="0.2">
      <c r="A5" s="22"/>
      <c r="C5" s="30">
        <f>COUNTIF('Kennzahlenbogen_(KB)'!$R$8:$R$31,C4)</f>
        <v>0</v>
      </c>
      <c r="D5" s="30">
        <f>COUNTIF('Kennzahlenbogen_(KB)'!$R$8:$R$31,D4)</f>
        <v>0</v>
      </c>
      <c r="E5" s="30">
        <f>COUNTIF('Kennzahlenbogen_(KB)'!$R$8:$R$31,E4)</f>
        <v>0</v>
      </c>
      <c r="F5" s="30">
        <f>COUNTIF('Kennzahlenbogen_(KB)'!$R$8:$R$31,F4)</f>
        <v>8</v>
      </c>
      <c r="G5" s="30">
        <f>COUNTIF('Kennzahlenbogen_(KB)'!$R$8:$R$31,G4)</f>
        <v>0</v>
      </c>
      <c r="H5" s="30">
        <f>COUNTIF('Kennzahlenbogen_(KB)'!$R$8:$R$31,H4)</f>
        <v>0</v>
      </c>
      <c r="I5" s="30">
        <f>SUM(C5:H5)</f>
        <v>8</v>
      </c>
      <c r="K5" s="30">
        <f>D5+H5</f>
        <v>0</v>
      </c>
      <c r="M5" s="12"/>
      <c r="N5" s="12"/>
      <c r="O5" s="12"/>
    </row>
    <row r="6" spans="1:15" s="2" customFormat="1" ht="14.25" x14ac:dyDescent="0.2">
      <c r="A6" s="22"/>
      <c r="C6" s="30"/>
      <c r="D6" s="30">
        <f>C5+D5+H5</f>
        <v>0</v>
      </c>
      <c r="E6" s="30">
        <f>E5</f>
        <v>0</v>
      </c>
      <c r="F6" s="30"/>
      <c r="G6" s="30">
        <f>F5+G5</f>
        <v>8</v>
      </c>
      <c r="H6" s="30"/>
      <c r="I6" s="30"/>
      <c r="K6" s="30"/>
      <c r="M6" s="12"/>
      <c r="N6" s="12"/>
      <c r="O6" s="12"/>
    </row>
    <row r="7" spans="1:15" s="2" customFormat="1" ht="14.25" x14ac:dyDescent="0.2">
      <c r="A7" s="22"/>
      <c r="B7" s="2" t="s">
        <v>103</v>
      </c>
      <c r="C7" s="30"/>
      <c r="D7" s="30"/>
      <c r="E7" s="30">
        <f>D6+E6</f>
        <v>0</v>
      </c>
      <c r="F7" s="30"/>
      <c r="G7" s="30">
        <f>G6</f>
        <v>8</v>
      </c>
      <c r="H7" s="30"/>
      <c r="I7" s="30">
        <f>SUM(C7:H7)</f>
        <v>8</v>
      </c>
      <c r="K7" s="30"/>
      <c r="M7" s="12"/>
      <c r="N7" s="12"/>
      <c r="O7" s="12"/>
    </row>
    <row r="8" spans="1:15" s="2" customFormat="1" ht="14.25" x14ac:dyDescent="0.2">
      <c r="A8" s="22"/>
      <c r="B8" s="123">
        <v>8</v>
      </c>
      <c r="C8" s="118">
        <f t="shared" ref="C8:H8" si="0">ROUND(C5/$B$8,4)</f>
        <v>0</v>
      </c>
      <c r="D8" s="118">
        <f t="shared" si="0"/>
        <v>0</v>
      </c>
      <c r="E8" s="118">
        <f t="shared" si="0"/>
        <v>0</v>
      </c>
      <c r="F8" s="118">
        <f t="shared" si="0"/>
        <v>1</v>
      </c>
      <c r="G8" s="118">
        <f t="shared" si="0"/>
        <v>0</v>
      </c>
      <c r="H8" s="118">
        <f t="shared" si="0"/>
        <v>0</v>
      </c>
      <c r="I8" s="118">
        <f>SUM(C8:H8)</f>
        <v>1</v>
      </c>
      <c r="K8" s="118">
        <f>D8+H8</f>
        <v>0</v>
      </c>
      <c r="M8" s="12"/>
      <c r="N8" s="12"/>
      <c r="O8" s="12"/>
    </row>
    <row r="9" spans="1:15" s="2" customFormat="1" ht="14.25" x14ac:dyDescent="0.2">
      <c r="A9" s="22"/>
      <c r="C9" s="118"/>
      <c r="D9" s="118">
        <f>ROUND((C5+D5+H5)/$B$8,4)</f>
        <v>0</v>
      </c>
      <c r="E9" s="118">
        <f>ROUND(E5/$B$8,4)</f>
        <v>0</v>
      </c>
      <c r="F9" s="118"/>
      <c r="G9" s="118">
        <f>ROUND((F5+G5)/$B$8,4)</f>
        <v>1</v>
      </c>
      <c r="H9" s="118">
        <f>ROUND((H5+D5+C5)/$B$8,4)</f>
        <v>0</v>
      </c>
      <c r="I9" s="118">
        <f>SUM(C9:G9)</f>
        <v>1</v>
      </c>
      <c r="K9" s="118"/>
      <c r="M9" s="12"/>
      <c r="N9" s="12"/>
      <c r="O9" s="12"/>
    </row>
    <row r="10" spans="1:15" s="2" customFormat="1" ht="14.25" x14ac:dyDescent="0.2">
      <c r="A10" s="22"/>
      <c r="C10" s="119"/>
      <c r="D10" s="119"/>
      <c r="E10" s="118">
        <f>ROUND((C5+D5+E5+H5)/$B$8,4)</f>
        <v>0</v>
      </c>
      <c r="F10" s="119"/>
      <c r="G10" s="118">
        <f>G9</f>
        <v>1</v>
      </c>
      <c r="H10" s="118"/>
      <c r="I10" s="118">
        <f>SUM(C10:H10)</f>
        <v>1</v>
      </c>
      <c r="M10" s="12"/>
      <c r="N10" s="12"/>
      <c r="O10" s="12"/>
    </row>
    <row r="11" spans="1:15" s="2" customFormat="1" ht="14.25" x14ac:dyDescent="0.2">
      <c r="A11" s="22"/>
      <c r="E11" s="23"/>
      <c r="G11" s="23"/>
      <c r="H11" s="23"/>
      <c r="I11" s="23"/>
      <c r="M11" s="12"/>
      <c r="N11" s="12"/>
      <c r="O11" s="12"/>
    </row>
    <row r="12" spans="1:15" s="2" customFormat="1" x14ac:dyDescent="0.25">
      <c r="A12" s="22"/>
      <c r="C12" s="16"/>
      <c r="M12" s="12"/>
      <c r="N12" s="12"/>
      <c r="O12" s="12"/>
    </row>
    <row r="13" spans="1:15" s="2" customFormat="1" ht="47.25" customHeight="1" x14ac:dyDescent="0.2">
      <c r="A13" s="32" t="s">
        <v>52</v>
      </c>
      <c r="C13" s="31" t="s">
        <v>53</v>
      </c>
      <c r="D13" s="31" t="s">
        <v>54</v>
      </c>
      <c r="E13" s="31" t="s">
        <v>55</v>
      </c>
      <c r="F13" s="31" t="s">
        <v>56</v>
      </c>
      <c r="G13" s="31" t="s">
        <v>57</v>
      </c>
      <c r="H13" s="31" t="s">
        <v>108</v>
      </c>
      <c r="M13" s="12"/>
      <c r="N13" s="12"/>
      <c r="O13" s="12"/>
    </row>
    <row r="14" spans="1:15" s="2" customFormat="1" ht="14.25" x14ac:dyDescent="0.2">
      <c r="A14" s="22"/>
      <c r="C14" s="17"/>
      <c r="D14" s="17"/>
      <c r="E14" s="17"/>
      <c r="F14" s="17"/>
      <c r="G14" s="17"/>
      <c r="M14" s="12"/>
      <c r="N14" s="12"/>
      <c r="O14" s="12"/>
    </row>
    <row r="15" spans="1:15" s="2" customFormat="1" x14ac:dyDescent="0.2">
      <c r="A15" s="32"/>
      <c r="C15" s="17"/>
      <c r="D15" s="17"/>
      <c r="E15" s="17"/>
      <c r="F15" s="17"/>
      <c r="G15" s="17"/>
      <c r="M15" s="12"/>
      <c r="N15" s="12"/>
      <c r="O15" s="12"/>
    </row>
    <row r="16" spans="1:15" s="2" customFormat="1" ht="14.25" x14ac:dyDescent="0.2">
      <c r="C16" s="17"/>
      <c r="D16" s="17"/>
      <c r="E16" s="17"/>
      <c r="F16" s="17"/>
      <c r="G16" s="17"/>
      <c r="M16" s="12"/>
      <c r="N16" s="12"/>
      <c r="O16" s="12"/>
    </row>
    <row r="17" spans="1:15" s="2" customFormat="1" ht="14.25" x14ac:dyDescent="0.2">
      <c r="C17" s="17"/>
      <c r="D17" s="17"/>
      <c r="E17" s="17"/>
      <c r="F17" s="17"/>
      <c r="G17" s="17"/>
      <c r="M17" s="12"/>
      <c r="N17" s="12"/>
      <c r="O17" s="12"/>
    </row>
    <row r="18" spans="1:15" s="2" customFormat="1" x14ac:dyDescent="0.25">
      <c r="A18" s="16" t="s">
        <v>41</v>
      </c>
      <c r="C18" s="28" t="s">
        <v>0</v>
      </c>
      <c r="D18" s="28" t="s">
        <v>62</v>
      </c>
      <c r="E18" s="28" t="s">
        <v>70</v>
      </c>
      <c r="F18" s="28" t="s">
        <v>69</v>
      </c>
      <c r="G18" s="28" t="s">
        <v>67</v>
      </c>
      <c r="H18" s="28" t="s">
        <v>68</v>
      </c>
      <c r="I18" s="28"/>
      <c r="J18" s="28" t="s">
        <v>71</v>
      </c>
      <c r="K18" s="28" t="s">
        <v>72</v>
      </c>
      <c r="L18" s="28" t="s">
        <v>66</v>
      </c>
      <c r="M18" s="9" t="s">
        <v>32</v>
      </c>
      <c r="N18" s="9" t="s">
        <v>31</v>
      </c>
      <c r="O18" s="10" t="s">
        <v>30</v>
      </c>
    </row>
    <row r="19" spans="1:15" s="2" customFormat="1" x14ac:dyDescent="0.25">
      <c r="A19" s="16"/>
      <c r="C19" s="28"/>
      <c r="D19" s="28"/>
      <c r="E19" s="28"/>
      <c r="F19" s="28"/>
      <c r="G19" s="28"/>
      <c r="H19" s="28"/>
      <c r="I19" s="28"/>
      <c r="J19" s="28"/>
      <c r="K19" s="28"/>
      <c r="L19" s="28"/>
      <c r="M19" s="9"/>
      <c r="N19" s="9"/>
      <c r="O19" s="10"/>
    </row>
    <row r="20" spans="1:15" s="2" customFormat="1" x14ac:dyDescent="0.25">
      <c r="A20" s="16"/>
      <c r="C20" s="159">
        <v>1</v>
      </c>
      <c r="D20" s="159">
        <v>0</v>
      </c>
      <c r="E20" s="215">
        <v>0</v>
      </c>
      <c r="F20" s="215">
        <v>10000000000</v>
      </c>
      <c r="G20" s="215">
        <v>150</v>
      </c>
      <c r="H20" s="215">
        <v>1000000000000</v>
      </c>
      <c r="I20" s="215"/>
      <c r="J20" s="160">
        <v>-100000000</v>
      </c>
      <c r="K20" s="160">
        <v>1000000</v>
      </c>
      <c r="L20" s="216">
        <f>'Kennzahlenbogen_(KB)'!Q8</f>
        <v>0</v>
      </c>
      <c r="M20" s="159">
        <f>IF('Kennzahlenbogen_(KB)'!R8=Berechnung1!$H$4,5,IF('Kennzahlenbogen_(KB)'!R8=Berechnung1!$G$4,1,IF('Kennzahlenbogen_(KB)'!R8=Berechnung1!$F$4,1,IF('Kennzahlenbogen_(KB)'!R8=Berechnung1!$E$4,2,IF('Kennzahlenbogen_(KB)'!R8=Berechnung1!$D$4,3,IF('Kennzahlenbogen_(KB)'!R8=Berechnung1!$C$4,4,""))))))</f>
        <v>1</v>
      </c>
      <c r="N20" s="159">
        <f>IF(M20&gt;1,M20+3,M20)</f>
        <v>1</v>
      </c>
      <c r="O20" s="159">
        <f>IF('Kennzahlenbogen_(KB)'!T8="",0,1)</f>
        <v>0</v>
      </c>
    </row>
    <row r="21" spans="1:15" s="2" customFormat="1" x14ac:dyDescent="0.25">
      <c r="A21" s="16"/>
      <c r="C21" s="28"/>
      <c r="D21" s="28"/>
      <c r="E21" s="28"/>
      <c r="F21" s="28"/>
      <c r="G21" s="28"/>
      <c r="H21" s="28"/>
      <c r="I21" s="28"/>
      <c r="J21" s="28"/>
      <c r="K21" s="28"/>
      <c r="L21" s="28"/>
      <c r="M21" s="9"/>
      <c r="N21" s="9"/>
      <c r="O21" s="10"/>
    </row>
    <row r="22" spans="1:15" s="2" customFormat="1" ht="14.25" x14ac:dyDescent="0.2">
      <c r="A22" s="6"/>
      <c r="C22" s="33"/>
      <c r="D22" s="33"/>
      <c r="E22" s="33"/>
      <c r="F22" s="33"/>
      <c r="G22" s="33"/>
      <c r="H22" s="33"/>
      <c r="I22" s="33"/>
      <c r="J22" s="33"/>
      <c r="K22" s="33"/>
      <c r="L22" s="33"/>
      <c r="M22" s="9"/>
      <c r="N22" s="9"/>
      <c r="O22" s="9"/>
    </row>
    <row r="23" spans="1:15" s="2" customFormat="1" ht="14.25" x14ac:dyDescent="0.2">
      <c r="A23" s="6"/>
      <c r="B23" s="14" t="s">
        <v>664</v>
      </c>
      <c r="C23" s="159">
        <v>2</v>
      </c>
      <c r="D23" s="159" t="s">
        <v>63</v>
      </c>
      <c r="E23" s="41">
        <v>0</v>
      </c>
      <c r="F23" s="41">
        <v>1</v>
      </c>
      <c r="G23" s="41">
        <v>-10000</v>
      </c>
      <c r="H23" s="41">
        <v>10000</v>
      </c>
      <c r="I23" s="41"/>
      <c r="J23" s="199">
        <v>0.01</v>
      </c>
      <c r="K23" s="199">
        <v>0.04</v>
      </c>
      <c r="L23" s="220" t="str">
        <f>'Kennzahlenbogen_(KB)'!Q13</f>
        <v>n.d.</v>
      </c>
      <c r="M23" s="159">
        <f>IF('Kennzahlenbogen_(KB)'!R11=Berechnung1!$H$4,5,IF('Kennzahlenbogen_(KB)'!R11=Berechnung1!$G$4,1,IF('Kennzahlenbogen_(KB)'!R11=Berechnung1!$F$4,1,IF('Kennzahlenbogen_(KB)'!R11=Berechnung1!$E$4,2,IF('Kennzahlenbogen_(KB)'!R11=Berechnung1!$D$4,3,IF('Kennzahlenbogen_(KB)'!R11=Berechnung1!$C$4,4,""))))))</f>
        <v>1</v>
      </c>
      <c r="N23" s="159">
        <f>IF(M23&gt;1,M23+3,M23)</f>
        <v>1</v>
      </c>
      <c r="O23" s="159">
        <f>IF('Kennzahlenbogen_(KB)'!T11="",0,1)</f>
        <v>0</v>
      </c>
    </row>
    <row r="24" spans="1:15" s="2" customFormat="1" ht="14.25" x14ac:dyDescent="0.2">
      <c r="A24" s="6"/>
      <c r="C24" s="35"/>
      <c r="D24" s="1"/>
      <c r="E24" s="36"/>
      <c r="F24" s="36"/>
      <c r="G24" s="36"/>
      <c r="H24" s="36"/>
      <c r="I24" s="36"/>
      <c r="J24" s="36"/>
      <c r="K24" s="36"/>
      <c r="L24" s="1"/>
      <c r="M24" s="1"/>
      <c r="N24" s="1"/>
      <c r="O24" s="37"/>
    </row>
    <row r="25" spans="1:15" s="2" customFormat="1" ht="14.25" x14ac:dyDescent="0.2">
      <c r="A25" s="6"/>
      <c r="C25" s="35"/>
      <c r="D25" s="1"/>
      <c r="E25" s="36"/>
      <c r="F25" s="36"/>
      <c r="G25" s="36"/>
      <c r="H25" s="36"/>
      <c r="I25" s="36"/>
      <c r="J25" s="36"/>
      <c r="K25" s="36"/>
      <c r="L25" s="1"/>
      <c r="M25" s="1"/>
      <c r="N25" s="1"/>
      <c r="O25" s="37"/>
    </row>
    <row r="26" spans="1:15" s="2" customFormat="1" ht="14.25" x14ac:dyDescent="0.2">
      <c r="A26" s="6"/>
      <c r="B26" s="14" t="s">
        <v>664</v>
      </c>
      <c r="C26" s="40">
        <v>3</v>
      </c>
      <c r="D26" s="40" t="s">
        <v>63</v>
      </c>
      <c r="E26" s="41">
        <v>0</v>
      </c>
      <c r="F26" s="41">
        <v>1</v>
      </c>
      <c r="G26" s="41">
        <v>-10000</v>
      </c>
      <c r="H26" s="41">
        <v>10000</v>
      </c>
      <c r="I26" s="41"/>
      <c r="J26" s="199">
        <v>0.15</v>
      </c>
      <c r="K26" s="160">
        <v>1000000</v>
      </c>
      <c r="L26" s="221" t="str">
        <f>'Kennzahlenbogen_(KB)'!Q16</f>
        <v>n.d.</v>
      </c>
      <c r="M26" s="159">
        <f>IF('Kennzahlenbogen_(KB)'!R14=Berechnung1!$H$4,5,IF('Kennzahlenbogen_(KB)'!R14=Berechnung1!$G$4,1,IF('Kennzahlenbogen_(KB)'!R14=Berechnung1!$F$4,1,IF('Kennzahlenbogen_(KB)'!R14=Berechnung1!$E$4,2,IF('Kennzahlenbogen_(KB)'!R14=Berechnung1!$D$4,3,IF('Kennzahlenbogen_(KB)'!R14=Berechnung1!$C$4,4,""))))))</f>
        <v>1</v>
      </c>
      <c r="N26" s="40">
        <f>IF(M26&gt;1,M26+3,M26)</f>
        <v>1</v>
      </c>
      <c r="O26" s="40">
        <f>IF('Kennzahlenbogen_(KB)'!T14="",0,1)</f>
        <v>0</v>
      </c>
    </row>
    <row r="27" spans="1:15" s="2" customFormat="1" ht="14.25" x14ac:dyDescent="0.2">
      <c r="A27" s="6"/>
      <c r="C27" s="1"/>
      <c r="D27" s="38"/>
      <c r="E27" s="38"/>
      <c r="F27" s="38"/>
      <c r="G27" s="38"/>
      <c r="H27" s="38"/>
      <c r="I27" s="38"/>
      <c r="J27" s="38"/>
      <c r="K27" s="38"/>
      <c r="L27" s="1"/>
      <c r="M27" s="1"/>
      <c r="N27" s="1"/>
      <c r="O27" s="1"/>
    </row>
    <row r="28" spans="1:15" s="2" customFormat="1" ht="14.25" x14ac:dyDescent="0.2">
      <c r="A28" s="6"/>
      <c r="C28" s="1"/>
      <c r="D28" s="1"/>
      <c r="E28" s="39"/>
      <c r="F28" s="39"/>
      <c r="G28" s="39"/>
      <c r="H28" s="39"/>
      <c r="I28" s="39"/>
      <c r="J28" s="39"/>
      <c r="K28" s="39"/>
      <c r="L28" s="1"/>
      <c r="M28" s="1"/>
      <c r="N28" s="1"/>
      <c r="O28" s="1"/>
    </row>
    <row r="29" spans="1:15" s="2" customFormat="1" ht="14.25" x14ac:dyDescent="0.2">
      <c r="A29" s="6"/>
      <c r="B29" s="14" t="s">
        <v>664</v>
      </c>
      <c r="C29" s="40">
        <v>4</v>
      </c>
      <c r="D29" s="40" t="s">
        <v>63</v>
      </c>
      <c r="E29" s="41">
        <v>0</v>
      </c>
      <c r="F29" s="41">
        <v>1</v>
      </c>
      <c r="G29" s="41">
        <v>-10000</v>
      </c>
      <c r="H29" s="41">
        <v>10000</v>
      </c>
      <c r="I29" s="41"/>
      <c r="J29" s="160">
        <v>-100000000</v>
      </c>
      <c r="K29" s="160">
        <v>1000000</v>
      </c>
      <c r="L29" s="221" t="str">
        <f>'Kennzahlenbogen_(KB)'!Q19</f>
        <v>n.d.</v>
      </c>
      <c r="M29" s="159">
        <f>IF('Kennzahlenbogen_(KB)'!R17=Berechnung1!$H$4,5,IF('Kennzahlenbogen_(KB)'!R17=Berechnung1!$G$4,1,IF('Kennzahlenbogen_(KB)'!R17=Berechnung1!$F$4,1,IF('Kennzahlenbogen_(KB)'!R17=Berechnung1!$E$4,2,IF('Kennzahlenbogen_(KB)'!R17=Berechnung1!$D$4,3,IF('Kennzahlenbogen_(KB)'!R17=Berechnung1!$C$4,4,""))))))</f>
        <v>1</v>
      </c>
      <c r="N29" s="40">
        <f>IF(M29&gt;1,M29+3,M29)</f>
        <v>1</v>
      </c>
      <c r="O29" s="40">
        <f>IF('Kennzahlenbogen_(KB)'!T17="",0,1)</f>
        <v>0</v>
      </c>
    </row>
    <row r="30" spans="1:15" s="2" customFormat="1" ht="14.25" x14ac:dyDescent="0.2">
      <c r="A30" s="6"/>
      <c r="C30" s="1"/>
      <c r="D30" s="1"/>
      <c r="E30" s="39"/>
      <c r="F30" s="39"/>
      <c r="G30" s="39"/>
      <c r="H30" s="39"/>
      <c r="I30" s="39"/>
      <c r="J30" s="39"/>
      <c r="K30" s="39"/>
      <c r="L30" s="1"/>
      <c r="M30" s="1"/>
      <c r="N30" s="1"/>
      <c r="O30" s="1"/>
    </row>
    <row r="31" spans="1:15" s="2" customFormat="1" ht="14.25" x14ac:dyDescent="0.2">
      <c r="A31" s="6"/>
      <c r="C31" s="1"/>
      <c r="D31" s="1"/>
      <c r="E31" s="39"/>
      <c r="F31" s="39"/>
      <c r="G31" s="39"/>
      <c r="H31" s="39"/>
      <c r="I31" s="39"/>
      <c r="J31" s="39"/>
      <c r="K31" s="39"/>
      <c r="L31" s="1"/>
      <c r="M31" s="1"/>
      <c r="N31" s="1"/>
      <c r="O31" s="1"/>
    </row>
    <row r="32" spans="1:15" s="2" customFormat="1" ht="14.25" x14ac:dyDescent="0.2">
      <c r="A32" s="6"/>
      <c r="B32" s="14" t="s">
        <v>664</v>
      </c>
      <c r="C32" s="40">
        <v>5</v>
      </c>
      <c r="D32" s="40" t="s">
        <v>63</v>
      </c>
      <c r="E32" s="41">
        <v>0</v>
      </c>
      <c r="F32" s="41">
        <v>1</v>
      </c>
      <c r="G32" s="41">
        <v>-10000</v>
      </c>
      <c r="H32" s="41">
        <v>10000</v>
      </c>
      <c r="I32" s="41"/>
      <c r="J32" s="160">
        <v>-100000000</v>
      </c>
      <c r="K32" s="160">
        <v>1000000</v>
      </c>
      <c r="L32" s="221" t="str">
        <f>'Kennzahlenbogen_(KB)'!Q22</f>
        <v>n.d.</v>
      </c>
      <c r="M32" s="159">
        <f>IF('Kennzahlenbogen_(KB)'!R20=Berechnung1!$H$4,5,IF('Kennzahlenbogen_(KB)'!R20=Berechnung1!$G$4,1,IF('Kennzahlenbogen_(KB)'!R20=Berechnung1!$F$4,1,IF('Kennzahlenbogen_(KB)'!R20=Berechnung1!$E$4,2,IF('Kennzahlenbogen_(KB)'!R20=Berechnung1!$D$4,3,IF('Kennzahlenbogen_(KB)'!R20=Berechnung1!$C$4,4,""))))))</f>
        <v>1</v>
      </c>
      <c r="N32" s="40">
        <f>IF(M32&gt;1,M32+3,M32)</f>
        <v>1</v>
      </c>
      <c r="O32" s="40">
        <f>IF('Kennzahlenbogen_(KB)'!T20="",0,1)</f>
        <v>0</v>
      </c>
    </row>
    <row r="33" spans="1:15" s="2" customFormat="1" ht="14.25" x14ac:dyDescent="0.2">
      <c r="A33" s="6"/>
      <c r="C33" s="1"/>
      <c r="D33" s="1"/>
      <c r="E33" s="39"/>
      <c r="F33" s="39"/>
      <c r="G33" s="39"/>
      <c r="H33" s="39"/>
      <c r="I33" s="39"/>
      <c r="J33" s="39"/>
      <c r="K33" s="39"/>
      <c r="L33" s="1"/>
      <c r="M33" s="1"/>
      <c r="N33" s="1"/>
      <c r="O33" s="1"/>
    </row>
    <row r="34" spans="1:15" s="2" customFormat="1" ht="14.25" x14ac:dyDescent="0.2">
      <c r="A34" s="6"/>
      <c r="C34" s="1"/>
      <c r="D34" s="1"/>
      <c r="E34" s="39"/>
      <c r="F34" s="39"/>
      <c r="G34" s="39"/>
      <c r="H34" s="39"/>
      <c r="I34" s="39"/>
      <c r="J34" s="39"/>
      <c r="K34" s="39"/>
      <c r="L34" s="1"/>
      <c r="M34" s="1"/>
      <c r="N34" s="1"/>
      <c r="O34" s="1"/>
    </row>
    <row r="35" spans="1:15" s="2" customFormat="1" ht="14.25" x14ac:dyDescent="0.2">
      <c r="A35" s="6"/>
      <c r="B35" s="14" t="s">
        <v>664</v>
      </c>
      <c r="C35" s="40">
        <v>6</v>
      </c>
      <c r="D35" s="40" t="s">
        <v>63</v>
      </c>
      <c r="E35" s="41">
        <v>0</v>
      </c>
      <c r="F35" s="41">
        <v>1</v>
      </c>
      <c r="G35" s="41">
        <v>-10000</v>
      </c>
      <c r="H35" s="41">
        <v>10000</v>
      </c>
      <c r="I35" s="41"/>
      <c r="J35" s="199">
        <v>0.1</v>
      </c>
      <c r="K35" s="160">
        <v>1000000</v>
      </c>
      <c r="L35" s="221" t="str">
        <f>'Kennzahlenbogen_(KB)'!Q25</f>
        <v>n.d.</v>
      </c>
      <c r="M35" s="159">
        <f>IF('Kennzahlenbogen_(KB)'!R23=Berechnung1!$H$4,5,IF('Kennzahlenbogen_(KB)'!R23=Berechnung1!$G$4,1,IF('Kennzahlenbogen_(KB)'!R23=Berechnung1!$F$4,1,IF('Kennzahlenbogen_(KB)'!R23=Berechnung1!$E$4,2,IF('Kennzahlenbogen_(KB)'!R23=Berechnung1!$D$4,3,IF('Kennzahlenbogen_(KB)'!R23=Berechnung1!$C$4,4,""))))))</f>
        <v>1</v>
      </c>
      <c r="N35" s="40">
        <f>IF(M35&gt;1,M35+3,M35)</f>
        <v>1</v>
      </c>
      <c r="O35" s="40">
        <f>IF('Kennzahlenbogen_(KB)'!T23="",0,1)</f>
        <v>0</v>
      </c>
    </row>
    <row r="36" spans="1:15" s="2" customFormat="1" ht="14.25" x14ac:dyDescent="0.2">
      <c r="A36" s="6"/>
      <c r="C36" s="35"/>
      <c r="D36" s="1"/>
      <c r="E36" s="36"/>
      <c r="F36" s="36"/>
      <c r="G36" s="36"/>
      <c r="H36" s="36"/>
      <c r="I36" s="36"/>
      <c r="J36" s="36"/>
      <c r="K36" s="36"/>
      <c r="L36" s="1"/>
      <c r="M36" s="1"/>
      <c r="N36" s="1"/>
      <c r="O36" s="1"/>
    </row>
    <row r="37" spans="1:15" s="2" customFormat="1" ht="14.25" x14ac:dyDescent="0.2">
      <c r="A37" s="6"/>
      <c r="C37" s="35"/>
      <c r="D37" s="1"/>
      <c r="E37" s="36"/>
      <c r="F37" s="36"/>
      <c r="G37" s="36"/>
      <c r="H37" s="36"/>
      <c r="I37" s="36"/>
      <c r="J37" s="36"/>
      <c r="K37" s="36"/>
      <c r="L37" s="1"/>
      <c r="M37" s="1"/>
      <c r="N37" s="1"/>
      <c r="O37" s="1"/>
    </row>
    <row r="38" spans="1:15" s="2" customFormat="1" ht="14.25" x14ac:dyDescent="0.2">
      <c r="A38" s="6"/>
      <c r="B38" s="14" t="s">
        <v>664</v>
      </c>
      <c r="C38" s="159">
        <v>7</v>
      </c>
      <c r="D38" s="159" t="s">
        <v>63</v>
      </c>
      <c r="E38" s="160">
        <v>0</v>
      </c>
      <c r="F38" s="160">
        <v>10000000000</v>
      </c>
      <c r="G38" s="160">
        <v>2</v>
      </c>
      <c r="H38" s="160">
        <v>1000000000000</v>
      </c>
      <c r="I38" s="160"/>
      <c r="J38" s="160">
        <v>-100000000</v>
      </c>
      <c r="K38" s="160">
        <v>1000000</v>
      </c>
      <c r="L38" s="161">
        <f>'Kennzahlenbogen_(KB)'!Q26</f>
        <v>0</v>
      </c>
      <c r="M38" s="159">
        <f>IF('Kennzahlenbogen_(KB)'!R26=Berechnung1!$H$4,5,IF('Kennzahlenbogen_(KB)'!R26=Berechnung1!$G$4,1,IF('Kennzahlenbogen_(KB)'!R26=Berechnung1!$F$4,1,IF('Kennzahlenbogen_(KB)'!R26=Berechnung1!$E$4,2,IF('Kennzahlenbogen_(KB)'!R26=Berechnung1!$D$4,3,IF('Kennzahlenbogen_(KB)'!R26=Berechnung1!$C$4,4,""))))))</f>
        <v>1</v>
      </c>
      <c r="N38" s="159">
        <f>IF(M38&gt;1,M38+3,M38)</f>
        <v>1</v>
      </c>
      <c r="O38" s="159">
        <f>IF('Kennzahlenbogen_(KB)'!T26="",0,1)</f>
        <v>0</v>
      </c>
    </row>
    <row r="39" spans="1:15" s="2" customFormat="1" ht="14.25" x14ac:dyDescent="0.2">
      <c r="A39" s="6"/>
      <c r="C39" s="142"/>
      <c r="D39" s="143"/>
      <c r="E39" s="144"/>
      <c r="F39" s="144"/>
      <c r="G39" s="144"/>
      <c r="H39" s="144"/>
      <c r="I39" s="144"/>
      <c r="J39" s="144"/>
      <c r="K39" s="144"/>
      <c r="L39" s="1"/>
      <c r="M39" s="1"/>
      <c r="N39" s="1"/>
      <c r="O39" s="1"/>
    </row>
    <row r="40" spans="1:15" s="2" customFormat="1" ht="14.25" x14ac:dyDescent="0.2">
      <c r="A40" s="6"/>
      <c r="C40" s="142"/>
      <c r="D40" s="143"/>
      <c r="E40" s="144"/>
      <c r="F40" s="144"/>
      <c r="G40" s="144"/>
      <c r="H40" s="144"/>
      <c r="I40" s="144"/>
      <c r="J40" s="144"/>
      <c r="K40" s="144"/>
      <c r="L40" s="1"/>
      <c r="M40" s="1"/>
      <c r="N40" s="1"/>
      <c r="O40" s="1"/>
    </row>
    <row r="41" spans="1:15" s="2" customFormat="1" ht="14.25" x14ac:dyDescent="0.2">
      <c r="A41" s="6"/>
      <c r="B41" s="14" t="s">
        <v>664</v>
      </c>
      <c r="C41" s="40">
        <v>8</v>
      </c>
      <c r="D41" s="40" t="s">
        <v>63</v>
      </c>
      <c r="E41" s="41">
        <v>0</v>
      </c>
      <c r="F41" s="41">
        <v>1</v>
      </c>
      <c r="G41" s="41">
        <v>-10000</v>
      </c>
      <c r="H41" s="41">
        <v>10000</v>
      </c>
      <c r="I41" s="41"/>
      <c r="J41" s="41">
        <v>0.8</v>
      </c>
      <c r="K41" s="41">
        <v>10000</v>
      </c>
      <c r="L41" s="221" t="str">
        <f>'Kennzahlenbogen_(KB)'!Q31</f>
        <v>n.d.</v>
      </c>
      <c r="M41" s="159">
        <f>IF('Kennzahlenbogen_(KB)'!R29=Berechnung1!$H$4,5,IF('Kennzahlenbogen_(KB)'!R29=Berechnung1!$G$4,1,IF('Kennzahlenbogen_(KB)'!R29=Berechnung1!$F$4,1,IF('Kennzahlenbogen_(KB)'!R29=Berechnung1!$E$4,2,IF('Kennzahlenbogen_(KB)'!R29=Berechnung1!$D$4,3,IF('Kennzahlenbogen_(KB)'!R29=Berechnung1!$C$4,4,""))))))</f>
        <v>1</v>
      </c>
      <c r="N41" s="40">
        <f>IF(M41&gt;1,M41+3,M41)</f>
        <v>1</v>
      </c>
      <c r="O41" s="40">
        <f>IF('Kennzahlenbogen_(KB)'!T29="",0,1)</f>
        <v>0</v>
      </c>
    </row>
    <row r="42" spans="1:15" s="2" customFormat="1" ht="14.25" x14ac:dyDescent="0.2">
      <c r="A42" s="6"/>
      <c r="C42" s="35"/>
      <c r="D42" s="1"/>
      <c r="E42" s="36"/>
      <c r="F42" s="36"/>
      <c r="G42" s="36"/>
      <c r="H42" s="36"/>
      <c r="I42" s="36"/>
      <c r="J42" s="36"/>
      <c r="K42" s="36"/>
      <c r="L42" s="1"/>
      <c r="M42" s="1"/>
      <c r="N42" s="1"/>
      <c r="O42" s="1"/>
    </row>
    <row r="43" spans="1:15" s="2" customFormat="1" ht="14.25" x14ac:dyDescent="0.2">
      <c r="A43" s="6"/>
      <c r="C43" s="35"/>
      <c r="D43" s="1"/>
      <c r="E43" s="36"/>
      <c r="F43" s="36"/>
      <c r="G43" s="36"/>
      <c r="H43" s="36"/>
      <c r="I43" s="36"/>
      <c r="J43" s="36"/>
      <c r="K43" s="36"/>
      <c r="L43" s="1"/>
      <c r="M43" s="1"/>
      <c r="N43" s="1"/>
      <c r="O43" s="1"/>
    </row>
    <row r="45" spans="1:15" x14ac:dyDescent="0.25">
      <c r="A45" s="60"/>
      <c r="B45" s="42"/>
    </row>
    <row r="46" spans="1:15" x14ac:dyDescent="0.25">
      <c r="A46" s="60"/>
      <c r="B46" s="42"/>
    </row>
    <row r="47" spans="1:15" x14ac:dyDescent="0.25">
      <c r="A47" s="60"/>
      <c r="B47" s="42"/>
      <c r="C47" s="18"/>
    </row>
    <row r="48" spans="1:15" x14ac:dyDescent="0.25">
      <c r="A48" s="61"/>
      <c r="B48" s="42"/>
    </row>
    <row r="49" spans="1:5" x14ac:dyDescent="0.25">
      <c r="A49" s="61"/>
      <c r="B49" s="42"/>
    </row>
    <row r="50" spans="1:5" x14ac:dyDescent="0.25">
      <c r="A50" s="61"/>
      <c r="B50" s="42"/>
      <c r="C50" s="58"/>
      <c r="D50" s="59"/>
      <c r="E50" s="59"/>
    </row>
    <row r="51" spans="1:5" x14ac:dyDescent="0.25">
      <c r="A51" s="61"/>
      <c r="B51" s="59"/>
      <c r="C51" s="42"/>
      <c r="D51" s="42"/>
      <c r="E51" s="42"/>
    </row>
    <row r="52" spans="1:5" x14ac:dyDescent="0.25">
      <c r="A52" s="62"/>
      <c r="B52" s="42"/>
      <c r="C52" s="42"/>
      <c r="D52" s="42"/>
      <c r="E52" s="42"/>
    </row>
    <row r="53" spans="1:5" x14ac:dyDescent="0.25">
      <c r="A53" s="61"/>
      <c r="B53" s="42"/>
      <c r="C53" s="42"/>
      <c r="D53" s="42"/>
      <c r="E53" s="42"/>
    </row>
    <row r="54" spans="1:5" x14ac:dyDescent="0.25">
      <c r="A54" s="61"/>
      <c r="B54" s="42"/>
      <c r="C54" s="42"/>
      <c r="D54" s="42"/>
      <c r="E54" s="42"/>
    </row>
    <row r="55" spans="1:5" x14ac:dyDescent="0.25">
      <c r="A55" s="61"/>
      <c r="B55" s="42"/>
      <c r="C55" s="42"/>
      <c r="D55" s="42"/>
      <c r="E55" s="42"/>
    </row>
    <row r="56" spans="1:5" x14ac:dyDescent="0.25">
      <c r="A56" s="61"/>
      <c r="B56" s="59"/>
      <c r="C56" s="42"/>
      <c r="D56" s="42"/>
      <c r="E56" s="42"/>
    </row>
    <row r="57" spans="1:5" x14ac:dyDescent="0.25">
      <c r="A57" s="62"/>
      <c r="B57" s="42"/>
      <c r="C57" s="42"/>
      <c r="D57" s="42"/>
      <c r="E57" s="42"/>
    </row>
    <row r="58" spans="1:5" x14ac:dyDescent="0.25">
      <c r="A58" s="42"/>
      <c r="B58" s="42"/>
      <c r="C58" s="42"/>
      <c r="D58" s="42"/>
      <c r="E58" s="42"/>
    </row>
    <row r="59" spans="1:5" x14ac:dyDescent="0.25">
      <c r="A59" s="42"/>
      <c r="B59" s="42"/>
      <c r="C59" s="42"/>
      <c r="D59" s="42"/>
      <c r="E59" s="42"/>
    </row>
    <row r="60" spans="1:5" x14ac:dyDescent="0.25">
      <c r="A60" s="42"/>
      <c r="B60" s="42"/>
      <c r="C60" s="42"/>
      <c r="D60" s="42"/>
      <c r="E60" s="42"/>
    </row>
    <row r="61" spans="1:5" x14ac:dyDescent="0.25">
      <c r="A61" s="42"/>
      <c r="B61" s="42"/>
      <c r="C61" s="42"/>
      <c r="D61" s="42"/>
      <c r="E61" s="42"/>
    </row>
    <row r="62" spans="1:5" x14ac:dyDescent="0.25">
      <c r="A62" s="42"/>
      <c r="B62" s="42"/>
      <c r="C62" s="42"/>
      <c r="D62" s="42"/>
      <c r="E62" s="42"/>
    </row>
    <row r="63" spans="1:5" x14ac:dyDescent="0.25">
      <c r="A63" s="42"/>
      <c r="B63" s="42"/>
      <c r="C63" s="42"/>
      <c r="D63" s="42"/>
      <c r="E63" s="42"/>
    </row>
    <row r="64" spans="1:5" x14ac:dyDescent="0.25">
      <c r="A64" s="42"/>
      <c r="B64" s="42"/>
      <c r="C64" s="42"/>
      <c r="D64" s="42"/>
      <c r="E64" s="42"/>
    </row>
    <row r="65" spans="1:5" x14ac:dyDescent="0.25">
      <c r="A65" s="42"/>
      <c r="B65" s="42"/>
      <c r="C65" s="42"/>
      <c r="D65" s="42"/>
      <c r="E65" s="42"/>
    </row>
    <row r="66" spans="1:5" x14ac:dyDescent="0.25">
      <c r="A66" s="42"/>
      <c r="B66" s="42"/>
      <c r="C66" s="42"/>
      <c r="D66" s="42"/>
      <c r="E66" s="42"/>
    </row>
    <row r="67" spans="1:5" x14ac:dyDescent="0.25">
      <c r="A67" s="62"/>
      <c r="B67" s="42"/>
      <c r="C67" s="42"/>
      <c r="D67" s="42"/>
      <c r="E67" s="42"/>
    </row>
    <row r="68" spans="1:5" x14ac:dyDescent="0.25">
      <c r="A68" s="42"/>
      <c r="B68" s="42"/>
      <c r="C68" s="42"/>
      <c r="D68" s="42"/>
      <c r="E68" s="42"/>
    </row>
    <row r="69" spans="1:5" x14ac:dyDescent="0.25">
      <c r="A69" s="42"/>
      <c r="B69" s="42"/>
      <c r="C69" s="42"/>
      <c r="D69" s="42"/>
      <c r="E69" s="42"/>
    </row>
    <row r="70" spans="1:5" x14ac:dyDescent="0.25">
      <c r="C70" s="42"/>
      <c r="D70" s="42"/>
      <c r="E70" s="42"/>
    </row>
    <row r="71" spans="1:5" x14ac:dyDescent="0.25">
      <c r="C71" s="42"/>
      <c r="D71" s="42"/>
      <c r="E71" s="42"/>
    </row>
    <row r="72" spans="1:5" x14ac:dyDescent="0.25">
      <c r="C72" s="42"/>
      <c r="D72" s="42"/>
      <c r="E72" s="42"/>
    </row>
    <row r="73" spans="1:5" x14ac:dyDescent="0.25">
      <c r="C73" s="42"/>
      <c r="D73" s="42"/>
      <c r="E73" s="42"/>
    </row>
    <row r="74" spans="1:5" x14ac:dyDescent="0.25">
      <c r="C74" s="42"/>
      <c r="D74" s="42"/>
      <c r="E74" s="42"/>
    </row>
    <row r="75" spans="1:5" x14ac:dyDescent="0.25">
      <c r="C75" s="42"/>
      <c r="D75" s="42"/>
      <c r="E75" s="42"/>
    </row>
  </sheetData>
  <customSheetViews>
    <customSheetView guid="{DAA0C1F4-4D8F-4BD8-91F9-40281B589772}" scale="80" hiddenRows="1" state="hidden" topLeftCell="D51">
      <selection activeCell="G74" sqref="G74"/>
      <pageMargins left="0.7" right="0.7" top="0.78740157499999996" bottom="0.78740157499999996" header="0.3" footer="0.3"/>
      <pageSetup paperSize="9" orientation="portrait" horizontalDpi="0" verticalDpi="0" copies="0" r:id="rId1"/>
    </customSheetView>
    <customSheetView guid="{AD479C9E-06F7-4C03-8179-295428B49475}" scale="80">
      <selection activeCell="E38" sqref="E38"/>
      <pageMargins left="0.7" right="0.7" top="0.78740157499999996" bottom="0.78740157499999996" header="0.3" footer="0.3"/>
      <pageSetup paperSize="9" orientation="portrait" horizontalDpi="0" verticalDpi="0" copies="0" r:id="rId2"/>
    </customSheetView>
  </customSheetViews>
  <phoneticPr fontId="34" type="noConversion"/>
  <conditionalFormatting sqref="M18:O19 M21:O22">
    <cfRule type="cellIs" dxfId="13" priority="1971" operator="equal">
      <formula>$G$4</formula>
    </cfRule>
    <cfRule type="cellIs" dxfId="12" priority="1972" operator="equal">
      <formula>$F$4</formula>
    </cfRule>
    <cfRule type="cellIs" dxfId="11" priority="1973" operator="equal">
      <formula>$E$4</formula>
    </cfRule>
    <cfRule type="cellIs" dxfId="10" priority="1974" operator="equal">
      <formula>$D$4</formula>
    </cfRule>
  </conditionalFormatting>
  <conditionalFormatting sqref="O24:O25">
    <cfRule type="cellIs" dxfId="9" priority="23" operator="equal">
      <formula>$G$4</formula>
    </cfRule>
    <cfRule type="cellIs" dxfId="8" priority="24" operator="equal">
      <formula>$F$4</formula>
    </cfRule>
    <cfRule type="cellIs" dxfId="7" priority="25" operator="equal">
      <formula>$E$4</formula>
    </cfRule>
    <cfRule type="cellIs" dxfId="6" priority="26" operator="equal">
      <formula>$D$4</formula>
    </cfRule>
  </conditionalFormatting>
  <pageMargins left="0.7" right="0.7" top="0.78740157499999996" bottom="0.78740157499999996" header="0.3" footer="0.3"/>
  <pageSetup paperSize="9" orientation="portrait"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3"/>
  <dimension ref="B1:N21"/>
  <sheetViews>
    <sheetView showGridLines="0" showWhiteSpace="0" topLeftCell="A2" zoomScaleNormal="100" workbookViewId="0">
      <selection activeCell="AD14" sqref="AD14"/>
    </sheetView>
  </sheetViews>
  <sheetFormatPr defaultColWidth="11.42578125" defaultRowHeight="15" x14ac:dyDescent="0.25"/>
  <cols>
    <col min="1" max="1" width="0.7109375" customWidth="1"/>
    <col min="2" max="2" width="2.85546875" customWidth="1"/>
    <col min="3" max="3" width="17.28515625" customWidth="1"/>
    <col min="4" max="4" width="6.5703125" customWidth="1"/>
    <col min="5" max="5" width="12.85546875" customWidth="1"/>
    <col min="6" max="7" width="7.140625" customWidth="1"/>
    <col min="8" max="8" width="6.42578125" customWidth="1"/>
    <col min="9" max="9" width="7.140625" customWidth="1"/>
    <col min="10" max="10" width="10.42578125" customWidth="1"/>
    <col min="11" max="12" width="39.7109375" customWidth="1"/>
    <col min="13" max="13" width="1.5703125" customWidth="1"/>
    <col min="14" max="14" width="11.7109375" hidden="1" customWidth="1"/>
  </cols>
  <sheetData>
    <row r="1" spans="2:14" s="2" customFormat="1" ht="18" hidden="1" customHeight="1" x14ac:dyDescent="0.2">
      <c r="C1" s="88" t="str">
        <f ca="1">IF($N$11=TRUE,"A1:L15",CONCATENATE("A1:L",MATCH(0,B:B,-1)))</f>
        <v>A1:L21</v>
      </c>
    </row>
    <row r="2" spans="2:14" s="2" customFormat="1" ht="21.75" customHeight="1" x14ac:dyDescent="0.2">
      <c r="B2" s="205" t="s">
        <v>1537</v>
      </c>
    </row>
    <row r="3" spans="2:14" s="2" customFormat="1" ht="16.5" x14ac:dyDescent="0.25">
      <c r="B3" s="19" t="s">
        <v>663</v>
      </c>
      <c r="L3" s="13"/>
    </row>
    <row r="4" spans="2:14" s="2" customFormat="1" ht="9" customHeight="1" x14ac:dyDescent="0.2">
      <c r="L4" s="13"/>
    </row>
    <row r="5" spans="2:14" s="2" customFormat="1" ht="9" customHeight="1" x14ac:dyDescent="0.2">
      <c r="D5" s="6"/>
      <c r="E5" s="6"/>
      <c r="F5" s="6"/>
      <c r="G5" s="6"/>
      <c r="H5" s="6"/>
      <c r="I5" s="6"/>
      <c r="J5" s="6"/>
      <c r="K5" s="6"/>
      <c r="L5" s="13"/>
    </row>
    <row r="6" spans="2:14" s="14" customFormat="1" ht="15" customHeight="1" x14ac:dyDescent="0.2">
      <c r="C6" s="15" t="s">
        <v>75</v>
      </c>
      <c r="D6" s="424" t="str">
        <f>IF(Basisdaten!C8=0,"",Basisdaten!C8)</f>
        <v/>
      </c>
      <c r="E6" s="425"/>
      <c r="F6" s="425"/>
      <c r="G6" s="425"/>
      <c r="H6" s="425"/>
      <c r="I6" s="425"/>
      <c r="J6" s="425"/>
      <c r="K6" s="426"/>
      <c r="L6" s="13"/>
    </row>
    <row r="7" spans="2:14" s="14" customFormat="1" ht="6.95" customHeight="1" x14ac:dyDescent="0.2">
      <c r="C7" s="3"/>
      <c r="D7" s="6"/>
      <c r="E7" s="6"/>
      <c r="F7" s="6"/>
      <c r="G7" s="6"/>
      <c r="H7" s="6"/>
      <c r="I7" s="6"/>
      <c r="J7" s="6"/>
      <c r="K7" s="6"/>
      <c r="L7" s="13"/>
    </row>
    <row r="8" spans="2:14" s="14" customFormat="1" ht="15" customHeight="1" x14ac:dyDescent="0.25">
      <c r="C8" s="15" t="s">
        <v>45</v>
      </c>
      <c r="D8" s="412" t="str">
        <f>IF(Basisdaten!C6=0,"",Basisdaten!C6)</f>
        <v/>
      </c>
      <c r="E8" s="430"/>
      <c r="F8" s="431"/>
      <c r="G8" s="13"/>
      <c r="I8" s="83" t="s">
        <v>97</v>
      </c>
      <c r="K8" s="20" t="str">
        <f>IF(Basisdaten!K12=0,"",Basisdaten!K12)</f>
        <v/>
      </c>
      <c r="L8" s="13"/>
    </row>
    <row r="9" spans="2:14" s="2" customFormat="1" ht="14.25" customHeight="1" x14ac:dyDescent="0.2">
      <c r="L9" s="13"/>
    </row>
    <row r="10" spans="2:14" s="2" customFormat="1" ht="14.25" customHeight="1" x14ac:dyDescent="0.2">
      <c r="C10" s="113" t="str">
        <f ca="1">IF($N$11=TRUE,"Kein Datendefizit vorhanden","")</f>
        <v/>
      </c>
      <c r="L10" s="13"/>
      <c r="N10" s="85" t="s">
        <v>96</v>
      </c>
    </row>
    <row r="11" spans="2:14" s="2" customFormat="1" ht="14.25" customHeight="1" x14ac:dyDescent="0.2">
      <c r="C11" s="84" t="str">
        <f ca="1">IF($N$11=TRUE,"","Übertragung erfolgt automatisch aus Kennzahlenbogen (Ist-Werte, Begründungen und Aktionen)")</f>
        <v>Übertragung erfolgt automatisch aus Kennzahlenbogen (Ist-Werte, Begründungen und Aktionen)</v>
      </c>
      <c r="L11" s="13"/>
      <c r="N11" s="85" t="b">
        <f t="array" aca="1" ref="N11" ca="1">$B$14:$L$21=""</f>
        <v>0</v>
      </c>
    </row>
    <row r="12" spans="2:14" ht="21.95" customHeight="1" x14ac:dyDescent="0.25">
      <c r="B12" s="427" t="str">
        <f ca="1">IF($N$11=TRUE,"","KN")</f>
        <v>KN</v>
      </c>
      <c r="C12" s="427" t="str">
        <f ca="1">IF($N$11=TRUE,"","Kennzahlendefinition")</f>
        <v>Kennzahlendefinition</v>
      </c>
      <c r="D12" s="427" t="str">
        <f ca="1">IF($N$11=TRUE,"","Vorgaben Datenqualität")</f>
        <v>Vorgaben Datenqualität</v>
      </c>
      <c r="E12" s="432"/>
      <c r="F12" s="432"/>
      <c r="G12" s="427" t="str">
        <f ca="1">IF($N$11=TRUE,"","Ist-Werte")</f>
        <v>Ist-Werte</v>
      </c>
      <c r="H12" s="432"/>
      <c r="I12" s="432"/>
      <c r="J12" s="427" t="str">
        <f ca="1">IF($N$11=TRUE,"","Daten-qualität")</f>
        <v>Daten-qualität</v>
      </c>
      <c r="K12" s="112" t="str">
        <f ca="1">IF($N$11=TRUE,"","Verifizierung Zentrum")</f>
        <v>Verifizierung Zentrum</v>
      </c>
      <c r="L12" s="111"/>
    </row>
    <row r="13" spans="2:14" ht="22.5" customHeight="1" x14ac:dyDescent="0.25">
      <c r="B13" s="428"/>
      <c r="C13" s="429"/>
      <c r="D13" s="99" t="str">
        <f ca="1">IF($N$11=TRUE,"","Plausi unklar")</f>
        <v>Plausi unklar</v>
      </c>
      <c r="E13" s="99" t="str">
        <f ca="1">IF($N$11=TRUE,"","Sollvorgabe")</f>
        <v>Sollvorgabe</v>
      </c>
      <c r="F13" s="99" t="str">
        <f ca="1">IF($N$11=TRUE,"","Plausi unklar")</f>
        <v>Plausi unklar</v>
      </c>
      <c r="G13" s="99" t="str">
        <f ca="1">IF($N$11=TRUE,"","Zähler / Anzahl")</f>
        <v>Zähler / Anzahl</v>
      </c>
      <c r="H13" s="99" t="str">
        <f ca="1">IF($N$11=TRUE,"","Nenner")</f>
        <v>Nenner</v>
      </c>
      <c r="I13" s="99" t="str">
        <f ca="1">IF($N$11=TRUE,"","Quote")</f>
        <v>Quote</v>
      </c>
      <c r="J13" s="429"/>
      <c r="K13" s="110" t="str">
        <f ca="1">IF($N$11=TRUE,"","Begründung / Ursache")</f>
        <v>Begründung / Ursache</v>
      </c>
      <c r="L13" s="100" t="str">
        <f ca="1">IF($N$11=TRUE,"","Eingeleitete / geplante Aktionen")</f>
        <v>Eingeleitete / geplante Aktionen</v>
      </c>
    </row>
    <row r="14" spans="2:14" ht="139.5" customHeight="1" x14ac:dyDescent="0.25">
      <c r="B14" s="101">
        <f ca="1">'Hilfstabelle Datendef_KB'!O2</f>
        <v>1</v>
      </c>
      <c r="C14" s="102" t="str">
        <f ca="1">'Hilfstabelle Datendef_KB'!P2</f>
        <v xml:space="preserve">Anzahl Genanalysen </v>
      </c>
      <c r="D14" s="103" t="str">
        <f ca="1">'Hilfstabelle Datendef_KB'!Q2</f>
        <v>-----</v>
      </c>
      <c r="E14" s="103" t="str">
        <f ca="1">'Hilfstabelle Datendef_KB'!R2</f>
        <v>≥ 150</v>
      </c>
      <c r="F14" s="103" t="str">
        <f ca="1">'Hilfstabelle Datendef_KB'!S2</f>
        <v>-----</v>
      </c>
      <c r="G14" s="104">
        <f ca="1">'Hilfstabelle Datendef_KB'!T2</f>
        <v>0</v>
      </c>
      <c r="H14" s="104" t="str">
        <f ca="1">'Hilfstabelle Datendef_KB'!U2</f>
        <v>-----</v>
      </c>
      <c r="I14" s="105" t="str">
        <f ca="1">'Hilfstabelle Datendef_KB'!V2</f>
        <v>-----</v>
      </c>
      <c r="J14" s="101" t="str">
        <f ca="1">'Hilfstabelle Datendef_KB'!W2</f>
        <v>Unvollständig</v>
      </c>
      <c r="K14" s="109" t="str">
        <f ca="1">'Hilfstabelle Datendef_KB'!X2</f>
        <v>-----</v>
      </c>
      <c r="L14" s="102" t="str">
        <f ca="1">'Hilfstabelle Datendef_KB'!Y2</f>
        <v>-----</v>
      </c>
    </row>
    <row r="15" spans="2:14" ht="139.5" customHeight="1" x14ac:dyDescent="0.25">
      <c r="B15" s="101">
        <f ca="1">'Hilfstabelle Datendef_KB'!O3</f>
        <v>2</v>
      </c>
      <c r="C15" s="102" t="str">
        <f ca="1">'Hilfstabelle Datendef_KB'!P3</f>
        <v>Detektionsrate im IFNP</v>
      </c>
      <c r="D15" s="103" t="str">
        <f ca="1">'Hilfstabelle Datendef_KB'!Q3</f>
        <v>&lt; 1%</v>
      </c>
      <c r="E15" s="103" t="str">
        <f ca="1">'Hilfstabelle Datendef_KB'!R3</f>
        <v>Derzeit keine Vorgaben</v>
      </c>
      <c r="F15" s="103" t="str">
        <f ca="1">'Hilfstabelle Datendef_KB'!S3</f>
        <v>&gt; 4%</v>
      </c>
      <c r="G15" s="104" t="str">
        <f ca="1">'Hilfstabelle Datendef_KB'!T3</f>
        <v>-----</v>
      </c>
      <c r="H15" s="104" t="str">
        <f ca="1">'Hilfstabelle Datendef_KB'!U3</f>
        <v>-----</v>
      </c>
      <c r="I15" s="105" t="str">
        <f ca="1">'Hilfstabelle Datendef_KB'!V3</f>
        <v>n.d.</v>
      </c>
      <c r="J15" s="101" t="str">
        <f ca="1">'Hilfstabelle Datendef_KB'!W3</f>
        <v>Unvollständig</v>
      </c>
      <c r="K15" s="109" t="str">
        <f ca="1">'Hilfstabelle Datendef_KB'!X3</f>
        <v>-----</v>
      </c>
      <c r="L15" s="102" t="str">
        <f ca="1">'Hilfstabelle Datendef_KB'!Y3</f>
        <v>-----</v>
      </c>
    </row>
    <row r="16" spans="2:14" ht="139.5" customHeight="1" x14ac:dyDescent="0.25">
      <c r="B16" s="101">
        <f ca="1">'Hilfstabelle Datendef_KB'!O4</f>
        <v>3</v>
      </c>
      <c r="C16" s="102" t="str">
        <f ca="1">'Hilfstabelle Datendef_KB'!P4</f>
        <v>Histologisch gesichertes MaCa u./o. DCIS nach BIRADS 4/5 im IFNP</v>
      </c>
      <c r="D16" s="103" t="str">
        <f ca="1">'Hilfstabelle Datendef_KB'!Q4</f>
        <v>&lt; 15%</v>
      </c>
      <c r="E16" s="103" t="str">
        <f ca="1">'Hilfstabelle Datendef_KB'!R4</f>
        <v>Derzeit keine Vorgaben</v>
      </c>
      <c r="F16" s="103" t="str">
        <f ca="1">'Hilfstabelle Datendef_KB'!S4</f>
        <v>-----</v>
      </c>
      <c r="G16" s="104" t="str">
        <f ca="1">'Hilfstabelle Datendef_KB'!T4</f>
        <v>-----</v>
      </c>
      <c r="H16" s="104" t="str">
        <f ca="1">'Hilfstabelle Datendef_KB'!U4</f>
        <v>-----</v>
      </c>
      <c r="I16" s="105" t="str">
        <f ca="1">'Hilfstabelle Datendef_KB'!V4</f>
        <v>n.d.</v>
      </c>
      <c r="J16" s="101" t="str">
        <f ca="1">'Hilfstabelle Datendef_KB'!W4</f>
        <v>Unvollständig</v>
      </c>
      <c r="K16" s="109" t="str">
        <f ca="1">'Hilfstabelle Datendef_KB'!X4</f>
        <v>-----</v>
      </c>
      <c r="L16" s="102" t="str">
        <f ca="1">'Hilfstabelle Datendef_KB'!Y4</f>
        <v>-----</v>
      </c>
    </row>
    <row r="17" spans="2:12" ht="139.5" customHeight="1" x14ac:dyDescent="0.25">
      <c r="B17" s="101">
        <f ca="1">'Hilfstabelle Datendef_KB'!O5</f>
        <v>4</v>
      </c>
      <c r="C17" s="102" t="str">
        <f ca="1">'Hilfstabelle Datendef_KB'!P5</f>
        <v>Stadienverteilung der diagnostizierten MaCa/DCIS im IFNP</v>
      </c>
      <c r="D17" s="103" t="str">
        <f ca="1">'Hilfstabelle Datendef_KB'!Q5</f>
        <v>-----</v>
      </c>
      <c r="E17" s="103" t="str">
        <f ca="1">'Hilfstabelle Datendef_KB'!R5</f>
        <v>Derzeit keine Vorgaben</v>
      </c>
      <c r="F17" s="103" t="str">
        <f ca="1">'Hilfstabelle Datendef_KB'!S5</f>
        <v>-----</v>
      </c>
      <c r="G17" s="104" t="str">
        <f ca="1">'Hilfstabelle Datendef_KB'!T5</f>
        <v>-----</v>
      </c>
      <c r="H17" s="104" t="str">
        <f ca="1">'Hilfstabelle Datendef_KB'!U5</f>
        <v>-----</v>
      </c>
      <c r="I17" s="105" t="str">
        <f ca="1">'Hilfstabelle Datendef_KB'!V5</f>
        <v>n.d.</v>
      </c>
      <c r="J17" s="101" t="str">
        <f ca="1">'Hilfstabelle Datendef_KB'!W5</f>
        <v>Unvollständig</v>
      </c>
      <c r="K17" s="109" t="str">
        <f ca="1">'Hilfstabelle Datendef_KB'!X5</f>
        <v>-----</v>
      </c>
      <c r="L17" s="102" t="str">
        <f ca="1">'Hilfstabelle Datendef_KB'!Y5</f>
        <v>-----</v>
      </c>
    </row>
    <row r="18" spans="2:12" ht="139.5" customHeight="1" x14ac:dyDescent="0.25">
      <c r="B18" s="101">
        <f ca="1">'Hilfstabelle Datendef_KB'!O6</f>
        <v>5</v>
      </c>
      <c r="C18" s="102" t="str">
        <f ca="1">'Hilfstabelle Datendef_KB'!P6</f>
        <v>Anteil positive Befunde nach Stanzbiopsie im IFNP</v>
      </c>
      <c r="D18" s="103" t="str">
        <f ca="1">'Hilfstabelle Datendef_KB'!Q6</f>
        <v>-----</v>
      </c>
      <c r="E18" s="103" t="str">
        <f ca="1">'Hilfstabelle Datendef_KB'!R6</f>
        <v>Derzeit keine Vorgaben</v>
      </c>
      <c r="F18" s="103" t="str">
        <f ca="1">'Hilfstabelle Datendef_KB'!S6</f>
        <v>-----</v>
      </c>
      <c r="G18" s="104" t="str">
        <f ca="1">'Hilfstabelle Datendef_KB'!T6</f>
        <v>-----</v>
      </c>
      <c r="H18" s="104" t="str">
        <f ca="1">'Hilfstabelle Datendef_KB'!U6</f>
        <v>-----</v>
      </c>
      <c r="I18" s="105" t="str">
        <f ca="1">'Hilfstabelle Datendef_KB'!V6</f>
        <v>n.d.</v>
      </c>
      <c r="J18" s="101" t="str">
        <f ca="1">'Hilfstabelle Datendef_KB'!W6</f>
        <v>Unvollständig</v>
      </c>
      <c r="K18" s="109" t="str">
        <f ca="1">'Hilfstabelle Datendef_KB'!X6</f>
        <v>-----</v>
      </c>
      <c r="L18" s="102" t="str">
        <f ca="1">'Hilfstabelle Datendef_KB'!Y6</f>
        <v>-----</v>
      </c>
    </row>
    <row r="19" spans="2:12" ht="139.5" customHeight="1" x14ac:dyDescent="0.25">
      <c r="B19" s="101">
        <f ca="1">'Hilfstabelle Datendef_KB'!O7</f>
        <v>6</v>
      </c>
      <c r="C19" s="102" t="str">
        <f ca="1">'Hilfstabelle Datendef_KB'!P7</f>
        <v>Anteil Mutationsnachweis Klasse 4/5</v>
      </c>
      <c r="D19" s="103" t="str">
        <f ca="1">'Hilfstabelle Datendef_KB'!Q7</f>
        <v>&lt; 10%</v>
      </c>
      <c r="E19" s="103" t="str">
        <f ca="1">'Hilfstabelle Datendef_KB'!R7</f>
        <v>Derzeit keine Vorgaben</v>
      </c>
      <c r="F19" s="103" t="str">
        <f ca="1">'Hilfstabelle Datendef_KB'!S7</f>
        <v>-----</v>
      </c>
      <c r="G19" s="104" t="str">
        <f ca="1">'Hilfstabelle Datendef_KB'!T7</f>
        <v>-----</v>
      </c>
      <c r="H19" s="104" t="str">
        <f ca="1">'Hilfstabelle Datendef_KB'!U7</f>
        <v>-----</v>
      </c>
      <c r="I19" s="105" t="str">
        <f ca="1">'Hilfstabelle Datendef_KB'!V7</f>
        <v>n.d.</v>
      </c>
      <c r="J19" s="101" t="str">
        <f ca="1">'Hilfstabelle Datendef_KB'!W7</f>
        <v>Unvollständig</v>
      </c>
      <c r="K19" s="109" t="str">
        <f ca="1">'Hilfstabelle Datendef_KB'!X7</f>
        <v>-----</v>
      </c>
      <c r="L19" s="102" t="str">
        <f ca="1">'Hilfstabelle Datendef_KB'!Y7</f>
        <v>-----</v>
      </c>
    </row>
    <row r="20" spans="2:12" ht="139.5" customHeight="1" x14ac:dyDescent="0.25">
      <c r="B20" s="101">
        <f ca="1">'Hilfstabelle Datendef_KB'!O8</f>
        <v>7</v>
      </c>
      <c r="C20" s="102" t="str">
        <f ca="1">'Hilfstabelle Datendef_KB'!P8</f>
        <v xml:space="preserve">Anzahl durchgeführte Studien </v>
      </c>
      <c r="D20" s="103" t="str">
        <f ca="1">'Hilfstabelle Datendef_KB'!Q8</f>
        <v>-----</v>
      </c>
      <c r="E20" s="103" t="str">
        <f ca="1">'Hilfstabelle Datendef_KB'!R8</f>
        <v>2 Studien</v>
      </c>
      <c r="F20" s="103" t="str">
        <f ca="1">'Hilfstabelle Datendef_KB'!S8</f>
        <v>-----</v>
      </c>
      <c r="G20" s="104" t="str">
        <f ca="1">'Hilfstabelle Datendef_KB'!T8</f>
        <v>-----</v>
      </c>
      <c r="H20" s="104" t="str">
        <f ca="1">'Hilfstabelle Datendef_KB'!U8</f>
        <v>-----</v>
      </c>
      <c r="I20" s="105" t="str">
        <f ca="1">'Hilfstabelle Datendef_KB'!V8</f>
        <v>-----</v>
      </c>
      <c r="J20" s="101" t="str">
        <f ca="1">'Hilfstabelle Datendef_KB'!W8</f>
        <v>Unvollständig</v>
      </c>
      <c r="K20" s="109" t="str">
        <f ca="1">'Hilfstabelle Datendef_KB'!X8</f>
        <v>-----</v>
      </c>
      <c r="L20" s="102" t="str">
        <f ca="1">'Hilfstabelle Datendef_KB'!Y8</f>
        <v>-----</v>
      </c>
    </row>
    <row r="21" spans="2:12" ht="139.5" customHeight="1" x14ac:dyDescent="0.25">
      <c r="B21" s="101">
        <f ca="1">'Hilfstabelle Datendef_KB'!O9</f>
        <v>8</v>
      </c>
      <c r="C21" s="102" t="str">
        <f ca="1">'Hilfstabelle Datendef_KB'!P9</f>
        <v>Anzahl Studieneinschlüsse HerediCaRe</v>
      </c>
      <c r="D21" s="103" t="str">
        <f ca="1">'Hilfstabelle Datendef_KB'!Q9</f>
        <v>&lt; 80%</v>
      </c>
      <c r="E21" s="103" t="str">
        <f ca="1">'Hilfstabelle Datendef_KB'!R9</f>
        <v>Derzeit keine Vorgaben</v>
      </c>
      <c r="F21" s="103" t="str">
        <f ca="1">'Hilfstabelle Datendef_KB'!S9</f>
        <v>-----</v>
      </c>
      <c r="G21" s="104" t="str">
        <f ca="1">'Hilfstabelle Datendef_KB'!T9</f>
        <v>-----</v>
      </c>
      <c r="H21" s="104">
        <f ca="1">'Hilfstabelle Datendef_KB'!U9</f>
        <v>0</v>
      </c>
      <c r="I21" s="105" t="str">
        <f ca="1">'Hilfstabelle Datendef_KB'!V9</f>
        <v>n.d.</v>
      </c>
      <c r="J21" s="101" t="str">
        <f ca="1">'Hilfstabelle Datendef_KB'!W9</f>
        <v>Unvollständig</v>
      </c>
      <c r="K21" s="109" t="str">
        <f ca="1">'Hilfstabelle Datendef_KB'!X9</f>
        <v>-----</v>
      </c>
      <c r="L21" s="102" t="str">
        <f ca="1">'Hilfstabelle Datendef_KB'!Y9</f>
        <v>-----</v>
      </c>
    </row>
  </sheetData>
  <sheetProtection algorithmName="SHA-512" hashValue="s08dQvRWMzva7OQYUD3LlNQpvi0zpSX6jSgCoGS584hSAwwn5ILEIjovQjO6sOttgh9PuJQYIkdkuhRZz1jGGg==" saltValue="eK8jaq+j+hsrxdGOT8J+OQ==" spinCount="100000" sheet="1" objects="1" scenarios="1" selectLockedCells="1"/>
  <customSheetViews>
    <customSheetView guid="{DAA0C1F4-4D8F-4BD8-91F9-40281B589772}" showGridLines="0" topLeftCell="A23">
      <selection activeCell="K19" sqref="K19"/>
      <pageMargins left="7.874015748031496E-2" right="7.874015748031496E-2" top="0.19685039370078741" bottom="0.27559055118110237" header="0.11811023622047245" footer="0.11811023622047245"/>
      <pageSetup paperSize="9" orientation="landscape" horizontalDpi="0" verticalDpi="0" r:id="rId1"/>
      <headerFooter>
        <oddFooter>&amp;L&amp;"Arial,Standard"&amp;7&amp;F&amp;C&amp;"Arial,Standard"&amp;7 © DKG  Alle Rechte vorbehalten&amp;R&amp;"Arial,Standard"&amp;7&amp;P</oddFooter>
      </headerFooter>
    </customSheetView>
    <customSheetView guid="{AD479C9E-06F7-4C03-8179-295428B49475}" showGridLines="0">
      <selection activeCell="G20" sqref="G20"/>
      <pageMargins left="7.874015748031496E-2" right="7.874015748031496E-2" top="0.19685039370078741" bottom="0.27559055118110237" header="0.11811023622047245" footer="0.11811023622047245"/>
      <pageSetup paperSize="9" orientation="landscape" horizontalDpi="0" verticalDpi="0" r:id="rId2"/>
      <headerFooter>
        <oddFooter>&amp;L&amp;"Arial,Standard"&amp;7&amp;F&amp;C&amp;"Arial,Standard"&amp;7 © DKG  Alle Rechte vorbehalten&amp;R&amp;"Arial,Standard"&amp;7&amp;P</oddFooter>
      </headerFooter>
    </customSheetView>
  </customSheetViews>
  <mergeCells count="7">
    <mergeCell ref="D6:K6"/>
    <mergeCell ref="B12:B13"/>
    <mergeCell ref="J12:J13"/>
    <mergeCell ref="C12:C13"/>
    <mergeCell ref="D8:F8"/>
    <mergeCell ref="D12:F12"/>
    <mergeCell ref="G12:I12"/>
  </mergeCells>
  <phoneticPr fontId="34" type="noConversion"/>
  <conditionalFormatting sqref="B14:I21 K14:L21">
    <cfRule type="notContainsBlanks" dxfId="5" priority="7" stopIfTrue="1">
      <formula>LEN(TRIM(B14))&gt;0</formula>
    </cfRule>
  </conditionalFormatting>
  <conditionalFormatting sqref="B12:L13">
    <cfRule type="expression" dxfId="4" priority="2" stopIfTrue="1">
      <formula>$C$10="Kein Datendefizit vorhanden"</formula>
    </cfRule>
  </conditionalFormatting>
  <conditionalFormatting sqref="J14:J21">
    <cfRule type="expression" dxfId="3" priority="1" stopIfTrue="1">
      <formula>OR(AND($J14&lt;&gt;"",$J14="Unvollständig"),AND($J14&lt;&gt;"",$J14="Inkorrekt"))</formula>
    </cfRule>
    <cfRule type="expression" dxfId="2" priority="3" stopIfTrue="1">
      <formula>AND($J14&lt;&gt;"",$J14="Sollvorgabe nicht erfüllt")</formula>
    </cfRule>
    <cfRule type="expression" dxfId="1" priority="4">
      <formula>AND($J14&lt;&gt;"",$J14="Ausnahme (Plausibilität unklar)")=TRUE</formula>
    </cfRule>
    <cfRule type="expression" dxfId="0" priority="5" stopIfTrue="1">
      <formula>AND($J14&lt;&gt;"",$J14="I.O. (Plausibilität unklar)")</formula>
    </cfRule>
  </conditionalFormatting>
  <pageMargins left="7.874015748031496E-2" right="7.874015748031496E-2" top="0.19685039370078741" bottom="0.27559055118110237" header="0.11811023622047245" footer="0.11811023622047245"/>
  <pageSetup paperSize="9" scale="90" orientation="landscape" r:id="rId3"/>
  <headerFooter>
    <oddFooter>&amp;L&amp;"Arial,Standard"&amp;7&amp;F&amp;C&amp;"Arial,Standard"&amp;7 © DKG  Alle Rechte vorbehalten&amp;R&amp;"Arial,Standard"&amp;7&amp;P</oddFooter>
  </headerFooter>
  <rowBreaks count="2" manualBreakCount="2">
    <brk id="16" min="1" max="11" man="1"/>
    <brk id="20" min="1" max="11" man="1"/>
  </rowBreaks>
  <ignoredErrors>
    <ignoredError sqref="E13" formula="1"/>
  </ignoredErrors>
  <drawing r:id="rId4"/>
  <legacyDrawing r:id="rId5"/>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Basisdaten</vt:lpstr>
      <vt:lpstr>HilfstabelleSD</vt:lpstr>
      <vt:lpstr>HilfstabelleB</vt:lpstr>
      <vt:lpstr>Datenquelle</vt:lpstr>
      <vt:lpstr>Glossar</vt:lpstr>
      <vt:lpstr>Kennzahlenbogen_(KB)</vt:lpstr>
      <vt:lpstr>HilfstabelleKB</vt:lpstr>
      <vt:lpstr>Berechnung1</vt:lpstr>
      <vt:lpstr>Datendefizite_KB</vt:lpstr>
      <vt:lpstr>Hilfstabelle Datendef_KB</vt:lpstr>
      <vt:lpstr>Basisdaten!Print_Area</vt:lpstr>
      <vt:lpstr>'Kennzahlenbogen_(KB)'!Print_Area</vt:lpstr>
      <vt:lpstr>Basisdaten!Print_Titles</vt:lpstr>
      <vt:lpstr>Datendefizite_KB!Print_Titles</vt:lpstr>
      <vt:lpstr>'Kennzahlenbogen_(KB)'!Print_Titles</vt:lpstr>
      <vt:lpstr>ZentrumRegNr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DKG</dc:creator>
  <cp:lastModifiedBy>OnkoZert - Roxana Rentea</cp:lastModifiedBy>
  <cp:lastPrinted>2025-08-27T08:50:49Z</cp:lastPrinted>
  <dcterms:created xsi:type="dcterms:W3CDTF">2012-04-12T09:13:43Z</dcterms:created>
  <dcterms:modified xsi:type="dcterms:W3CDTF">2025-11-19T07:51:09Z</dcterms:modified>
</cp:coreProperties>
</file>