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updateLinks="never" codeName="DieseArbeitsmappe" defaultThemeVersion="124226"/>
  <workbookProtection workbookPassword="CA09" lockStructure="1"/>
  <bookViews>
    <workbookView xWindow="-120" yWindow="-120" windowWidth="29040" windowHeight="15840" tabRatio="786" firstSheet="1" activeTab="1"/>
  </bookViews>
  <sheets>
    <sheet name="Datenquelle" sheetId="13" state="hidden" r:id="rId1"/>
    <sheet name="Basisdaten" sheetId="11" r:id="rId2"/>
    <sheet name="HilfstabelleSD" sheetId="21" state="hidden" r:id="rId3"/>
    <sheet name="HilfstabelleB" sheetId="46" state="hidden" r:id="rId4"/>
    <sheet name="Studien" sheetId="50" r:id="rId5"/>
    <sheet name="HilfstabelleStudien" sheetId="51" state="hidden" r:id="rId6"/>
    <sheet name="Kennzahlenbogen_(KB)" sheetId="2" r:id="rId7"/>
    <sheet name="HilfstabelleKB" sheetId="45" state="hidden" r:id="rId8"/>
    <sheet name="Berechnung1" sheetId="24" state="hidden" r:id="rId9"/>
    <sheet name="Datendefizite_KB" sheetId="44" r:id="rId10"/>
    <sheet name="Hilfstabelle Datendef_KB" sheetId="49" state="hidden" r:id="rId11"/>
  </sheets>
  <definedNames>
    <definedName name="_xlnm._FilterDatabase" localSheetId="0" hidden="1">Datenquelle!$A$68:$F$268</definedName>
    <definedName name="_xlnm.Print_Area" localSheetId="1">Basisdaten!$A$1:$O$64</definedName>
    <definedName name="_xlnm.Print_Area" localSheetId="9">OFFSET(Datendefizite_KB!$A$1,0,0,SUMPRODUCT((Datendefizite_KB!$A$14:$A$38&lt;&gt;"")+0)+13,11)</definedName>
    <definedName name="_xlnm.Print_Area" localSheetId="6">'Kennzahlenbogen_(KB)'!$A$1:$P$97</definedName>
    <definedName name="_xlnm.Print_Area" localSheetId="4">Studien!$A$1:$E$60</definedName>
    <definedName name="_xlnm.Print_Titles" localSheetId="9">Datendefizite_KB!$12:$13</definedName>
    <definedName name="_xlnm.Print_Titles" localSheetId="6">'Kennzahlenbogen_(KB)'!$6:$7</definedName>
    <definedName name="Keine_Zusammenarbeit">Datenquelle!$B$57</definedName>
    <definedName name="myItem">OFFSET(myItemList,0,0,COUNTA(myItemList),1)</definedName>
    <definedName name="myItemList">INDEX(Datenquelle!#REF!,0,MATCH(Datenquelle!$E$66,Datenquelle!#REF!,0))</definedName>
    <definedName name="Tumordokumentation">Datenquelle!$B$1:$B$53</definedName>
    <definedName name="Zentrum1">Datenquelle!$A$69:$A$268</definedName>
    <definedName name="zentrumsintern___ohne_Krebsregister">Datenquelle!$B$57:$B$61</definedName>
  </definedNames>
  <calcPr calcId="145621"/>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9" i="2" l="1"/>
  <c r="D109" i="2"/>
  <c r="E109" i="2"/>
  <c r="F109" i="2"/>
  <c r="G109" i="2"/>
  <c r="C109" i="2"/>
  <c r="C108" i="2"/>
  <c r="B12" i="46"/>
  <c r="C12" i="46"/>
  <c r="D12" i="46"/>
  <c r="E12" i="46"/>
  <c r="H12" i="46"/>
  <c r="A12" i="46"/>
  <c r="A11" i="46"/>
  <c r="K60" i="11"/>
  <c r="D50" i="11"/>
  <c r="J38" i="11"/>
  <c r="G38" i="11"/>
  <c r="F38" i="11"/>
  <c r="E38" i="11"/>
  <c r="D38" i="11"/>
  <c r="N53" i="11"/>
  <c r="N52" i="11"/>
  <c r="N51" i="11"/>
  <c r="N39" i="11"/>
  <c r="N54" i="11"/>
  <c r="I12" i="50"/>
  <c r="J12" i="50"/>
  <c r="I13" i="50"/>
  <c r="J13" i="50"/>
  <c r="I14" i="50"/>
  <c r="J14" i="50"/>
  <c r="I15" i="50"/>
  <c r="J15" i="50"/>
  <c r="K15" i="50"/>
  <c r="A6" i="51" s="1"/>
  <c r="I16" i="50"/>
  <c r="J16" i="50"/>
  <c r="K16" i="50"/>
  <c r="A7" i="51" s="1"/>
  <c r="I17" i="50"/>
  <c r="J17" i="50"/>
  <c r="K17" i="50"/>
  <c r="I18" i="50"/>
  <c r="J18" i="50"/>
  <c r="I19" i="50"/>
  <c r="J19" i="50"/>
  <c r="I20" i="50"/>
  <c r="K20" i="50" s="1"/>
  <c r="J20" i="50"/>
  <c r="I21" i="50"/>
  <c r="J21" i="50"/>
  <c r="I22" i="50"/>
  <c r="J22" i="50"/>
  <c r="K22" i="50" s="1"/>
  <c r="A13" i="51" s="1"/>
  <c r="I23" i="50"/>
  <c r="J23" i="50"/>
  <c r="K23" i="50"/>
  <c r="E14" i="51" s="1"/>
  <c r="I24" i="50"/>
  <c r="J24" i="50"/>
  <c r="K24" i="50"/>
  <c r="B15" i="51" s="1"/>
  <c r="I25" i="50"/>
  <c r="J25" i="50"/>
  <c r="I26" i="50"/>
  <c r="J26" i="50"/>
  <c r="I27" i="50"/>
  <c r="J27" i="50"/>
  <c r="I28" i="50"/>
  <c r="J28" i="50"/>
  <c r="I29" i="50"/>
  <c r="K29" i="50" s="1"/>
  <c r="J29" i="50"/>
  <c r="I30" i="50"/>
  <c r="J30" i="50"/>
  <c r="I31" i="50"/>
  <c r="J31" i="50"/>
  <c r="K31" i="50"/>
  <c r="I32" i="50"/>
  <c r="J32" i="50"/>
  <c r="I33" i="50"/>
  <c r="J33" i="50"/>
  <c r="I34" i="50"/>
  <c r="J34" i="50"/>
  <c r="I35" i="50"/>
  <c r="J35" i="50"/>
  <c r="I36" i="50"/>
  <c r="J36" i="50"/>
  <c r="I37" i="50"/>
  <c r="J37" i="50"/>
  <c r="I38" i="50"/>
  <c r="J38" i="50"/>
  <c r="I39" i="50"/>
  <c r="J39" i="50"/>
  <c r="K39" i="50" s="1"/>
  <c r="I40" i="50"/>
  <c r="J40" i="50"/>
  <c r="I41" i="50"/>
  <c r="J41" i="50"/>
  <c r="I42" i="50"/>
  <c r="J42" i="50"/>
  <c r="I43" i="50"/>
  <c r="J43" i="50"/>
  <c r="K43" i="50"/>
  <c r="A34" i="51" s="1"/>
  <c r="I44" i="50"/>
  <c r="J44" i="50"/>
  <c r="K44" i="50"/>
  <c r="A35" i="51" s="1"/>
  <c r="I45" i="50"/>
  <c r="J45" i="50"/>
  <c r="I46" i="50"/>
  <c r="J46" i="50"/>
  <c r="K46" i="50"/>
  <c r="I47" i="50"/>
  <c r="J47" i="50"/>
  <c r="I48" i="50"/>
  <c r="J48" i="50"/>
  <c r="I49" i="50"/>
  <c r="J49" i="50"/>
  <c r="I50" i="50"/>
  <c r="J50" i="50"/>
  <c r="I51" i="50"/>
  <c r="J51" i="50"/>
  <c r="K51" i="50"/>
  <c r="D42" i="51" s="1"/>
  <c r="I52" i="50"/>
  <c r="J52" i="50"/>
  <c r="I53" i="50"/>
  <c r="K53" i="50" s="1"/>
  <c r="J53" i="50"/>
  <c r="I54" i="50"/>
  <c r="J54" i="50"/>
  <c r="I55" i="50"/>
  <c r="J55" i="50"/>
  <c r="I56" i="50"/>
  <c r="J56" i="50"/>
  <c r="I57" i="50"/>
  <c r="J57" i="50"/>
  <c r="I58" i="50"/>
  <c r="J58" i="50"/>
  <c r="I59" i="50"/>
  <c r="J59" i="50"/>
  <c r="K59" i="50"/>
  <c r="I60" i="50"/>
  <c r="J60" i="50"/>
  <c r="K60" i="50"/>
  <c r="D51" i="51" s="1"/>
  <c r="I11" i="50"/>
  <c r="K30" i="50" l="1"/>
  <c r="K37" i="50"/>
  <c r="E42" i="51"/>
  <c r="D34" i="51"/>
  <c r="C34" i="51"/>
  <c r="K57" i="50"/>
  <c r="D48" i="51" s="1"/>
  <c r="B34" i="51"/>
  <c r="D55" i="11"/>
  <c r="E51" i="51"/>
  <c r="K36" i="50"/>
  <c r="A27" i="51" s="1"/>
  <c r="D7" i="51"/>
  <c r="M28" i="11"/>
  <c r="N28" i="11"/>
  <c r="B27" i="51"/>
  <c r="C27" i="51"/>
  <c r="D27" i="51"/>
  <c r="E27" i="51"/>
  <c r="A15" i="51"/>
  <c r="K40" i="50"/>
  <c r="E31" i="51" s="1"/>
  <c r="K48" i="50"/>
  <c r="A39" i="51" s="1"/>
  <c r="C14" i="51"/>
  <c r="K56" i="50"/>
  <c r="C47" i="51" s="1"/>
  <c r="B22" i="51"/>
  <c r="B14" i="51"/>
  <c r="K47" i="50"/>
  <c r="E38" i="51" s="1"/>
  <c r="C30" i="51"/>
  <c r="K55" i="50"/>
  <c r="C46" i="51" s="1"/>
  <c r="E13" i="51"/>
  <c r="A21" i="51"/>
  <c r="C13" i="51"/>
  <c r="E15" i="51"/>
  <c r="K54" i="50"/>
  <c r="D45" i="51" s="1"/>
  <c r="A37" i="51"/>
  <c r="D15" i="51"/>
  <c r="B20" i="51"/>
  <c r="C15" i="51"/>
  <c r="A28" i="51"/>
  <c r="A20" i="51"/>
  <c r="E7" i="51"/>
  <c r="A44" i="51"/>
  <c r="K28" i="50"/>
  <c r="A19" i="51" s="1"/>
  <c r="C7" i="51"/>
  <c r="C51" i="51"/>
  <c r="K19" i="50"/>
  <c r="E10" i="51" s="1"/>
  <c r="E35" i="51"/>
  <c r="B7" i="51"/>
  <c r="B51" i="51"/>
  <c r="K27" i="50"/>
  <c r="A18" i="51" s="1"/>
  <c r="D35" i="51"/>
  <c r="C42" i="51"/>
  <c r="K35" i="50"/>
  <c r="A26" i="51" s="1"/>
  <c r="C35" i="51"/>
  <c r="E6" i="51"/>
  <c r="E50" i="51"/>
  <c r="B42" i="51"/>
  <c r="K26" i="50"/>
  <c r="B17" i="51" s="1"/>
  <c r="B35" i="51"/>
  <c r="D6" i="51"/>
  <c r="D50" i="51"/>
  <c r="K50" i="50"/>
  <c r="A41" i="51" s="1"/>
  <c r="K34" i="50"/>
  <c r="D25" i="51" s="1"/>
  <c r="C6" i="51"/>
  <c r="A8" i="51"/>
  <c r="E34" i="51"/>
  <c r="B6" i="51"/>
  <c r="B46" i="51"/>
  <c r="E46" i="51"/>
  <c r="A46" i="51"/>
  <c r="B11" i="51"/>
  <c r="C11" i="51"/>
  <c r="D11" i="51"/>
  <c r="A11" i="51"/>
  <c r="E11" i="51"/>
  <c r="E26" i="51"/>
  <c r="D26" i="51"/>
  <c r="B26" i="51"/>
  <c r="D19" i="51"/>
  <c r="B19" i="51"/>
  <c r="K32" i="50"/>
  <c r="E23" i="51" s="1"/>
  <c r="D14" i="51"/>
  <c r="E30" i="51"/>
  <c r="C50" i="51"/>
  <c r="A50" i="51"/>
  <c r="A42" i="51"/>
  <c r="A30" i="51"/>
  <c r="A22" i="51"/>
  <c r="A14" i="51"/>
  <c r="E45" i="51"/>
  <c r="E37" i="51"/>
  <c r="E21" i="51"/>
  <c r="D37" i="51"/>
  <c r="D21" i="51"/>
  <c r="D13" i="51"/>
  <c r="K49" i="50"/>
  <c r="A40" i="51" s="1"/>
  <c r="K42" i="50"/>
  <c r="D33" i="51" s="1"/>
  <c r="K21" i="50"/>
  <c r="B12" i="51" s="1"/>
  <c r="K14" i="50"/>
  <c r="A5" i="51" s="1"/>
  <c r="C45" i="51"/>
  <c r="C37" i="51"/>
  <c r="C21" i="51"/>
  <c r="C17" i="51"/>
  <c r="K41" i="50"/>
  <c r="C32" i="51" s="1"/>
  <c r="K13" i="50"/>
  <c r="A4" i="51" s="1"/>
  <c r="E44" i="51"/>
  <c r="E28" i="51"/>
  <c r="E20" i="51"/>
  <c r="E8" i="51"/>
  <c r="K18" i="50"/>
  <c r="A9" i="51" s="1"/>
  <c r="K45" i="50"/>
  <c r="E36" i="51" s="1"/>
  <c r="B50" i="51"/>
  <c r="B30" i="51"/>
  <c r="B45" i="51"/>
  <c r="B37" i="51"/>
  <c r="B21" i="51"/>
  <c r="B13" i="51"/>
  <c r="D44" i="51"/>
  <c r="D32" i="51"/>
  <c r="D28" i="51"/>
  <c r="D20" i="51"/>
  <c r="D8" i="51"/>
  <c r="K52" i="50"/>
  <c r="A43" i="51" s="1"/>
  <c r="D30" i="51"/>
  <c r="D22" i="51"/>
  <c r="D10" i="51"/>
  <c r="C38" i="51"/>
  <c r="K58" i="50"/>
  <c r="E49" i="51" s="1"/>
  <c r="A45" i="51"/>
  <c r="A51" i="51"/>
  <c r="K38" i="50"/>
  <c r="E29" i="51" s="1"/>
  <c r="K25" i="50"/>
  <c r="B16" i="51" s="1"/>
  <c r="A31" i="51"/>
  <c r="E22" i="51"/>
  <c r="C22" i="51"/>
  <c r="C44" i="51"/>
  <c r="C28" i="51"/>
  <c r="C20" i="51"/>
  <c r="C8" i="51"/>
  <c r="K33" i="50"/>
  <c r="B24" i="51" s="1"/>
  <c r="B44" i="51"/>
  <c r="B28" i="51"/>
  <c r="B8" i="51"/>
  <c r="K12" i="50"/>
  <c r="B3" i="51" s="1"/>
  <c r="J11" i="50"/>
  <c r="K11" i="50" s="1"/>
  <c r="A2" i="50"/>
  <c r="C10" i="51" l="1"/>
  <c r="E48" i="51"/>
  <c r="C26" i="51"/>
  <c r="A48" i="51"/>
  <c r="C33" i="51"/>
  <c r="A33" i="51"/>
  <c r="B48" i="51"/>
  <c r="C48" i="51"/>
  <c r="B10" i="51"/>
  <c r="E17" i="51"/>
  <c r="E41" i="51"/>
  <c r="E25" i="51"/>
  <c r="C19" i="51"/>
  <c r="A47" i="51"/>
  <c r="B4" i="51"/>
  <c r="E4" i="51"/>
  <c r="A25" i="51"/>
  <c r="C25" i="51"/>
  <c r="C29" i="51"/>
  <c r="B32" i="51"/>
  <c r="A32" i="51"/>
  <c r="B25" i="51"/>
  <c r="B31" i="51"/>
  <c r="D4" i="51"/>
  <c r="E32" i="51"/>
  <c r="E5" i="51"/>
  <c r="E19" i="51"/>
  <c r="B41" i="51"/>
  <c r="C4" i="51"/>
  <c r="E9" i="51"/>
  <c r="C18" i="51"/>
  <c r="B23" i="51"/>
  <c r="D12" i="51"/>
  <c r="C31" i="51"/>
  <c r="D17" i="51"/>
  <c r="B39" i="51"/>
  <c r="E39" i="51"/>
  <c r="D40" i="51"/>
  <c r="C39" i="51"/>
  <c r="A24" i="51"/>
  <c r="B18" i="51"/>
  <c r="E18" i="51"/>
  <c r="D18" i="51"/>
  <c r="B38" i="51"/>
  <c r="C49" i="51"/>
  <c r="A38" i="51"/>
  <c r="A23" i="51"/>
  <c r="B36" i="51"/>
  <c r="A17" i="51"/>
  <c r="D41" i="51"/>
  <c r="E47" i="51"/>
  <c r="A49" i="51"/>
  <c r="D39" i="51"/>
  <c r="D38" i="51"/>
  <c r="B40" i="51"/>
  <c r="D31" i="51"/>
  <c r="D47" i="51"/>
  <c r="D46" i="51"/>
  <c r="A10" i="51"/>
  <c r="C9" i="51"/>
  <c r="C41" i="51"/>
  <c r="C23" i="51"/>
  <c r="B47" i="51"/>
  <c r="D49" i="51"/>
  <c r="D24" i="51"/>
  <c r="A12" i="51"/>
  <c r="C16" i="51"/>
  <c r="D16" i="51"/>
  <c r="D5" i="51"/>
  <c r="A29" i="51"/>
  <c r="C12" i="51"/>
  <c r="C36" i="51"/>
  <c r="E12" i="51"/>
  <c r="C24" i="51"/>
  <c r="E33" i="51"/>
  <c r="A16" i="51"/>
  <c r="B9" i="51"/>
  <c r="E24" i="51"/>
  <c r="B33" i="51"/>
  <c r="A36" i="51"/>
  <c r="C40" i="51"/>
  <c r="D9" i="51"/>
  <c r="E40" i="51"/>
  <c r="B49" i="51"/>
  <c r="B29" i="51"/>
  <c r="D29" i="51"/>
  <c r="C43" i="51"/>
  <c r="B43" i="51"/>
  <c r="D43" i="51"/>
  <c r="E43" i="51"/>
  <c r="D36" i="51"/>
  <c r="E16" i="51"/>
  <c r="C5" i="51"/>
  <c r="D23" i="51"/>
  <c r="B5" i="51"/>
  <c r="C3" i="51"/>
  <c r="E3" i="51"/>
  <c r="D3" i="51"/>
  <c r="A3" i="51"/>
  <c r="C2" i="51"/>
  <c r="F6" i="21"/>
  <c r="E6" i="21"/>
  <c r="F5" i="21"/>
  <c r="E5" i="21"/>
  <c r="B15" i="46"/>
  <c r="B16" i="46"/>
  <c r="B17" i="46"/>
  <c r="B18" i="46"/>
  <c r="B19" i="46"/>
  <c r="B20" i="46"/>
  <c r="B21" i="46"/>
  <c r="B22" i="46"/>
  <c r="B23" i="46"/>
  <c r="B24" i="46"/>
  <c r="B26" i="46"/>
  <c r="B27" i="46"/>
  <c r="B28" i="46"/>
  <c r="B29" i="46"/>
  <c r="D112" i="2"/>
  <c r="D113" i="2"/>
  <c r="D114" i="2"/>
  <c r="D115" i="2"/>
  <c r="D116" i="2"/>
  <c r="D117" i="2"/>
  <c r="D118" i="2"/>
  <c r="D119" i="2"/>
  <c r="D120" i="2"/>
  <c r="D121" i="2"/>
  <c r="D123" i="2"/>
  <c r="D124" i="2"/>
  <c r="D125" i="2"/>
  <c r="D126" i="2"/>
  <c r="I50" i="11"/>
  <c r="K55" i="11"/>
  <c r="D122" i="2" l="1"/>
  <c r="A2" i="51"/>
  <c r="B2" i="51"/>
  <c r="D2" i="51"/>
  <c r="E2" i="51"/>
  <c r="E5" i="50"/>
  <c r="O17" i="2" s="1"/>
  <c r="B25" i="46"/>
  <c r="D100" i="2" l="1"/>
  <c r="D101" i="2"/>
  <c r="D102" i="2"/>
  <c r="D103" i="2"/>
  <c r="D104" i="2"/>
  <c r="D105" i="2"/>
  <c r="D106" i="2"/>
  <c r="D107" i="2"/>
  <c r="D108" i="2"/>
  <c r="D111" i="2"/>
  <c r="D99" i="2"/>
  <c r="O85" i="2" l="1"/>
  <c r="P83" i="2" s="1"/>
  <c r="O82" i="2"/>
  <c r="P80" i="2" s="1"/>
  <c r="O79" i="2"/>
  <c r="P77" i="2" s="1"/>
  <c r="O99" i="24"/>
  <c r="H36" i="45" s="1"/>
  <c r="O96" i="24"/>
  <c r="H35" i="45" s="1"/>
  <c r="O93" i="24"/>
  <c r="H34" i="45" s="1"/>
  <c r="O90" i="24"/>
  <c r="H33" i="45" s="1"/>
  <c r="O87" i="24"/>
  <c r="H32" i="45" s="1"/>
  <c r="G36" i="45"/>
  <c r="G35" i="45"/>
  <c r="G34" i="45"/>
  <c r="G33" i="45"/>
  <c r="F36" i="45"/>
  <c r="F35" i="45"/>
  <c r="F34" i="45"/>
  <c r="F33" i="45"/>
  <c r="C36" i="45"/>
  <c r="C35" i="45"/>
  <c r="C34" i="45"/>
  <c r="C33" i="45"/>
  <c r="C32" i="45"/>
  <c r="B36" i="45"/>
  <c r="B35" i="45"/>
  <c r="B34" i="45"/>
  <c r="B33" i="45"/>
  <c r="G32" i="45"/>
  <c r="F32" i="45"/>
  <c r="B32" i="45"/>
  <c r="G31" i="45"/>
  <c r="F31" i="45"/>
  <c r="C31" i="45"/>
  <c r="B31" i="45"/>
  <c r="G30" i="45"/>
  <c r="F30" i="45"/>
  <c r="C30" i="45"/>
  <c r="B30" i="45"/>
  <c r="G29" i="45"/>
  <c r="F29" i="45"/>
  <c r="C29" i="45"/>
  <c r="B29" i="45"/>
  <c r="G28" i="45"/>
  <c r="F28" i="45"/>
  <c r="C28" i="45"/>
  <c r="B28" i="45"/>
  <c r="G27" i="45"/>
  <c r="F27" i="45"/>
  <c r="C27" i="45"/>
  <c r="B27" i="45"/>
  <c r="G26" i="45"/>
  <c r="F26" i="45"/>
  <c r="C26" i="45"/>
  <c r="B26" i="45"/>
  <c r="G25" i="45"/>
  <c r="F25" i="45"/>
  <c r="B25" i="45"/>
  <c r="G24" i="45"/>
  <c r="F24" i="45"/>
  <c r="B24" i="45"/>
  <c r="A24" i="49" l="1"/>
  <c r="M93" i="24"/>
  <c r="N93" i="24" s="1"/>
  <c r="A25" i="49"/>
  <c r="M96" i="24"/>
  <c r="N96" i="24" s="1"/>
  <c r="A26" i="49"/>
  <c r="M99" i="24"/>
  <c r="N99" i="24" s="1"/>
  <c r="L96" i="24"/>
  <c r="D35" i="45"/>
  <c r="D34" i="45"/>
  <c r="L93" i="24"/>
  <c r="D36" i="45"/>
  <c r="L99" i="24"/>
  <c r="E26" i="49" l="1"/>
  <c r="D26" i="49"/>
  <c r="F26" i="49"/>
  <c r="I26" i="49"/>
  <c r="C26" i="49"/>
  <c r="M26" i="49"/>
  <c r="J26" i="49"/>
  <c r="L26" i="49"/>
  <c r="K26" i="49"/>
  <c r="G26" i="49"/>
  <c r="H26" i="49"/>
  <c r="H25" i="49"/>
  <c r="I25" i="49"/>
  <c r="C25" i="49"/>
  <c r="M25" i="49"/>
  <c r="E25" i="49"/>
  <c r="G25" i="49"/>
  <c r="L25" i="49"/>
  <c r="K25" i="49"/>
  <c r="J25" i="49"/>
  <c r="F25" i="49"/>
  <c r="D25" i="49"/>
  <c r="F24" i="49"/>
  <c r="E24" i="49"/>
  <c r="K24" i="49"/>
  <c r="J24" i="49"/>
  <c r="G24" i="49"/>
  <c r="D24" i="49"/>
  <c r="C24" i="49"/>
  <c r="M24" i="49"/>
  <c r="L24" i="49"/>
  <c r="I24" i="49"/>
  <c r="H24" i="49"/>
  <c r="E36" i="45"/>
  <c r="E35" i="45"/>
  <c r="E34" i="45"/>
  <c r="B3" i="46"/>
  <c r="B4" i="46"/>
  <c r="B5" i="46"/>
  <c r="B6" i="46"/>
  <c r="B7" i="46"/>
  <c r="B8" i="46"/>
  <c r="B9" i="46"/>
  <c r="B10" i="46"/>
  <c r="B11" i="46"/>
  <c r="B14" i="46"/>
  <c r="B2" i="46"/>
  <c r="D6" i="21"/>
  <c r="C6" i="21"/>
  <c r="B6" i="21"/>
  <c r="B13" i="46" l="1"/>
  <c r="D110" i="2"/>
  <c r="D127" i="2" l="1"/>
  <c r="B30" i="46"/>
  <c r="O72" i="24" l="1"/>
  <c r="H27" i="45" s="1"/>
  <c r="O58" i="2"/>
  <c r="G18" i="45"/>
  <c r="F18" i="45"/>
  <c r="O45" i="24"/>
  <c r="H18" i="45" s="1"/>
  <c r="D27" i="45" l="1"/>
  <c r="P56" i="2"/>
  <c r="L72" i="24"/>
  <c r="M72" i="24" l="1"/>
  <c r="N72" i="24" s="1"/>
  <c r="A17" i="49"/>
  <c r="G20" i="45"/>
  <c r="F20" i="45"/>
  <c r="B20" i="45"/>
  <c r="E27" i="45" l="1"/>
  <c r="E17" i="49"/>
  <c r="I17" i="49"/>
  <c r="M17" i="49"/>
  <c r="C17" i="49"/>
  <c r="H17" i="49"/>
  <c r="J17" i="49"/>
  <c r="G17" i="49"/>
  <c r="L17" i="49"/>
  <c r="F17" i="49"/>
  <c r="K17" i="49"/>
  <c r="D17" i="49"/>
  <c r="O51" i="24"/>
  <c r="H20" i="45" s="1"/>
  <c r="A24" i="46"/>
  <c r="A23" i="46"/>
  <c r="A22" i="46"/>
  <c r="A21" i="46"/>
  <c r="A20" i="46"/>
  <c r="A19" i="46"/>
  <c r="A18" i="46"/>
  <c r="A17" i="46"/>
  <c r="A16" i="46"/>
  <c r="A15" i="46"/>
  <c r="O76" i="2" l="1"/>
  <c r="P74" i="2" s="1"/>
  <c r="A23" i="49" l="1"/>
  <c r="M90" i="24"/>
  <c r="N90" i="24" s="1"/>
  <c r="L90" i="24"/>
  <c r="D33" i="45"/>
  <c r="C23" i="49" l="1"/>
  <c r="D23" i="49"/>
  <c r="F23" i="49"/>
  <c r="L23" i="49"/>
  <c r="I23" i="49"/>
  <c r="E23" i="49"/>
  <c r="H23" i="49"/>
  <c r="M23" i="49"/>
  <c r="G23" i="49"/>
  <c r="K23" i="49"/>
  <c r="J23" i="49"/>
  <c r="E33" i="45"/>
  <c r="O73" i="2"/>
  <c r="P71" i="2" s="1"/>
  <c r="A22" i="49" l="1"/>
  <c r="M87" i="24"/>
  <c r="N87" i="24" s="1"/>
  <c r="D32" i="45"/>
  <c r="L87" i="24"/>
  <c r="F22" i="49" l="1"/>
  <c r="M22" i="49"/>
  <c r="K22" i="49"/>
  <c r="I22" i="49"/>
  <c r="H22" i="49"/>
  <c r="G22" i="49"/>
  <c r="C22" i="49"/>
  <c r="E22" i="49"/>
  <c r="D22" i="49"/>
  <c r="L22" i="49"/>
  <c r="J22" i="49"/>
  <c r="E32" i="45"/>
  <c r="A2" i="2"/>
  <c r="O70" i="2"/>
  <c r="P68" i="2" l="1"/>
  <c r="A21" i="49" s="1"/>
  <c r="E21" i="49" s="1"/>
  <c r="D31" i="45"/>
  <c r="L21" i="49" l="1"/>
  <c r="H21" i="49"/>
  <c r="C21" i="49"/>
  <c r="D21" i="49"/>
  <c r="M84" i="24"/>
  <c r="G21" i="49"/>
  <c r="M21" i="49"/>
  <c r="K21" i="49"/>
  <c r="J21" i="49"/>
  <c r="I21" i="49"/>
  <c r="F21" i="49"/>
  <c r="B12" i="45"/>
  <c r="M54" i="11" l="1"/>
  <c r="M53" i="11"/>
  <c r="M52" i="11"/>
  <c r="M51" i="11"/>
  <c r="M39" i="11"/>
  <c r="H50" i="11" l="1"/>
  <c r="H55" i="11" s="1"/>
  <c r="H122" i="2" l="1"/>
  <c r="G99" i="2" l="1"/>
  <c r="G100" i="2"/>
  <c r="G101" i="2"/>
  <c r="G102" i="2"/>
  <c r="G103" i="2"/>
  <c r="G104" i="2"/>
  <c r="G105" i="2"/>
  <c r="G106" i="2"/>
  <c r="G107" i="2"/>
  <c r="G108" i="2"/>
  <c r="O46" i="2" l="1"/>
  <c r="E3" i="46" l="1"/>
  <c r="E4" i="46"/>
  <c r="E5" i="46"/>
  <c r="E6" i="46"/>
  <c r="E7" i="46"/>
  <c r="E8" i="46"/>
  <c r="E9" i="46"/>
  <c r="E10" i="46"/>
  <c r="E11" i="46"/>
  <c r="E2" i="46"/>
  <c r="G110" i="2" l="1"/>
  <c r="G55" i="11"/>
  <c r="E13" i="46"/>
  <c r="O78" i="24"/>
  <c r="H29" i="45" s="1"/>
  <c r="O75" i="24"/>
  <c r="H28" i="45" s="1"/>
  <c r="O81" i="24"/>
  <c r="H30" i="45" s="1"/>
  <c r="O84" i="24"/>
  <c r="H31" i="45" s="1"/>
  <c r="O67" i="2"/>
  <c r="O64" i="2"/>
  <c r="O61" i="2"/>
  <c r="O55" i="2"/>
  <c r="G127" i="2" l="1"/>
  <c r="D28" i="45"/>
  <c r="P65" i="2"/>
  <c r="M81" i="24" s="1"/>
  <c r="D30" i="45"/>
  <c r="P53" i="2"/>
  <c r="A16" i="49" s="1"/>
  <c r="J16" i="49" s="1"/>
  <c r="D26" i="45"/>
  <c r="P62" i="2"/>
  <c r="A19" i="49" s="1"/>
  <c r="D29" i="45"/>
  <c r="P59" i="2"/>
  <c r="E30" i="46"/>
  <c r="L84" i="24"/>
  <c r="L81" i="24"/>
  <c r="L78" i="24"/>
  <c r="L75" i="24"/>
  <c r="A20" i="49" l="1"/>
  <c r="E20" i="49" s="1"/>
  <c r="M78" i="24"/>
  <c r="N78" i="24" s="1"/>
  <c r="C16" i="49"/>
  <c r="G16" i="49"/>
  <c r="H16" i="49"/>
  <c r="K16" i="49"/>
  <c r="F16" i="49"/>
  <c r="I16" i="49"/>
  <c r="D16" i="49"/>
  <c r="M16" i="49"/>
  <c r="M69" i="24"/>
  <c r="E16" i="49"/>
  <c r="L16" i="49"/>
  <c r="M75" i="24"/>
  <c r="N75" i="24" s="1"/>
  <c r="A18" i="49"/>
  <c r="E19" i="49"/>
  <c r="J19" i="49"/>
  <c r="F19" i="49"/>
  <c r="M19" i="49"/>
  <c r="D19" i="49"/>
  <c r="H19" i="49"/>
  <c r="I19" i="49"/>
  <c r="C19" i="49"/>
  <c r="L19" i="49"/>
  <c r="K19" i="49"/>
  <c r="G19" i="49"/>
  <c r="N84" i="24"/>
  <c r="N81" i="24"/>
  <c r="L20" i="49" l="1"/>
  <c r="G20" i="49"/>
  <c r="H20" i="49"/>
  <c r="E31" i="45"/>
  <c r="E30" i="45"/>
  <c r="E29" i="45"/>
  <c r="E28" i="45"/>
  <c r="C20" i="49"/>
  <c r="I20" i="49"/>
  <c r="D20" i="49"/>
  <c r="F20" i="49"/>
  <c r="K20" i="49"/>
  <c r="M20" i="49"/>
  <c r="J20" i="49"/>
  <c r="J18" i="49"/>
  <c r="K18" i="49"/>
  <c r="F18" i="49"/>
  <c r="E18" i="49"/>
  <c r="M18" i="49"/>
  <c r="D18" i="49"/>
  <c r="I18" i="49"/>
  <c r="C18" i="49"/>
  <c r="H18" i="49"/>
  <c r="G18" i="49"/>
  <c r="L18" i="49"/>
  <c r="G2" i="46"/>
  <c r="F2" i="46"/>
  <c r="D2" i="46"/>
  <c r="J25" i="46" l="1"/>
  <c r="I25" i="46"/>
  <c r="I14" i="46"/>
  <c r="J14" i="46"/>
  <c r="J13" i="46"/>
  <c r="I13" i="46"/>
  <c r="C2" i="46" l="1"/>
  <c r="C107" i="2" l="1"/>
  <c r="C106" i="2"/>
  <c r="C105" i="2"/>
  <c r="C104" i="2"/>
  <c r="C103" i="2"/>
  <c r="L123" i="2"/>
  <c r="L124" i="2"/>
  <c r="L125" i="2"/>
  <c r="L126" i="2"/>
  <c r="K124" i="2"/>
  <c r="K125" i="2"/>
  <c r="K126" i="2"/>
  <c r="K123" i="2"/>
  <c r="L112" i="2"/>
  <c r="K112" i="2"/>
  <c r="L111" i="2"/>
  <c r="K111" i="2"/>
  <c r="L100" i="2"/>
  <c r="K100" i="2"/>
  <c r="H113" i="2"/>
  <c r="I113" i="2"/>
  <c r="J113" i="2"/>
  <c r="H114" i="2"/>
  <c r="I114" i="2"/>
  <c r="J114" i="2"/>
  <c r="H115" i="2"/>
  <c r="I115" i="2"/>
  <c r="J115" i="2"/>
  <c r="H116" i="2"/>
  <c r="I116" i="2"/>
  <c r="J116" i="2"/>
  <c r="H117" i="2"/>
  <c r="I117" i="2"/>
  <c r="J117" i="2"/>
  <c r="H118" i="2"/>
  <c r="I118" i="2"/>
  <c r="J118" i="2"/>
  <c r="H119" i="2"/>
  <c r="I119" i="2"/>
  <c r="J119" i="2"/>
  <c r="H120" i="2"/>
  <c r="I120" i="2"/>
  <c r="J120" i="2"/>
  <c r="H121" i="2"/>
  <c r="I121" i="2"/>
  <c r="J121" i="2"/>
  <c r="H123" i="2"/>
  <c r="I123" i="2"/>
  <c r="J123" i="2"/>
  <c r="H124" i="2"/>
  <c r="I124" i="2"/>
  <c r="J124" i="2"/>
  <c r="H125" i="2"/>
  <c r="I125" i="2"/>
  <c r="J125" i="2"/>
  <c r="H126" i="2"/>
  <c r="I126" i="2"/>
  <c r="J126" i="2"/>
  <c r="I112" i="2"/>
  <c r="J112" i="2"/>
  <c r="H112" i="2"/>
  <c r="J101" i="2"/>
  <c r="J102" i="2"/>
  <c r="J103" i="2"/>
  <c r="J104" i="2"/>
  <c r="J105" i="2"/>
  <c r="J106" i="2"/>
  <c r="J107" i="2"/>
  <c r="J108" i="2"/>
  <c r="J111" i="2"/>
  <c r="J100" i="2"/>
  <c r="F100" i="2"/>
  <c r="F101" i="2"/>
  <c r="F102" i="2"/>
  <c r="F103" i="2"/>
  <c r="F104" i="2"/>
  <c r="F105" i="2"/>
  <c r="F106" i="2"/>
  <c r="F107" i="2"/>
  <c r="F108" i="2"/>
  <c r="F111" i="2"/>
  <c r="E101" i="2"/>
  <c r="E102" i="2"/>
  <c r="E103" i="2"/>
  <c r="E104" i="2"/>
  <c r="E105" i="2"/>
  <c r="E106" i="2"/>
  <c r="E107" i="2"/>
  <c r="E108" i="2"/>
  <c r="E111" i="2"/>
  <c r="E100" i="2"/>
  <c r="N99" i="2"/>
  <c r="L2" i="46"/>
  <c r="M99" i="2"/>
  <c r="K2" i="46"/>
  <c r="L99" i="2"/>
  <c r="J2" i="46"/>
  <c r="K99" i="2"/>
  <c r="I2" i="46"/>
  <c r="J99" i="2"/>
  <c r="I99" i="2"/>
  <c r="H99" i="2"/>
  <c r="F99" i="2"/>
  <c r="E99" i="2"/>
  <c r="C126" i="2"/>
  <c r="A29" i="46"/>
  <c r="C122" i="2"/>
  <c r="C113" i="2"/>
  <c r="C114" i="2"/>
  <c r="C115" i="2"/>
  <c r="C116" i="2"/>
  <c r="C117" i="2"/>
  <c r="C118" i="2"/>
  <c r="C119" i="2"/>
  <c r="C120" i="2"/>
  <c r="C121" i="2"/>
  <c r="C112" i="2"/>
  <c r="A14" i="46"/>
  <c r="C101" i="2"/>
  <c r="C102" i="2"/>
  <c r="C110" i="2"/>
  <c r="C100" i="2"/>
  <c r="A3" i="46"/>
  <c r="E55" i="11"/>
  <c r="L55" i="11"/>
  <c r="M40" i="11"/>
  <c r="J50" i="11"/>
  <c r="N40" i="11" s="1"/>
  <c r="I27" i="46"/>
  <c r="J27" i="46"/>
  <c r="I28" i="46"/>
  <c r="J28" i="46"/>
  <c r="I29" i="46"/>
  <c r="J29" i="46"/>
  <c r="J26" i="46"/>
  <c r="I26" i="46"/>
  <c r="F29" i="46"/>
  <c r="H15" i="46"/>
  <c r="H16" i="46"/>
  <c r="H17" i="46"/>
  <c r="H18" i="46"/>
  <c r="H19" i="46"/>
  <c r="H20" i="46"/>
  <c r="H21" i="46"/>
  <c r="H22" i="46"/>
  <c r="H23" i="46"/>
  <c r="H24" i="46"/>
  <c r="H26" i="46"/>
  <c r="H27" i="46"/>
  <c r="H28" i="46"/>
  <c r="H29" i="46"/>
  <c r="H4" i="46"/>
  <c r="H5" i="46"/>
  <c r="H6" i="46"/>
  <c r="H7" i="46"/>
  <c r="H8" i="46"/>
  <c r="H9" i="46"/>
  <c r="H10" i="46"/>
  <c r="H11" i="46"/>
  <c r="H14" i="46"/>
  <c r="H3" i="46"/>
  <c r="D3" i="46"/>
  <c r="F16" i="46"/>
  <c r="G16" i="46"/>
  <c r="F17" i="46"/>
  <c r="G17" i="46"/>
  <c r="F18" i="46"/>
  <c r="G18" i="46"/>
  <c r="F19" i="46"/>
  <c r="G19" i="46"/>
  <c r="F20" i="46"/>
  <c r="G20" i="46"/>
  <c r="F21" i="46"/>
  <c r="G21" i="46"/>
  <c r="F22" i="46"/>
  <c r="G22" i="46"/>
  <c r="F23" i="46"/>
  <c r="G23" i="46"/>
  <c r="F24" i="46"/>
  <c r="G24" i="46"/>
  <c r="F26" i="46"/>
  <c r="G26" i="46"/>
  <c r="F27" i="46"/>
  <c r="G27" i="46"/>
  <c r="F28" i="46"/>
  <c r="G28" i="46"/>
  <c r="G29" i="46"/>
  <c r="G15" i="46"/>
  <c r="F15" i="46"/>
  <c r="C4" i="46"/>
  <c r="D4" i="46"/>
  <c r="C5" i="46"/>
  <c r="D5" i="46"/>
  <c r="C6" i="46"/>
  <c r="D6" i="46"/>
  <c r="C7" i="46"/>
  <c r="D7" i="46"/>
  <c r="C8" i="46"/>
  <c r="D8" i="46"/>
  <c r="C9" i="46"/>
  <c r="D9" i="46"/>
  <c r="C10" i="46"/>
  <c r="D10" i="46"/>
  <c r="C11" i="46"/>
  <c r="D11" i="46"/>
  <c r="C14" i="46"/>
  <c r="D14" i="46"/>
  <c r="C3" i="46"/>
  <c r="A25" i="46"/>
  <c r="A13" i="46"/>
  <c r="A9" i="46"/>
  <c r="A10" i="46"/>
  <c r="A8" i="46"/>
  <c r="A7" i="46"/>
  <c r="A6" i="46"/>
  <c r="A4" i="46"/>
  <c r="A5" i="46"/>
  <c r="A26" i="46"/>
  <c r="A27" i="46"/>
  <c r="A28" i="46"/>
  <c r="M124" i="2"/>
  <c r="N124" i="2"/>
  <c r="M125" i="2"/>
  <c r="N126" i="2"/>
  <c r="M123" i="2"/>
  <c r="N123" i="2"/>
  <c r="N111" i="2"/>
  <c r="M111" i="2"/>
  <c r="A66" i="13"/>
  <c r="D66" i="13" s="1"/>
  <c r="C125" i="2"/>
  <c r="C123" i="2"/>
  <c r="C124" i="2"/>
  <c r="C111" i="2"/>
  <c r="C8" i="44"/>
  <c r="J8" i="44"/>
  <c r="O27" i="24"/>
  <c r="H12" i="45" s="1"/>
  <c r="O30" i="24"/>
  <c r="H13" i="45" s="1"/>
  <c r="O33" i="24"/>
  <c r="H14" i="45" s="1"/>
  <c r="O36" i="24"/>
  <c r="H15" i="45" s="1"/>
  <c r="O39" i="24"/>
  <c r="H16" i="45" s="1"/>
  <c r="O42" i="24"/>
  <c r="H17" i="45" s="1"/>
  <c r="O48" i="24"/>
  <c r="H19" i="45" s="1"/>
  <c r="O54" i="24"/>
  <c r="H21" i="45" s="1"/>
  <c r="O57" i="24"/>
  <c r="H22" i="45" s="1"/>
  <c r="O60" i="24"/>
  <c r="H23" i="45" s="1"/>
  <c r="O63" i="24"/>
  <c r="H24" i="45" s="1"/>
  <c r="O66" i="24"/>
  <c r="H25" i="45" s="1"/>
  <c r="O69" i="24"/>
  <c r="H26" i="45" s="1"/>
  <c r="B2" i="45"/>
  <c r="B3" i="45"/>
  <c r="F12" i="45"/>
  <c r="G12" i="45"/>
  <c r="B13" i="45"/>
  <c r="F13" i="45"/>
  <c r="G13" i="45"/>
  <c r="B14" i="45"/>
  <c r="F14" i="45"/>
  <c r="G14" i="45"/>
  <c r="B15" i="45"/>
  <c r="F15" i="45"/>
  <c r="G15" i="45"/>
  <c r="F16" i="45"/>
  <c r="G16" i="45"/>
  <c r="F17" i="45"/>
  <c r="G17" i="45"/>
  <c r="F19" i="45"/>
  <c r="G19" i="45"/>
  <c r="B21" i="45"/>
  <c r="F21" i="45"/>
  <c r="G21" i="45"/>
  <c r="B22" i="45"/>
  <c r="F22" i="45"/>
  <c r="G22" i="45"/>
  <c r="B23" i="45"/>
  <c r="F23" i="45"/>
  <c r="G23" i="45"/>
  <c r="B4" i="2"/>
  <c r="L69" i="24"/>
  <c r="B1" i="21"/>
  <c r="B2" i="21"/>
  <c r="A2" i="46"/>
  <c r="O48" i="2" l="1"/>
  <c r="C24" i="45" s="1"/>
  <c r="O42" i="2"/>
  <c r="L127" i="2"/>
  <c r="K56" i="11"/>
  <c r="O26" i="2" s="1"/>
  <c r="O51" i="2"/>
  <c r="I55" i="11"/>
  <c r="M100" i="2"/>
  <c r="J110" i="2"/>
  <c r="J55" i="11"/>
  <c r="N55" i="11" s="1"/>
  <c r="F110" i="2"/>
  <c r="F55" i="11"/>
  <c r="E110" i="2"/>
  <c r="K29" i="46"/>
  <c r="M126" i="2"/>
  <c r="L28" i="46"/>
  <c r="N125" i="2"/>
  <c r="I30" i="46"/>
  <c r="K127" i="2"/>
  <c r="N112" i="2"/>
  <c r="J122" i="2"/>
  <c r="I122" i="2"/>
  <c r="D13" i="46"/>
  <c r="C13" i="46"/>
  <c r="K27" i="46"/>
  <c r="L14" i="46"/>
  <c r="K14" i="46"/>
  <c r="N69" i="24"/>
  <c r="O36" i="2"/>
  <c r="L29" i="46"/>
  <c r="M112" i="2"/>
  <c r="F66" i="13"/>
  <c r="M14" i="11" s="1"/>
  <c r="H1" i="13" s="1"/>
  <c r="E66" i="13"/>
  <c r="A19" i="11" s="1"/>
  <c r="A6" i="21" s="1"/>
  <c r="C66" i="13"/>
  <c r="C10" i="11" s="1"/>
  <c r="B66" i="13"/>
  <c r="C8" i="11" s="1"/>
  <c r="L26" i="46"/>
  <c r="G25" i="46"/>
  <c r="H25" i="46"/>
  <c r="K26" i="46"/>
  <c r="K28" i="46"/>
  <c r="H13" i="46"/>
  <c r="J30" i="46"/>
  <c r="L27" i="46"/>
  <c r="F25" i="46"/>
  <c r="H127" i="2"/>
  <c r="F127" i="2" l="1"/>
  <c r="E26" i="45"/>
  <c r="C22" i="45"/>
  <c r="O37" i="2"/>
  <c r="D21" i="45" s="1"/>
  <c r="C23" i="45"/>
  <c r="D56" i="11"/>
  <c r="O33" i="2"/>
  <c r="O34" i="2" s="1"/>
  <c r="J127" i="2"/>
  <c r="O52" i="2"/>
  <c r="C25" i="45"/>
  <c r="O43" i="2"/>
  <c r="L45" i="24"/>
  <c r="B18" i="45"/>
  <c r="P26" i="2"/>
  <c r="O40" i="2"/>
  <c r="M55" i="11"/>
  <c r="M56" i="11" s="1"/>
  <c r="E127" i="2"/>
  <c r="I127" i="2"/>
  <c r="L25" i="46"/>
  <c r="G30" i="46"/>
  <c r="L13" i="46"/>
  <c r="N100" i="2"/>
  <c r="I31" i="46"/>
  <c r="K128" i="2"/>
  <c r="O49" i="2"/>
  <c r="C21" i="45"/>
  <c r="C30" i="46"/>
  <c r="D30" i="46"/>
  <c r="K13" i="46"/>
  <c r="K25" i="46"/>
  <c r="G3" i="13"/>
  <c r="H3" i="13" s="1"/>
  <c r="B3" i="21"/>
  <c r="C6" i="44"/>
  <c r="F4" i="2"/>
  <c r="H30" i="46"/>
  <c r="F30" i="46"/>
  <c r="P50" i="2" l="1"/>
  <c r="M66" i="24" s="1"/>
  <c r="L66" i="24"/>
  <c r="P35" i="2"/>
  <c r="M54" i="24" s="1"/>
  <c r="D25" i="45"/>
  <c r="P41" i="2"/>
  <c r="M60" i="24" s="1"/>
  <c r="N60" i="24" s="1"/>
  <c r="P38" i="2"/>
  <c r="A12" i="49" s="1"/>
  <c r="J12" i="49" s="1"/>
  <c r="C20" i="45"/>
  <c r="P32" i="2"/>
  <c r="A10" i="49" s="1"/>
  <c r="D24" i="45"/>
  <c r="D23" i="45"/>
  <c r="L60" i="24"/>
  <c r="A8" i="49"/>
  <c r="M45" i="24"/>
  <c r="N45" i="24" s="1"/>
  <c r="L57" i="24"/>
  <c r="D22" i="45"/>
  <c r="D20" i="45"/>
  <c r="L51" i="24"/>
  <c r="M127" i="2"/>
  <c r="O29" i="2"/>
  <c r="N127" i="2"/>
  <c r="D128" i="2"/>
  <c r="O18" i="2"/>
  <c r="O19" i="2" s="1"/>
  <c r="L54" i="24"/>
  <c r="P47" i="2"/>
  <c r="L63" i="24"/>
  <c r="L30" i="46"/>
  <c r="B31" i="46"/>
  <c r="O23" i="2"/>
  <c r="K30" i="46"/>
  <c r="A15" i="49" l="1"/>
  <c r="J15" i="49" s="1"/>
  <c r="J10" i="49"/>
  <c r="I10" i="49"/>
  <c r="H10" i="49"/>
  <c r="G12" i="49"/>
  <c r="M12" i="49"/>
  <c r="C12" i="49"/>
  <c r="I12" i="49"/>
  <c r="A13" i="49"/>
  <c r="M13" i="49" s="1"/>
  <c r="H12" i="49"/>
  <c r="K12" i="49"/>
  <c r="L12" i="49"/>
  <c r="E12" i="49"/>
  <c r="F12" i="49"/>
  <c r="D12" i="49"/>
  <c r="M57" i="24"/>
  <c r="N57" i="24" s="1"/>
  <c r="E22" i="45" s="1"/>
  <c r="M51" i="24"/>
  <c r="N51" i="24" s="1"/>
  <c r="E20" i="45" s="1"/>
  <c r="E18" i="45"/>
  <c r="E23" i="45"/>
  <c r="G10" i="49"/>
  <c r="K15" i="49"/>
  <c r="M15" i="49"/>
  <c r="M10" i="49"/>
  <c r="L10" i="49"/>
  <c r="K10" i="49"/>
  <c r="C10" i="49"/>
  <c r="F10" i="49"/>
  <c r="D10" i="49"/>
  <c r="E10" i="49"/>
  <c r="M8" i="49"/>
  <c r="C8" i="49"/>
  <c r="F8" i="49"/>
  <c r="L8" i="49"/>
  <c r="I8" i="49"/>
  <c r="K8" i="49"/>
  <c r="J8" i="49"/>
  <c r="H8" i="49"/>
  <c r="E8" i="49"/>
  <c r="D8" i="49"/>
  <c r="G8" i="49"/>
  <c r="N66" i="24"/>
  <c r="O9" i="2"/>
  <c r="O12" i="2"/>
  <c r="O15" i="2"/>
  <c r="M128" i="2"/>
  <c r="N54" i="24"/>
  <c r="A11" i="49"/>
  <c r="J11" i="49" s="1"/>
  <c r="M63" i="24"/>
  <c r="N63" i="24" s="1"/>
  <c r="A14" i="49"/>
  <c r="C15" i="45"/>
  <c r="K31" i="46"/>
  <c r="O20" i="2"/>
  <c r="P23" i="2"/>
  <c r="B17" i="45"/>
  <c r="L42" i="24"/>
  <c r="L48" i="24"/>
  <c r="B19" i="45"/>
  <c r="P29" i="2"/>
  <c r="L15" i="49" l="1"/>
  <c r="H15" i="49"/>
  <c r="G15" i="49"/>
  <c r="F15" i="49"/>
  <c r="C15" i="49"/>
  <c r="E15" i="49"/>
  <c r="I15" i="49"/>
  <c r="D15" i="49"/>
  <c r="D13" i="49"/>
  <c r="G13" i="49"/>
  <c r="E13" i="49"/>
  <c r="F13" i="49"/>
  <c r="K13" i="49"/>
  <c r="L13" i="49"/>
  <c r="C13" i="49"/>
  <c r="H13" i="49"/>
  <c r="I13" i="49"/>
  <c r="J13" i="49"/>
  <c r="L36" i="24"/>
  <c r="D15" i="45"/>
  <c r="P17" i="2"/>
  <c r="A5" i="49" s="1"/>
  <c r="E25" i="45"/>
  <c r="E21" i="45"/>
  <c r="O16" i="2"/>
  <c r="O13" i="2"/>
  <c r="O10" i="2"/>
  <c r="E24" i="45"/>
  <c r="E14" i="49"/>
  <c r="I14" i="49"/>
  <c r="C14" i="49"/>
  <c r="J14" i="49"/>
  <c r="D14" i="49"/>
  <c r="M14" i="49"/>
  <c r="H14" i="49"/>
  <c r="G14" i="49"/>
  <c r="L14" i="49"/>
  <c r="F14" i="49"/>
  <c r="K14" i="49"/>
  <c r="G11" i="49"/>
  <c r="L11" i="49"/>
  <c r="K11" i="49"/>
  <c r="I11" i="49"/>
  <c r="H11" i="49"/>
  <c r="D11" i="49"/>
  <c r="M11" i="49"/>
  <c r="E11" i="49"/>
  <c r="C11" i="49"/>
  <c r="F11" i="49"/>
  <c r="C12" i="45"/>
  <c r="A9" i="49"/>
  <c r="M48" i="24"/>
  <c r="N48" i="24" s="1"/>
  <c r="M42" i="24"/>
  <c r="N42" i="24" s="1"/>
  <c r="A7" i="49"/>
  <c r="H7" i="49" s="1"/>
  <c r="L39" i="24"/>
  <c r="P20" i="2"/>
  <c r="B16" i="45"/>
  <c r="C14" i="45"/>
  <c r="C13" i="45"/>
  <c r="L30" i="24" l="1"/>
  <c r="P11" i="2"/>
  <c r="M36" i="24"/>
  <c r="N36" i="24" s="1"/>
  <c r="E15" i="45" s="1"/>
  <c r="D13" i="45"/>
  <c r="D12" i="45"/>
  <c r="L27" i="24"/>
  <c r="P8" i="2"/>
  <c r="M27" i="24" s="1"/>
  <c r="N27" i="24" s="1"/>
  <c r="L33" i="24"/>
  <c r="D14" i="45"/>
  <c r="E19" i="45"/>
  <c r="P14" i="2"/>
  <c r="M33" i="24" s="1"/>
  <c r="N33" i="24" s="1"/>
  <c r="E17" i="45"/>
  <c r="H9" i="49"/>
  <c r="J9" i="49"/>
  <c r="J5" i="49"/>
  <c r="G5" i="49"/>
  <c r="I5" i="49"/>
  <c r="H5" i="49"/>
  <c r="K5" i="49"/>
  <c r="E5" i="49"/>
  <c r="M5" i="49"/>
  <c r="C5" i="49"/>
  <c r="D5" i="49"/>
  <c r="L5" i="49"/>
  <c r="F5" i="49"/>
  <c r="A6" i="49"/>
  <c r="H6" i="49" s="1"/>
  <c r="M39" i="24"/>
  <c r="N39" i="24" s="1"/>
  <c r="K7" i="49"/>
  <c r="D7" i="49"/>
  <c r="F7" i="49"/>
  <c r="L7" i="49"/>
  <c r="C7" i="49"/>
  <c r="M7" i="49"/>
  <c r="J7" i="49"/>
  <c r="I7" i="49"/>
  <c r="E7" i="49"/>
  <c r="G7" i="49"/>
  <c r="I9" i="49"/>
  <c r="L9" i="49"/>
  <c r="F9" i="49"/>
  <c r="G9" i="49"/>
  <c r="C9" i="49"/>
  <c r="D9" i="49"/>
  <c r="M9" i="49"/>
  <c r="K9" i="49"/>
  <c r="E9" i="49"/>
  <c r="A3" i="49" l="1"/>
  <c r="M30" i="24"/>
  <c r="N30" i="24" s="1"/>
  <c r="E13" i="45" s="1"/>
  <c r="A2" i="49"/>
  <c r="L2" i="49" s="1"/>
  <c r="H6" i="24"/>
  <c r="H9" i="24" s="1"/>
  <c r="E6" i="24"/>
  <c r="E10" i="24" s="1"/>
  <c r="C6" i="24"/>
  <c r="C9" i="24" s="1"/>
  <c r="A4" i="49"/>
  <c r="I4" i="49" s="1"/>
  <c r="F6" i="24"/>
  <c r="F9" i="24" s="1"/>
  <c r="G6" i="24"/>
  <c r="G9" i="24" s="1"/>
  <c r="D6" i="24"/>
  <c r="E16" i="45"/>
  <c r="E12" i="45"/>
  <c r="E14" i="45"/>
  <c r="J6" i="49"/>
  <c r="F6" i="49"/>
  <c r="L6" i="49"/>
  <c r="G6" i="49"/>
  <c r="M6" i="49"/>
  <c r="K6" i="49"/>
  <c r="C6" i="49"/>
  <c r="E6" i="49"/>
  <c r="I6" i="49"/>
  <c r="D6" i="49"/>
  <c r="C3" i="49" l="1"/>
  <c r="E3" i="49"/>
  <c r="M3" i="49"/>
  <c r="L3" i="49"/>
  <c r="K3" i="49"/>
  <c r="J3" i="49"/>
  <c r="I3" i="49"/>
  <c r="G3" i="49"/>
  <c r="F3" i="49"/>
  <c r="D3" i="49"/>
  <c r="H3" i="49"/>
  <c r="D2" i="49"/>
  <c r="F2" i="49"/>
  <c r="M2" i="49"/>
  <c r="H2" i="49"/>
  <c r="K2" i="49"/>
  <c r="C2" i="49"/>
  <c r="G2" i="49"/>
  <c r="E11" i="24"/>
  <c r="I2" i="49"/>
  <c r="J2" i="49"/>
  <c r="E2" i="49"/>
  <c r="C4" i="49"/>
  <c r="E4" i="49"/>
  <c r="G4" i="49"/>
  <c r="E7" i="24"/>
  <c r="J4" i="49"/>
  <c r="E88" i="2"/>
  <c r="F4" i="49"/>
  <c r="G10" i="24"/>
  <c r="M4" i="49"/>
  <c r="G7" i="24"/>
  <c r="G8" i="24" s="1"/>
  <c r="K4" i="49"/>
  <c r="D4" i="49"/>
  <c r="L4" i="49"/>
  <c r="E9" i="24"/>
  <c r="H4" i="49"/>
  <c r="E91" i="2"/>
  <c r="K6" i="24"/>
  <c r="D9" i="24"/>
  <c r="H7" i="24"/>
  <c r="H10" i="24"/>
  <c r="D10" i="24"/>
  <c r="D7" i="24"/>
  <c r="I6" i="24"/>
  <c r="E92" i="2"/>
  <c r="Q9" i="49" a="1"/>
  <c r="R26" i="49" a="1"/>
  <c r="P13" i="49" a="1"/>
  <c r="P4" i="49" a="1"/>
  <c r="V15" i="49" a="1"/>
  <c r="P21" i="49" a="1"/>
  <c r="R11" i="49" a="1"/>
  <c r="Q13" i="49" a="1"/>
  <c r="X9" i="49" a="1"/>
  <c r="Q7" i="49" a="1"/>
  <c r="T25" i="49" a="1"/>
  <c r="Y19" i="49" a="1"/>
  <c r="R15" i="49" a="1"/>
  <c r="V12" i="49" a="1"/>
  <c r="Q22" i="49" a="1"/>
  <c r="Y9" i="49" a="1"/>
  <c r="Q23" i="49" a="1"/>
  <c r="O18" i="49" a="1"/>
  <c r="Q5" i="49" a="1"/>
  <c r="S22" i="49" a="1"/>
  <c r="Y21" i="49" a="1"/>
  <c r="Q10" i="49" a="1"/>
  <c r="X22" i="49" a="1"/>
  <c r="U7" i="49" a="1"/>
  <c r="W11" i="49" a="1"/>
  <c r="Q18" i="49" a="1"/>
  <c r="P24" i="49" a="1"/>
  <c r="Q8" i="49" a="1"/>
  <c r="X10" i="49" a="1"/>
  <c r="Q11" i="49" a="1"/>
  <c r="W7" i="49" a="1"/>
  <c r="V14" i="49" a="1"/>
  <c r="P20" i="49" a="1"/>
  <c r="Q12" i="49" a="1"/>
  <c r="Q6" i="49" a="1"/>
  <c r="V25" i="49" a="1"/>
  <c r="Q14" i="49" a="1"/>
  <c r="R22" i="49" a="1"/>
  <c r="P15" i="49" a="1"/>
  <c r="R9" i="49" a="1"/>
  <c r="T22" i="49" a="1"/>
  <c r="Q3" i="49" a="1"/>
  <c r="P10" i="49" a="1"/>
  <c r="V26" i="49" a="1"/>
  <c r="V23" i="49" a="1"/>
  <c r="U7" i="49" l="1"/>
  <c r="R26" i="49"/>
  <c r="D38" i="44" s="1"/>
  <c r="R9" i="49"/>
  <c r="R22" i="49"/>
  <c r="D34" i="44" s="1"/>
  <c r="R11" i="49"/>
  <c r="R15" i="49"/>
  <c r="O18" i="49"/>
  <c r="S22" i="49"/>
  <c r="E34" i="44" s="1"/>
  <c r="W7" i="49"/>
  <c r="W11" i="49"/>
  <c r="Y19" i="49"/>
  <c r="Y9" i="49"/>
  <c r="Y21" i="49"/>
  <c r="P20" i="49"/>
  <c r="P10" i="49"/>
  <c r="P21" i="49"/>
  <c r="P24" i="49"/>
  <c r="B36" i="44" s="1"/>
  <c r="P13" i="49"/>
  <c r="P15" i="49"/>
  <c r="P4" i="49"/>
  <c r="T22" i="49"/>
  <c r="F34" i="44" s="1"/>
  <c r="T25" i="49"/>
  <c r="F37" i="44" s="1"/>
  <c r="Q7" i="49"/>
  <c r="Q6" i="49"/>
  <c r="Q10" i="49"/>
  <c r="Q23" i="49"/>
  <c r="C35" i="44" s="1"/>
  <c r="Q18" i="49"/>
  <c r="Q11" i="49"/>
  <c r="Q5" i="49"/>
  <c r="Q8" i="49"/>
  <c r="Q12" i="49"/>
  <c r="Q9" i="49"/>
  <c r="Q22" i="49"/>
  <c r="C34" i="44" s="1"/>
  <c r="Q13" i="49"/>
  <c r="Q3" i="49"/>
  <c r="C15" i="44" s="1"/>
  <c r="Q14" i="49"/>
  <c r="X9" i="49"/>
  <c r="X22" i="49"/>
  <c r="J34" i="44" s="1"/>
  <c r="X10" i="49"/>
  <c r="V14" i="49"/>
  <c r="V12" i="49"/>
  <c r="V26" i="49"/>
  <c r="H38" i="44" s="1"/>
  <c r="V15" i="49"/>
  <c r="V25" i="49"/>
  <c r="H37" i="44" s="1"/>
  <c r="V23" i="49"/>
  <c r="H35" i="44" s="1"/>
  <c r="F88" i="2"/>
  <c r="F90" i="2"/>
  <c r="I9" i="24"/>
  <c r="F91" i="2"/>
  <c r="G11" i="24"/>
  <c r="I11" i="24" s="1"/>
  <c r="E8" i="24"/>
  <c r="G90" i="2" s="1"/>
  <c r="I10" i="24"/>
  <c r="I7" i="24"/>
  <c r="K9" i="24"/>
  <c r="P23" i="49" a="1"/>
  <c r="X16" i="49" a="1"/>
  <c r="T9" i="49" a="1"/>
  <c r="W23" i="49" a="1"/>
  <c r="V9" i="49" a="1"/>
  <c r="O13" i="49" a="1"/>
  <c r="W21" i="49" a="1"/>
  <c r="O22" i="49" a="1"/>
  <c r="O26" i="49" a="1"/>
  <c r="S15" i="49" a="1"/>
  <c r="Q26" i="49" a="1"/>
  <c r="Q24" i="49" a="1"/>
  <c r="Y5" i="49" a="1"/>
  <c r="S17" i="49" a="1"/>
  <c r="X4" i="49" a="1"/>
  <c r="T16" i="49" a="1"/>
  <c r="Q21" i="49" a="1"/>
  <c r="Y18" i="49" a="1"/>
  <c r="W4" i="49" a="1"/>
  <c r="Q19" i="49" a="1"/>
  <c r="O12" i="49" a="1"/>
  <c r="U16" i="49" a="1"/>
  <c r="T20" i="49" a="1"/>
  <c r="W9" i="49" a="1"/>
  <c r="S21" i="49" a="1"/>
  <c r="Q15" i="49" a="1"/>
  <c r="P18" i="49" a="1"/>
  <c r="X14" i="49" a="1"/>
  <c r="Y23" i="49" a="1"/>
  <c r="P9" i="49" a="1"/>
  <c r="U19" i="49" a="1"/>
  <c r="W2" i="49" a="1"/>
  <c r="R18" i="49" a="1"/>
  <c r="X17" i="49" a="1"/>
  <c r="V24" i="49" a="1"/>
  <c r="R24" i="49" a="1"/>
  <c r="W14" i="49" a="1"/>
  <c r="S2" i="49" a="1"/>
  <c r="W17" i="49" a="1"/>
  <c r="V4" i="49" a="1"/>
  <c r="T3" i="49" a="1"/>
  <c r="R20" i="49" a="1"/>
  <c r="W8" i="49" a="1"/>
  <c r="O11" i="49" a="1"/>
  <c r="W20" i="49" a="1"/>
  <c r="X24" i="49" a="1"/>
  <c r="S8" i="49" a="1"/>
  <c r="O17" i="49" a="1"/>
  <c r="O6" i="49" a="1"/>
  <c r="Q4" i="49" a="1"/>
  <c r="R16" i="49" a="1"/>
  <c r="Q20" i="49" a="1"/>
  <c r="U23" i="49" a="1"/>
  <c r="S25" i="49" a="1"/>
  <c r="T12" i="49" a="1"/>
  <c r="U21" i="49" a="1"/>
  <c r="W16" i="49" a="1"/>
  <c r="O15" i="49" a="1"/>
  <c r="P17" i="49" a="1"/>
  <c r="X12" i="49" a="1"/>
  <c r="U18" i="49" a="1"/>
  <c r="S6" i="49" a="1"/>
  <c r="U11" i="49" a="1"/>
  <c r="O24" i="49" a="1"/>
  <c r="X5" i="49" a="1"/>
  <c r="W3" i="49" a="1"/>
  <c r="T13" i="49" a="1"/>
  <c r="W18" i="49" a="1"/>
  <c r="O9" i="49" a="1"/>
  <c r="T6" i="49" a="1"/>
  <c r="V3" i="49" a="1"/>
  <c r="V6" i="49" a="1"/>
  <c r="S16" i="49" a="1"/>
  <c r="X15" i="49" a="1"/>
  <c r="V20" i="49" a="1"/>
  <c r="R13" i="49" a="1"/>
  <c r="W26" i="49" a="1"/>
  <c r="R8" i="49" a="1"/>
  <c r="V7" i="49" a="1"/>
  <c r="Q16" i="49" a="1"/>
  <c r="O23" i="49" a="1"/>
  <c r="R19" i="49" a="1"/>
  <c r="P16" i="49" a="1"/>
  <c r="R17" i="49" a="1"/>
  <c r="T17" i="49" a="1"/>
  <c r="X23" i="49" a="1"/>
  <c r="O21" i="49" a="1"/>
  <c r="R12" i="49" a="1"/>
  <c r="X13" i="49" a="1"/>
  <c r="O2" i="49" a="1"/>
  <c r="P12" i="49" a="1"/>
  <c r="U10" i="49" a="1"/>
  <c r="W6" i="49" a="1"/>
  <c r="Q25" i="49" a="1"/>
  <c r="U4" i="49" a="1"/>
  <c r="T7" i="49" a="1"/>
  <c r="S26" i="49" a="1"/>
  <c r="U6" i="49" a="1"/>
  <c r="O5" i="49" a="1"/>
  <c r="O3" i="49" a="1"/>
  <c r="P8" i="49" a="1"/>
  <c r="Y26" i="49" a="1"/>
  <c r="Y13" i="49" a="1"/>
  <c r="W25" i="49" a="1"/>
  <c r="Y25" i="49" a="1"/>
  <c r="T2" i="49" a="1"/>
  <c r="S4" i="49" a="1"/>
  <c r="S11" i="49" a="1"/>
  <c r="O8" i="49" a="1"/>
  <c r="V10" i="49" a="1"/>
  <c r="U14" i="49" a="1"/>
  <c r="T5" i="49" a="1"/>
  <c r="S14" i="49" a="1"/>
  <c r="W13" i="49" a="1"/>
  <c r="O16" i="49" a="1"/>
  <c r="Y3" i="49" a="1"/>
  <c r="R3" i="49" a="1"/>
  <c r="S20" i="49" a="1"/>
  <c r="R14" i="49" a="1"/>
  <c r="S7" i="49" a="1"/>
  <c r="Y22" i="49" a="1"/>
  <c r="X26" i="49" a="1"/>
  <c r="P19" i="49" a="1"/>
  <c r="X19" i="49" a="1"/>
  <c r="P3" i="49" a="1"/>
  <c r="X20" i="49" a="1"/>
  <c r="W10" i="49" a="1"/>
  <c r="X25" i="49" a="1"/>
  <c r="Y6" i="49" a="1"/>
  <c r="S9" i="49" a="1"/>
  <c r="S5" i="49" a="1"/>
  <c r="W5" i="49" a="1"/>
  <c r="R7" i="49" a="1"/>
  <c r="O20" i="49" a="1"/>
  <c r="X7" i="49" a="1"/>
  <c r="T21" i="49" a="1"/>
  <c r="U15" i="49" a="1"/>
  <c r="U2" i="49" a="1"/>
  <c r="U24" i="49" a="1"/>
  <c r="Y10" i="49" a="1"/>
  <c r="R10" i="49" a="1"/>
  <c r="X3" i="49" a="1"/>
  <c r="S12" i="49" a="1"/>
  <c r="T18" i="49" a="1"/>
  <c r="Y12" i="49" a="1"/>
  <c r="W19" i="49" a="1"/>
  <c r="P5" i="49" a="1"/>
  <c r="Y24" i="49" a="1"/>
  <c r="R4" i="49" a="1"/>
  <c r="W24" i="49" a="1"/>
  <c r="U3" i="49" a="1"/>
  <c r="Y4" i="49" a="1"/>
  <c r="R25" i="49" a="1"/>
  <c r="T19" i="49" a="1"/>
  <c r="S10" i="49" a="1"/>
  <c r="T26" i="49" a="1"/>
  <c r="X2" i="49" a="1"/>
  <c r="T14" i="49" a="1"/>
  <c r="X6" i="49" a="1"/>
  <c r="Y8" i="49" a="1"/>
  <c r="S18" i="49" a="1"/>
  <c r="P7" i="49" a="1"/>
  <c r="U8" i="49" a="1"/>
  <c r="U12" i="49" a="1"/>
  <c r="V8" i="49" a="1"/>
  <c r="P6" i="49" a="1"/>
  <c r="T4" i="49" a="1"/>
  <c r="R21" i="49" a="1"/>
  <c r="U26" i="49" a="1"/>
  <c r="Y15" i="49" a="1"/>
  <c r="Y16" i="49" a="1"/>
  <c r="Y11" i="49" a="1"/>
  <c r="U25" i="49" a="1"/>
  <c r="S3" i="49" a="1"/>
  <c r="O19" i="49" a="1"/>
  <c r="T23" i="49" a="1"/>
  <c r="T8" i="49" a="1"/>
  <c r="V5" i="49" a="1"/>
  <c r="O7" i="49" a="1"/>
  <c r="U17" i="49" a="1"/>
  <c r="T11" i="49" a="1"/>
  <c r="O14" i="49" a="1"/>
  <c r="X21" i="49" a="1"/>
  <c r="P14" i="49" a="1"/>
  <c r="X8" i="49" a="1"/>
  <c r="S19" i="49" a="1"/>
  <c r="V21" i="49" a="1"/>
  <c r="V17" i="49" a="1"/>
  <c r="P26" i="49" a="1"/>
  <c r="P11" i="49" a="1"/>
  <c r="U22" i="49" a="1"/>
  <c r="R6" i="49" a="1"/>
  <c r="T15" i="49" a="1"/>
  <c r="V18" i="49" a="1"/>
  <c r="V16" i="49" a="1"/>
  <c r="U5" i="49" a="1"/>
  <c r="U20" i="49" a="1"/>
  <c r="W12" i="49" a="1"/>
  <c r="R23" i="49" a="1"/>
  <c r="V13" i="49" a="1"/>
  <c r="P2" i="49" a="1"/>
  <c r="V2" i="49" a="1"/>
  <c r="U9" i="49" a="1"/>
  <c r="T10" i="49" a="1"/>
  <c r="Y7" i="49" a="1"/>
  <c r="X11" i="49" a="1"/>
  <c r="S23" i="49" a="1"/>
  <c r="R5" i="49" a="1"/>
  <c r="O25" i="49" a="1"/>
  <c r="Y20" i="49" a="1"/>
  <c r="O10" i="49" a="1"/>
  <c r="Y2" i="49" a="1"/>
  <c r="W15" i="49" a="1"/>
  <c r="V11" i="49" a="1"/>
  <c r="O4" i="49" a="1"/>
  <c r="Q17" i="49" a="1"/>
  <c r="S13" i="49" a="1"/>
  <c r="V19" i="49" a="1"/>
  <c r="W22" i="49" a="1"/>
  <c r="Y17" i="49" a="1"/>
  <c r="T24" i="49" a="1"/>
  <c r="V22" i="49" a="1"/>
  <c r="X18" i="49" a="1"/>
  <c r="P25" i="49" a="1"/>
  <c r="Y14" i="49" a="1"/>
  <c r="S24" i="49" a="1"/>
  <c r="U13" i="49" a="1"/>
  <c r="Q2" i="49" a="1"/>
  <c r="R2" i="49" a="1"/>
  <c r="P22" i="49" a="1"/>
  <c r="R19" i="49" l="1"/>
  <c r="D31" i="44" s="1"/>
  <c r="V17" i="49"/>
  <c r="H29" i="44" s="1"/>
  <c r="R7" i="49"/>
  <c r="D19" i="44" s="1"/>
  <c r="V10" i="49"/>
  <c r="H22" i="44" s="1"/>
  <c r="P8" i="49"/>
  <c r="B20" i="44" s="1"/>
  <c r="R10" i="49"/>
  <c r="D22" i="44" s="1"/>
  <c r="R13" i="49"/>
  <c r="D25" i="44" s="1"/>
  <c r="R21" i="49"/>
  <c r="D33" i="44" s="1"/>
  <c r="R17" i="49"/>
  <c r="D29" i="44" s="1"/>
  <c r="Y12" i="49"/>
  <c r="K24" i="44" s="1"/>
  <c r="Q25" i="49"/>
  <c r="C37" i="44" s="1"/>
  <c r="R18" i="49"/>
  <c r="D30" i="44" s="1"/>
  <c r="Q24" i="49"/>
  <c r="C36" i="44" s="1"/>
  <c r="Y11" i="49"/>
  <c r="K23" i="44" s="1"/>
  <c r="P18" i="49"/>
  <c r="B30" i="44" s="1"/>
  <c r="R23" i="49"/>
  <c r="D35" i="44" s="1"/>
  <c r="R12" i="49"/>
  <c r="D24" i="44" s="1"/>
  <c r="R16" i="49"/>
  <c r="D28" i="44" s="1"/>
  <c r="P6" i="49"/>
  <c r="B18" i="44" s="1"/>
  <c r="R25" i="49"/>
  <c r="D37" i="44" s="1"/>
  <c r="Y4" i="49"/>
  <c r="K16" i="44" s="1"/>
  <c r="Q4" i="49"/>
  <c r="C16" i="44" s="1"/>
  <c r="Q17" i="49"/>
  <c r="C29" i="44" s="1"/>
  <c r="P9" i="49"/>
  <c r="B21" i="44" s="1"/>
  <c r="Y6" i="49"/>
  <c r="K18" i="44" s="1"/>
  <c r="Q16" i="49"/>
  <c r="C28" i="44" s="1"/>
  <c r="R3" i="49"/>
  <c r="D15" i="44" s="1"/>
  <c r="V22" i="49"/>
  <c r="H34" i="44" s="1"/>
  <c r="P16" i="49"/>
  <c r="B28" i="44" s="1"/>
  <c r="R24" i="49"/>
  <c r="D36" i="44" s="1"/>
  <c r="X15" i="49"/>
  <c r="J27" i="44" s="1"/>
  <c r="X12" i="49"/>
  <c r="J24" i="44" s="1"/>
  <c r="Y26" i="49"/>
  <c r="K38" i="44" s="1"/>
  <c r="T20" i="49"/>
  <c r="F32" i="44" s="1"/>
  <c r="Y18" i="49"/>
  <c r="K30" i="44" s="1"/>
  <c r="X19" i="49"/>
  <c r="J31" i="44" s="1"/>
  <c r="V18" i="49"/>
  <c r="H30" i="44" s="1"/>
  <c r="U9" i="49"/>
  <c r="G21" i="44" s="1"/>
  <c r="R20" i="49"/>
  <c r="D32" i="44" s="1"/>
  <c r="R5" i="49"/>
  <c r="D17" i="44" s="1"/>
  <c r="R6" i="49"/>
  <c r="D18" i="44" s="1"/>
  <c r="S14" i="49"/>
  <c r="E26" i="44" s="1"/>
  <c r="P26" i="49"/>
  <c r="B38" i="44" s="1"/>
  <c r="P3" i="49"/>
  <c r="B15" i="44" s="1"/>
  <c r="Q20" i="49"/>
  <c r="C32" i="44" s="1"/>
  <c r="R8" i="49"/>
  <c r="D20" i="44" s="1"/>
  <c r="Y23" i="49"/>
  <c r="K35" i="44" s="1"/>
  <c r="S5" i="49"/>
  <c r="E17" i="44" s="1"/>
  <c r="Q21" i="49"/>
  <c r="C33" i="44" s="1"/>
  <c r="X18" i="49"/>
  <c r="J30" i="44" s="1"/>
  <c r="V13" i="49"/>
  <c r="H25" i="44" s="1"/>
  <c r="X4" i="49"/>
  <c r="J16" i="44" s="1"/>
  <c r="Q26" i="49"/>
  <c r="C38" i="44" s="1"/>
  <c r="V4" i="49"/>
  <c r="H16" i="44" s="1"/>
  <c r="Q15" i="49"/>
  <c r="C27" i="44" s="1"/>
  <c r="P17" i="49"/>
  <c r="B29" i="44" s="1"/>
  <c r="V6" i="49"/>
  <c r="H18" i="44" s="1"/>
  <c r="T15" i="49"/>
  <c r="F27" i="44" s="1"/>
  <c r="Y5" i="49"/>
  <c r="K17" i="44" s="1"/>
  <c r="T7" i="49"/>
  <c r="F19" i="44" s="1"/>
  <c r="P11" i="49"/>
  <c r="B23" i="44" s="1"/>
  <c r="V7" i="49"/>
  <c r="H19" i="44" s="1"/>
  <c r="Y20" i="49"/>
  <c r="K32" i="44" s="1"/>
  <c r="P7" i="49"/>
  <c r="B19" i="44" s="1"/>
  <c r="P14" i="49"/>
  <c r="B26" i="44" s="1"/>
  <c r="U4" i="49"/>
  <c r="G16" i="44" s="1"/>
  <c r="R14" i="49"/>
  <c r="D26" i="44" s="1"/>
  <c r="W21" i="49"/>
  <c r="I33" i="44" s="1"/>
  <c r="S17" i="49"/>
  <c r="E29" i="44" s="1"/>
  <c r="V11" i="49"/>
  <c r="H23" i="44" s="1"/>
  <c r="P22" i="49"/>
  <c r="B34" i="44" s="1"/>
  <c r="O4" i="49"/>
  <c r="A16" i="44" s="1"/>
  <c r="Y3" i="49"/>
  <c r="K15" i="44" s="1"/>
  <c r="S11" i="49"/>
  <c r="E23" i="44" s="1"/>
  <c r="V3" i="49"/>
  <c r="H15" i="44" s="1"/>
  <c r="S15" i="49"/>
  <c r="E27" i="44" s="1"/>
  <c r="U16" i="49"/>
  <c r="G28" i="44" s="1"/>
  <c r="O14" i="49"/>
  <c r="A26" i="44" s="1"/>
  <c r="T13" i="49"/>
  <c r="F25" i="44" s="1"/>
  <c r="S8" i="49"/>
  <c r="E20" i="44" s="1"/>
  <c r="O6" i="49"/>
  <c r="A18" i="44" s="1"/>
  <c r="S10" i="49"/>
  <c r="E22" i="44" s="1"/>
  <c r="O23" i="49"/>
  <c r="A35" i="44" s="1"/>
  <c r="T3" i="49"/>
  <c r="F15" i="44" s="1"/>
  <c r="S12" i="49"/>
  <c r="E24" i="44" s="1"/>
  <c r="O22" i="49"/>
  <c r="A34" i="44" s="1"/>
  <c r="O7" i="49"/>
  <c r="A19" i="44" s="1"/>
  <c r="U11" i="49"/>
  <c r="G23" i="44" s="1"/>
  <c r="O9" i="49"/>
  <c r="A21" i="44" s="1"/>
  <c r="X21" i="49"/>
  <c r="J33" i="44" s="1"/>
  <c r="X3" i="49"/>
  <c r="J15" i="44" s="1"/>
  <c r="W16" i="49"/>
  <c r="I28" i="44" s="1"/>
  <c r="Y10" i="49"/>
  <c r="K22" i="44" s="1"/>
  <c r="Y25" i="49"/>
  <c r="K37" i="44" s="1"/>
  <c r="W6" i="49"/>
  <c r="I18" i="44" s="1"/>
  <c r="V8" i="49"/>
  <c r="H20" i="44" s="1"/>
  <c r="U14" i="49"/>
  <c r="G26" i="44" s="1"/>
  <c r="X24" i="49"/>
  <c r="J36" i="44" s="1"/>
  <c r="T10" i="49"/>
  <c r="F22" i="44" s="1"/>
  <c r="Y22" i="49"/>
  <c r="K34" i="44" s="1"/>
  <c r="T4" i="49"/>
  <c r="F16" i="44" s="1"/>
  <c r="T11" i="49"/>
  <c r="F23" i="44" s="1"/>
  <c r="U17" i="49"/>
  <c r="G29" i="44" s="1"/>
  <c r="X20" i="49"/>
  <c r="J32" i="44" s="1"/>
  <c r="W23" i="49"/>
  <c r="I35" i="44" s="1"/>
  <c r="S20" i="49"/>
  <c r="E32" i="44" s="1"/>
  <c r="U18" i="49"/>
  <c r="G30" i="44" s="1"/>
  <c r="O3" i="49"/>
  <c r="A15" i="44" s="1"/>
  <c r="O10" i="49"/>
  <c r="A22" i="44" s="1"/>
  <c r="T9" i="49"/>
  <c r="F21" i="44" s="1"/>
  <c r="X6" i="49"/>
  <c r="J18" i="44" s="1"/>
  <c r="O21" i="49"/>
  <c r="A33" i="44" s="1"/>
  <c r="T18" i="49"/>
  <c r="F30" i="44" s="1"/>
  <c r="S9" i="49"/>
  <c r="E21" i="44" s="1"/>
  <c r="S19" i="49"/>
  <c r="E31" i="44" s="1"/>
  <c r="O16" i="49"/>
  <c r="A28" i="44" s="1"/>
  <c r="U19" i="49"/>
  <c r="G31" i="44" s="1"/>
  <c r="P23" i="49"/>
  <c r="B35" i="44" s="1"/>
  <c r="T26" i="49"/>
  <c r="F38" i="44" s="1"/>
  <c r="O25" i="49"/>
  <c r="A37" i="44" s="1"/>
  <c r="O5" i="49"/>
  <c r="A17" i="44" s="1"/>
  <c r="O12" i="49"/>
  <c r="A24" i="44" s="1"/>
  <c r="T23" i="49"/>
  <c r="F35" i="44" s="1"/>
  <c r="Q19" i="49"/>
  <c r="C31" i="44" s="1"/>
  <c r="X25" i="49"/>
  <c r="J37" i="44" s="1"/>
  <c r="W12" i="49"/>
  <c r="I24" i="44" s="1"/>
  <c r="O24" i="49"/>
  <c r="A36" i="44" s="1"/>
  <c r="P19" i="49"/>
  <c r="B31" i="44" s="1"/>
  <c r="W3" i="49"/>
  <c r="I15" i="44" s="1"/>
  <c r="W15" i="49"/>
  <c r="I27" i="44" s="1"/>
  <c r="Y8" i="49"/>
  <c r="K20" i="44" s="1"/>
  <c r="V9" i="49"/>
  <c r="H21" i="44" s="1"/>
  <c r="O20" i="49"/>
  <c r="A32" i="44" s="1"/>
  <c r="Y14" i="49"/>
  <c r="K26" i="44" s="1"/>
  <c r="W19" i="49"/>
  <c r="I31" i="44" s="1"/>
  <c r="O11" i="49"/>
  <c r="A23" i="44" s="1"/>
  <c r="W18" i="49"/>
  <c r="I30" i="44" s="1"/>
  <c r="T17" i="49"/>
  <c r="F29" i="44" s="1"/>
  <c r="P25" i="49"/>
  <c r="B37" i="44" s="1"/>
  <c r="X17" i="49"/>
  <c r="J29" i="44" s="1"/>
  <c r="X11" i="49"/>
  <c r="J23" i="44" s="1"/>
  <c r="O19" i="49"/>
  <c r="A31" i="44" s="1"/>
  <c r="S21" i="49"/>
  <c r="E33" i="44" s="1"/>
  <c r="W8" i="49"/>
  <c r="I20" i="44" s="1"/>
  <c r="O26" i="49"/>
  <c r="A38" i="44" s="1"/>
  <c r="S4" i="49"/>
  <c r="E16" i="44" s="1"/>
  <c r="Y15" i="49"/>
  <c r="K27" i="44" s="1"/>
  <c r="Y17" i="49"/>
  <c r="K29" i="44" s="1"/>
  <c r="X14" i="49"/>
  <c r="J26" i="44" s="1"/>
  <c r="O8" i="49"/>
  <c r="A20" i="44" s="1"/>
  <c r="U10" i="49"/>
  <c r="G22" i="44" s="1"/>
  <c r="T5" i="49"/>
  <c r="F17" i="44" s="1"/>
  <c r="W14" i="49"/>
  <c r="I26" i="44" s="1"/>
  <c r="W10" i="49"/>
  <c r="I22" i="44" s="1"/>
  <c r="W9" i="49"/>
  <c r="I21" i="44" s="1"/>
  <c r="T21" i="49"/>
  <c r="F33" i="44" s="1"/>
  <c r="Y24" i="49"/>
  <c r="K36" i="44" s="1"/>
  <c r="X26" i="49"/>
  <c r="J38" i="44" s="1"/>
  <c r="S16" i="49"/>
  <c r="E28" i="44" s="1"/>
  <c r="U13" i="49"/>
  <c r="G25" i="44" s="1"/>
  <c r="S23" i="49"/>
  <c r="E35" i="44" s="1"/>
  <c r="U15" i="49"/>
  <c r="G27" i="44" s="1"/>
  <c r="Y13" i="49"/>
  <c r="K25" i="44" s="1"/>
  <c r="S3" i="49"/>
  <c r="E15" i="44" s="1"/>
  <c r="W4" i="49"/>
  <c r="I16" i="44" s="1"/>
  <c r="P12" i="49"/>
  <c r="B24" i="44" s="1"/>
  <c r="X13" i="49"/>
  <c r="J25" i="44" s="1"/>
  <c r="X8" i="49"/>
  <c r="J20" i="44" s="1"/>
  <c r="V16" i="49"/>
  <c r="H28" i="44" s="1"/>
  <c r="V5" i="49"/>
  <c r="H17" i="44" s="1"/>
  <c r="T12" i="49"/>
  <c r="F24" i="44" s="1"/>
  <c r="W22" i="49"/>
  <c r="I34" i="44" s="1"/>
  <c r="T6" i="49"/>
  <c r="F18" i="44" s="1"/>
  <c r="S6" i="49"/>
  <c r="E18" i="44" s="1"/>
  <c r="W26" i="49"/>
  <c r="I38" i="44" s="1"/>
  <c r="S7" i="49"/>
  <c r="E19" i="44" s="1"/>
  <c r="S24" i="49"/>
  <c r="E36" i="44" s="1"/>
  <c r="S18" i="49"/>
  <c r="E30" i="44" s="1"/>
  <c r="U25" i="49"/>
  <c r="G37" i="44" s="1"/>
  <c r="O15" i="49"/>
  <c r="A27" i="44" s="1"/>
  <c r="T19" i="49"/>
  <c r="F31" i="44" s="1"/>
  <c r="X16" i="49"/>
  <c r="J28" i="44" s="1"/>
  <c r="T14" i="49"/>
  <c r="F26" i="44" s="1"/>
  <c r="W17" i="49"/>
  <c r="I29" i="44" s="1"/>
  <c r="U23" i="49"/>
  <c r="G35" i="44" s="1"/>
  <c r="Y7" i="49"/>
  <c r="K19" i="44" s="1"/>
  <c r="R4" i="49"/>
  <c r="D16" i="44" s="1"/>
  <c r="V20" i="49"/>
  <c r="H32" i="44" s="1"/>
  <c r="V19" i="49"/>
  <c r="H31" i="44" s="1"/>
  <c r="W13" i="49"/>
  <c r="I25" i="44" s="1"/>
  <c r="U21" i="49"/>
  <c r="G33" i="44" s="1"/>
  <c r="T16" i="49"/>
  <c r="F28" i="44" s="1"/>
  <c r="O17" i="49"/>
  <c r="A29" i="44" s="1"/>
  <c r="W5" i="49"/>
  <c r="I17" i="44" s="1"/>
  <c r="T8" i="49"/>
  <c r="F20" i="44" s="1"/>
  <c r="P5" i="49"/>
  <c r="B17" i="44" s="1"/>
  <c r="W25" i="49"/>
  <c r="I37" i="44" s="1"/>
  <c r="T24" i="49"/>
  <c r="F36" i="44" s="1"/>
  <c r="U5" i="49"/>
  <c r="G17" i="44" s="1"/>
  <c r="X23" i="49"/>
  <c r="J35" i="44" s="1"/>
  <c r="X7" i="49"/>
  <c r="J19" i="44" s="1"/>
  <c r="U22" i="49"/>
  <c r="G34" i="44" s="1"/>
  <c r="W20" i="49"/>
  <c r="I32" i="44" s="1"/>
  <c r="O13" i="49"/>
  <c r="A25" i="44" s="1"/>
  <c r="U12" i="49"/>
  <c r="G24" i="44" s="1"/>
  <c r="W24" i="49"/>
  <c r="I36" i="44" s="1"/>
  <c r="X5" i="49"/>
  <c r="J17" i="44" s="1"/>
  <c r="Y16" i="49"/>
  <c r="K28" i="44" s="1"/>
  <c r="U6" i="49"/>
  <c r="G18" i="44" s="1"/>
  <c r="U3" i="49"/>
  <c r="G15" i="44" s="1"/>
  <c r="U8" i="49"/>
  <c r="G20" i="44" s="1"/>
  <c r="S26" i="49"/>
  <c r="E38" i="44" s="1"/>
  <c r="V21" i="49"/>
  <c r="H33" i="44" s="1"/>
  <c r="S13" i="49"/>
  <c r="E25" i="44" s="1"/>
  <c r="U20" i="49"/>
  <c r="G32" i="44" s="1"/>
  <c r="V24" i="49"/>
  <c r="H36" i="44" s="1"/>
  <c r="S25" i="49"/>
  <c r="E37" i="44" s="1"/>
  <c r="U26" i="49"/>
  <c r="G38" i="44" s="1"/>
  <c r="U24" i="49"/>
  <c r="G36" i="44" s="1"/>
  <c r="E89" i="2"/>
  <c r="I8" i="24"/>
  <c r="J22" i="44"/>
  <c r="G19" i="44"/>
  <c r="R2" i="49"/>
  <c r="D14" i="44" s="1"/>
  <c r="I23" i="44"/>
  <c r="C25" i="44"/>
  <c r="W2" i="49"/>
  <c r="I14" i="44" s="1"/>
  <c r="D21" i="44"/>
  <c r="H24" i="44"/>
  <c r="O2" i="49"/>
  <c r="A14" i="44" s="1"/>
  <c r="M11" i="44" s="1" a="1"/>
  <c r="M11" i="44" s="1"/>
  <c r="I19" i="44"/>
  <c r="X2" i="49"/>
  <c r="J14" i="44" s="1"/>
  <c r="S2" i="49"/>
  <c r="E14" i="44" s="1"/>
  <c r="C23" i="44"/>
  <c r="C30" i="44"/>
  <c r="K33" i="44"/>
  <c r="C18" i="44"/>
  <c r="T2" i="49"/>
  <c r="F14" i="44" s="1"/>
  <c r="B27" i="44"/>
  <c r="C22" i="44"/>
  <c r="H27" i="44"/>
  <c r="C19" i="44"/>
  <c r="B25" i="44"/>
  <c r="C17" i="44"/>
  <c r="B33" i="44"/>
  <c r="P2" i="49"/>
  <c r="B14" i="44" s="1"/>
  <c r="K31" i="44"/>
  <c r="J21" i="44"/>
  <c r="C20" i="44"/>
  <c r="C21" i="44"/>
  <c r="D27" i="44"/>
  <c r="B22" i="44"/>
  <c r="V2" i="49"/>
  <c r="H14" i="44" s="1"/>
  <c r="Y2" i="49"/>
  <c r="K14" i="44" s="1"/>
  <c r="H26" i="44"/>
  <c r="A30" i="44"/>
  <c r="B32" i="44"/>
  <c r="U2" i="49"/>
  <c r="G14" i="44" s="1"/>
  <c r="Q2" i="49"/>
  <c r="C14" i="44" s="1"/>
  <c r="C26" i="44"/>
  <c r="B16" i="44"/>
  <c r="D23" i="44"/>
  <c r="K21" i="44"/>
  <c r="C24" i="44"/>
  <c r="C12" i="44" l="1"/>
  <c r="K13" i="44"/>
  <c r="E13" i="44"/>
  <c r="F12" i="44"/>
  <c r="H13" i="44"/>
  <c r="B10" i="44"/>
  <c r="A12" i="44"/>
  <c r="B1" i="44" s="1"/>
  <c r="J13" i="44"/>
  <c r="C13" i="44"/>
  <c r="J12" i="44"/>
  <c r="F13" i="44"/>
  <c r="G13" i="44"/>
  <c r="B11" i="44"/>
  <c r="B12" i="44"/>
  <c r="I12" i="44"/>
  <c r="D13" i="44"/>
</calcChain>
</file>

<file path=xl/comments1.xml><?xml version="1.0" encoding="utf-8"?>
<comments xmlns="http://schemas.openxmlformats.org/spreadsheetml/2006/main">
  <authors>
    <author>OnkoZert</author>
    <author>Flo</author>
    <author>OnkoZert - Florina Dudu</author>
    <author>OnkoZert - Orsolya Penzes</author>
    <author xml:space="preserve">OnkoZert </author>
    <author>o.penzes</author>
  </authors>
  <commentList>
    <comment ref="C6" authorId="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M12" authorId="0">
      <text>
        <r>
          <rPr>
            <sz val="9"/>
            <color indexed="81"/>
            <rFont val="Arial"/>
            <family val="2"/>
          </rPr>
          <t>tt.mm.jjjj
Übertrag in weitere Tabellenblätter erfolgt automatisch.</t>
        </r>
      </text>
    </comment>
    <comment ref="C14" authorId="2">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M14" authorId="0">
      <text>
        <r>
          <rPr>
            <sz val="9"/>
            <color indexed="81"/>
            <rFont val="Arial"/>
            <family val="2"/>
          </rPr>
          <t>Auswahl erfolgt über Reg.-Nr.</t>
        </r>
      </text>
    </comment>
    <comment ref="C16" authorId="0">
      <text>
        <r>
          <rPr>
            <sz val="9"/>
            <color indexed="81"/>
            <rFont val="Arial"/>
            <family val="2"/>
          </rPr>
          <t>Name, Vorname</t>
        </r>
      </text>
    </comment>
    <comment ref="A21" authorId="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A25" authorId="0">
      <text>
        <r>
          <rPr>
            <sz val="9"/>
            <color indexed="81"/>
            <rFont val="Arial"/>
            <family val="2"/>
          </rPr>
          <t>EB = Erhebungsbogen
KB = Kennzahlenbogen
KN = Kennzahlen</t>
        </r>
      </text>
    </comment>
    <comment ref="G27" authorId="3">
      <text>
        <r>
          <rPr>
            <sz val="9"/>
            <color indexed="81"/>
            <rFont val="Arial"/>
            <family val="2"/>
          </rPr>
          <t>keine Betrachtung in Gesamtfallzahl</t>
        </r>
      </text>
    </comment>
    <comment ref="E28" authorId="4">
      <text>
        <r>
          <rPr>
            <sz val="9"/>
            <color indexed="81"/>
            <rFont val="Arial"/>
            <family val="2"/>
          </rPr>
          <t>Teil von Nenner
KN: 9</t>
        </r>
      </text>
    </comment>
    <comment ref="F28" authorId="4">
      <text>
        <r>
          <rPr>
            <sz val="9"/>
            <color indexed="81"/>
            <rFont val="Arial"/>
            <family val="2"/>
          </rPr>
          <t>Teil von Nenner
KN: 9</t>
        </r>
      </text>
    </comment>
    <comment ref="E29" authorId="4">
      <text>
        <r>
          <rPr>
            <sz val="9"/>
            <color indexed="81"/>
            <rFont val="Arial"/>
            <family val="2"/>
          </rPr>
          <t>Teil von Nenner
KN: 9</t>
        </r>
      </text>
    </comment>
    <comment ref="F29" authorId="4">
      <text>
        <r>
          <rPr>
            <sz val="9"/>
            <color indexed="81"/>
            <rFont val="Arial"/>
            <family val="2"/>
          </rPr>
          <t>Teil von Nenner
KN: 9</t>
        </r>
      </text>
    </comment>
    <comment ref="E30" authorId="4">
      <text>
        <r>
          <rPr>
            <sz val="9"/>
            <color indexed="81"/>
            <rFont val="Arial"/>
            <family val="2"/>
          </rPr>
          <t>Teil von Nenner
KN: 9</t>
        </r>
      </text>
    </comment>
    <comment ref="F30" authorId="4">
      <text>
        <r>
          <rPr>
            <sz val="9"/>
            <color indexed="81"/>
            <rFont val="Arial"/>
            <family val="2"/>
          </rPr>
          <t>Teil von Nenner
KN: 9</t>
        </r>
      </text>
    </comment>
    <comment ref="D31" authorId="2">
      <text>
        <r>
          <rPr>
            <sz val="9"/>
            <color indexed="81"/>
            <rFont val="Arial"/>
            <family val="2"/>
          </rPr>
          <t>Teil von Nenner
KN: 13</t>
        </r>
      </text>
    </comment>
    <comment ref="E31" authorId="4">
      <text>
        <r>
          <rPr>
            <sz val="9"/>
            <color indexed="81"/>
            <rFont val="Arial"/>
            <family val="2"/>
          </rPr>
          <t>Teil von Nenner
KN: 9, 13</t>
        </r>
      </text>
    </comment>
    <comment ref="F31" authorId="4">
      <text>
        <r>
          <rPr>
            <sz val="9"/>
            <color indexed="81"/>
            <rFont val="Arial"/>
            <family val="2"/>
          </rPr>
          <t>Teil von Nenner
KN: 9, 13</t>
        </r>
      </text>
    </comment>
    <comment ref="J31" authorId="2">
      <text>
        <r>
          <rPr>
            <sz val="9"/>
            <color indexed="81"/>
            <rFont val="Arial"/>
            <family val="2"/>
          </rPr>
          <t>Teil von Nenner 
KN: 13</t>
        </r>
      </text>
    </comment>
    <comment ref="D32" authorId="2">
      <text>
        <r>
          <rPr>
            <sz val="9"/>
            <color indexed="81"/>
            <rFont val="Arial"/>
            <family val="2"/>
          </rPr>
          <t>Teil von Nenner
KN: 13</t>
        </r>
      </text>
    </comment>
    <comment ref="E32" authorId="4">
      <text>
        <r>
          <rPr>
            <sz val="9"/>
            <color indexed="81"/>
            <rFont val="Arial"/>
            <family val="2"/>
          </rPr>
          <t>Teil von Nenner
KN: 9, 13</t>
        </r>
      </text>
    </comment>
    <comment ref="F32" authorId="4">
      <text>
        <r>
          <rPr>
            <sz val="9"/>
            <color indexed="81"/>
            <rFont val="Arial"/>
            <family val="2"/>
          </rPr>
          <t>Teil von Nenner
KN: 9, 11, 13</t>
        </r>
      </text>
    </comment>
    <comment ref="J32" authorId="4">
      <text>
        <r>
          <rPr>
            <sz val="9"/>
            <color indexed="81"/>
            <rFont val="Arial"/>
            <family val="2"/>
          </rPr>
          <t>Teil von Nenner
KN: 13</t>
        </r>
      </text>
    </comment>
    <comment ref="D33" authorId="2">
      <text>
        <r>
          <rPr>
            <sz val="9"/>
            <color indexed="81"/>
            <rFont val="Arial"/>
            <family val="2"/>
          </rPr>
          <t>Teil von Nenner
KN: 13</t>
        </r>
      </text>
    </comment>
    <comment ref="E33" authorId="4">
      <text>
        <r>
          <rPr>
            <sz val="9"/>
            <color indexed="81"/>
            <rFont val="Arial"/>
            <family val="2"/>
          </rPr>
          <t>Teil von Nenner
KN: 9, 13</t>
        </r>
      </text>
    </comment>
    <comment ref="F33" authorId="4">
      <text>
        <r>
          <rPr>
            <sz val="9"/>
            <color indexed="81"/>
            <rFont val="Arial"/>
            <family val="2"/>
          </rPr>
          <t>Teil von Nenner
KN: 9, 11, 13</t>
        </r>
      </text>
    </comment>
    <comment ref="J33" authorId="4">
      <text>
        <r>
          <rPr>
            <sz val="9"/>
            <color indexed="81"/>
            <rFont val="Arial"/>
            <family val="2"/>
          </rPr>
          <t>Teil von Nenner
KN: 13</t>
        </r>
      </text>
    </comment>
    <comment ref="D34" authorId="2">
      <text>
        <r>
          <rPr>
            <sz val="9"/>
            <color indexed="81"/>
            <rFont val="Arial"/>
            <family val="2"/>
          </rPr>
          <t>Teil von Nenner
KN: 13</t>
        </r>
      </text>
    </comment>
    <comment ref="E34" authorId="4">
      <text>
        <r>
          <rPr>
            <sz val="9"/>
            <color indexed="81"/>
            <rFont val="Arial"/>
            <family val="2"/>
          </rPr>
          <t>Teil von Nenner
KN: 13</t>
        </r>
      </text>
    </comment>
    <comment ref="F34" authorId="4">
      <text>
        <r>
          <rPr>
            <sz val="9"/>
            <color indexed="81"/>
            <rFont val="Arial"/>
            <family val="2"/>
          </rPr>
          <t>Teil von Nenner
KN: 11, 13</t>
        </r>
      </text>
    </comment>
    <comment ref="J34" authorId="4">
      <text>
        <r>
          <rPr>
            <sz val="9"/>
            <color indexed="81"/>
            <rFont val="Arial"/>
            <family val="2"/>
          </rPr>
          <t>Teil von Nenner
KN: 13</t>
        </r>
      </text>
    </comment>
    <comment ref="D35" authorId="2">
      <text>
        <r>
          <rPr>
            <sz val="9"/>
            <color indexed="81"/>
            <rFont val="Arial"/>
            <family val="2"/>
          </rPr>
          <t xml:space="preserve">Teil von Nenner
KN: 13
</t>
        </r>
      </text>
    </comment>
    <comment ref="E35" authorId="4">
      <text>
        <r>
          <rPr>
            <sz val="9"/>
            <color indexed="81"/>
            <rFont val="Arial"/>
            <family val="2"/>
          </rPr>
          <t>Teil von Nenner
KN: 13</t>
        </r>
      </text>
    </comment>
    <comment ref="F35" authorId="4">
      <text>
        <r>
          <rPr>
            <sz val="9"/>
            <color indexed="81"/>
            <rFont val="Arial"/>
            <family val="2"/>
          </rPr>
          <t>Teil von Nenner
KN: 11, 13</t>
        </r>
      </text>
    </comment>
    <comment ref="J35" authorId="4">
      <text>
        <r>
          <rPr>
            <sz val="9"/>
            <color indexed="81"/>
            <rFont val="Arial"/>
            <family val="2"/>
          </rPr>
          <t>Teil von Nenner
KN: 13</t>
        </r>
      </text>
    </comment>
    <comment ref="D36" authorId="2">
      <text>
        <r>
          <rPr>
            <sz val="9"/>
            <color indexed="81"/>
            <rFont val="Arial"/>
            <family val="2"/>
          </rPr>
          <t>Teil von Nenner
KN: 13</t>
        </r>
      </text>
    </comment>
    <comment ref="E36" authorId="4">
      <text>
        <r>
          <rPr>
            <sz val="9"/>
            <color indexed="81"/>
            <rFont val="Arial"/>
            <family val="2"/>
          </rPr>
          <t>Teil von Nenner
KN: 13</t>
        </r>
      </text>
    </comment>
    <comment ref="F36" authorId="4">
      <text>
        <r>
          <rPr>
            <sz val="9"/>
            <color indexed="81"/>
            <rFont val="Arial"/>
            <family val="2"/>
          </rPr>
          <t>Teil von Nenner
KN: 11, 13</t>
        </r>
      </text>
    </comment>
    <comment ref="J36" authorId="4">
      <text>
        <r>
          <rPr>
            <sz val="9"/>
            <color indexed="81"/>
            <rFont val="Arial"/>
            <family val="2"/>
          </rPr>
          <t>Teil von Nenner
KN: 13</t>
        </r>
      </text>
    </comment>
    <comment ref="D37" authorId="1">
      <text>
        <r>
          <rPr>
            <sz val="9"/>
            <color indexed="81"/>
            <rFont val="Arial"/>
            <family val="2"/>
          </rPr>
          <t xml:space="preserve">Teil von Nenner
KN: 13
</t>
        </r>
      </text>
    </comment>
    <comment ref="E37" authorId="1">
      <text>
        <r>
          <rPr>
            <sz val="9"/>
            <color indexed="81"/>
            <rFont val="Arial"/>
            <family val="2"/>
          </rPr>
          <t>Teil von Nenner
KN: 13</t>
        </r>
        <r>
          <rPr>
            <sz val="9"/>
            <color indexed="81"/>
            <rFont val="Tahoma"/>
            <family val="2"/>
          </rPr>
          <t xml:space="preserve">
</t>
        </r>
      </text>
    </comment>
    <comment ref="F37" authorId="1">
      <text>
        <r>
          <rPr>
            <sz val="9"/>
            <color indexed="81"/>
            <rFont val="Arial"/>
            <family val="2"/>
          </rPr>
          <t>Teil von Nenner
KN: 11, 13</t>
        </r>
      </text>
    </comment>
    <comment ref="J37" authorId="1">
      <text>
        <r>
          <rPr>
            <sz val="9"/>
            <color indexed="81"/>
            <rFont val="Arial"/>
            <family val="2"/>
          </rPr>
          <t>Teil von Nenner
KN: 13</t>
        </r>
      </text>
    </comment>
    <comment ref="D38" authorId="2">
      <text>
        <r>
          <rPr>
            <sz val="9"/>
            <color indexed="81"/>
            <rFont val="Arial"/>
            <family val="2"/>
          </rPr>
          <t>Teil von Nenner 
KN: 8</t>
        </r>
      </text>
    </comment>
    <comment ref="E38" authorId="5">
      <text>
        <r>
          <rPr>
            <sz val="9"/>
            <color indexed="81"/>
            <rFont val="Arial"/>
            <family val="2"/>
          </rPr>
          <t>Teil von Nenner 
KN: 8</t>
        </r>
      </text>
    </comment>
    <comment ref="F38" authorId="5">
      <text>
        <r>
          <rPr>
            <sz val="9"/>
            <color indexed="81"/>
            <rFont val="Arial"/>
            <family val="2"/>
          </rPr>
          <t>Teil von Nenner 
KN: 8</t>
        </r>
      </text>
    </comment>
    <comment ref="J38" authorId="5">
      <text>
        <r>
          <rPr>
            <sz val="9"/>
            <color indexed="81"/>
            <rFont val="Arial"/>
            <family val="2"/>
          </rPr>
          <t>Teil von Nenner 
KN: 8</t>
        </r>
      </text>
    </comment>
    <comment ref="D41" authorId="2">
      <text>
        <r>
          <rPr>
            <sz val="9"/>
            <color indexed="81"/>
            <rFont val="Arial"/>
            <family val="2"/>
          </rPr>
          <t>Teil von Nenner
KN: 14</t>
        </r>
      </text>
    </comment>
    <comment ref="H41" authorId="4">
      <text>
        <r>
          <rPr>
            <sz val="9"/>
            <color indexed="81"/>
            <rFont val="Arial"/>
            <family val="2"/>
          </rPr>
          <t>Teil von Nenner
KN: 14</t>
        </r>
      </text>
    </comment>
    <comment ref="I41" authorId="4">
      <text>
        <r>
          <rPr>
            <sz val="9"/>
            <color indexed="81"/>
            <rFont val="Arial"/>
            <family val="2"/>
          </rPr>
          <t>Teil von Nenner
KN: 14</t>
        </r>
      </text>
    </comment>
    <comment ref="J41" authorId="4">
      <text>
        <r>
          <rPr>
            <sz val="9"/>
            <color indexed="81"/>
            <rFont val="Arial"/>
            <family val="2"/>
          </rPr>
          <t>Teil von Nenner
KN: 14</t>
        </r>
      </text>
    </comment>
    <comment ref="D42" authorId="2">
      <text>
        <r>
          <rPr>
            <sz val="9"/>
            <color indexed="81"/>
            <rFont val="Arial"/>
            <family val="2"/>
          </rPr>
          <t xml:space="preserve">Teil von Nenner
KN: 14
</t>
        </r>
      </text>
    </comment>
    <comment ref="H42" authorId="4">
      <text>
        <r>
          <rPr>
            <sz val="9"/>
            <color indexed="81"/>
            <rFont val="Arial"/>
            <family val="2"/>
          </rPr>
          <t>Teil von Nenner
KN: 14</t>
        </r>
      </text>
    </comment>
    <comment ref="I42" authorId="4">
      <text>
        <r>
          <rPr>
            <sz val="9"/>
            <color indexed="81"/>
            <rFont val="Arial"/>
            <family val="2"/>
          </rPr>
          <t>Teil von Nenner
KN: 14</t>
        </r>
      </text>
    </comment>
    <comment ref="J42" authorId="4">
      <text>
        <r>
          <rPr>
            <sz val="9"/>
            <color indexed="81"/>
            <rFont val="Arial"/>
            <family val="2"/>
          </rPr>
          <t>Teil von Nenner
KN: 14</t>
        </r>
      </text>
    </comment>
    <comment ref="D43" authorId="2">
      <text>
        <r>
          <rPr>
            <sz val="9"/>
            <color indexed="81"/>
            <rFont val="Arial"/>
            <family val="2"/>
          </rPr>
          <t>Teil von Nenner
KN: 14</t>
        </r>
      </text>
    </comment>
    <comment ref="H43" authorId="4">
      <text>
        <r>
          <rPr>
            <sz val="9"/>
            <color indexed="81"/>
            <rFont val="Arial"/>
            <family val="2"/>
          </rPr>
          <t>Teil von Nenner
KN: 14</t>
        </r>
      </text>
    </comment>
    <comment ref="I43" authorId="4">
      <text>
        <r>
          <rPr>
            <sz val="9"/>
            <color indexed="81"/>
            <rFont val="Arial"/>
            <family val="2"/>
          </rPr>
          <t>Teil von Nenner
KN: 14</t>
        </r>
      </text>
    </comment>
    <comment ref="J43" authorId="4">
      <text>
        <r>
          <rPr>
            <sz val="9"/>
            <color indexed="81"/>
            <rFont val="Arial"/>
            <family val="2"/>
          </rPr>
          <t>Teil von Nenner
KN: 14</t>
        </r>
      </text>
    </comment>
    <comment ref="D44" authorId="2">
      <text>
        <r>
          <rPr>
            <sz val="9"/>
            <color indexed="81"/>
            <rFont val="Arial"/>
            <family val="2"/>
          </rPr>
          <t>Teil von Nenner
KN: 14</t>
        </r>
      </text>
    </comment>
    <comment ref="H44" authorId="4">
      <text>
        <r>
          <rPr>
            <sz val="9"/>
            <color indexed="81"/>
            <rFont val="Arial"/>
            <family val="2"/>
          </rPr>
          <t>Teil von Nenner
KN: 14</t>
        </r>
      </text>
    </comment>
    <comment ref="I44" authorId="4">
      <text>
        <r>
          <rPr>
            <sz val="9"/>
            <color indexed="81"/>
            <rFont val="Arial"/>
            <family val="2"/>
          </rPr>
          <t>Teil von Nenner
KN: 14</t>
        </r>
      </text>
    </comment>
    <comment ref="J44" authorId="4">
      <text>
        <r>
          <rPr>
            <sz val="9"/>
            <color indexed="81"/>
            <rFont val="Arial"/>
            <family val="2"/>
          </rPr>
          <t>Teil von Nenner
KN: 14</t>
        </r>
      </text>
    </comment>
    <comment ref="D45" authorId="2">
      <text>
        <r>
          <rPr>
            <sz val="9"/>
            <color indexed="81"/>
            <rFont val="Arial"/>
            <family val="2"/>
          </rPr>
          <t>Teil von Nenner
KN: 14</t>
        </r>
        <r>
          <rPr>
            <sz val="9"/>
            <color indexed="81"/>
            <rFont val="Tahoma"/>
            <family val="2"/>
          </rPr>
          <t xml:space="preserve">
</t>
        </r>
      </text>
    </comment>
    <comment ref="H45" authorId="4">
      <text>
        <r>
          <rPr>
            <sz val="9"/>
            <color indexed="81"/>
            <rFont val="Arial"/>
            <family val="2"/>
          </rPr>
          <t>Teil von Nenner
KN: 14</t>
        </r>
      </text>
    </comment>
    <comment ref="I45" authorId="4">
      <text>
        <r>
          <rPr>
            <sz val="9"/>
            <color indexed="81"/>
            <rFont val="Arial"/>
            <family val="2"/>
          </rPr>
          <t>Teil von Nenner
KN: 14</t>
        </r>
      </text>
    </comment>
    <comment ref="J45" authorId="4">
      <text>
        <r>
          <rPr>
            <sz val="9"/>
            <color indexed="81"/>
            <rFont val="Arial"/>
            <family val="2"/>
          </rPr>
          <t>Teil von Nenner
KN: 14</t>
        </r>
      </text>
    </comment>
    <comment ref="D46" authorId="2">
      <text>
        <r>
          <rPr>
            <sz val="9"/>
            <color indexed="81"/>
            <rFont val="Arial"/>
            <family val="2"/>
          </rPr>
          <t xml:space="preserve">Teil von Nenner
KN: 14
</t>
        </r>
      </text>
    </comment>
    <comment ref="H46" authorId="4">
      <text>
        <r>
          <rPr>
            <sz val="9"/>
            <color indexed="81"/>
            <rFont val="Arial"/>
            <family val="2"/>
          </rPr>
          <t>Teil von Nenner
KN: 14</t>
        </r>
      </text>
    </comment>
    <comment ref="I46" authorId="4">
      <text>
        <r>
          <rPr>
            <sz val="9"/>
            <color indexed="81"/>
            <rFont val="Arial"/>
            <family val="2"/>
          </rPr>
          <t>Teil von Nenner
KN: 14</t>
        </r>
      </text>
    </comment>
    <comment ref="J46" authorId="4">
      <text>
        <r>
          <rPr>
            <sz val="9"/>
            <color indexed="81"/>
            <rFont val="Arial"/>
            <family val="2"/>
          </rPr>
          <t>Teil von Nenner
KN: 14</t>
        </r>
      </text>
    </comment>
    <comment ref="D47" authorId="2">
      <text>
        <r>
          <rPr>
            <sz val="9"/>
            <color indexed="81"/>
            <rFont val="Arial"/>
            <family val="2"/>
          </rPr>
          <t xml:space="preserve">Teil von Nenner
KN: 14
</t>
        </r>
      </text>
    </comment>
    <comment ref="H47" authorId="4">
      <text>
        <r>
          <rPr>
            <sz val="9"/>
            <color indexed="81"/>
            <rFont val="Arial"/>
            <family val="2"/>
          </rPr>
          <t>Teil von Nenner
KN: 14</t>
        </r>
      </text>
    </comment>
    <comment ref="I47" authorId="4">
      <text>
        <r>
          <rPr>
            <sz val="9"/>
            <color indexed="81"/>
            <rFont val="Arial"/>
            <family val="2"/>
          </rPr>
          <t>Teil von Nenner
KN: 14</t>
        </r>
      </text>
    </comment>
    <comment ref="J47" authorId="4">
      <text>
        <r>
          <rPr>
            <sz val="9"/>
            <color indexed="81"/>
            <rFont val="Arial"/>
            <family val="2"/>
          </rPr>
          <t>Teil von Nenner
KN: 14</t>
        </r>
      </text>
    </comment>
    <comment ref="D48" authorId="2">
      <text>
        <r>
          <rPr>
            <sz val="9"/>
            <color indexed="81"/>
            <rFont val="Arial"/>
            <family val="2"/>
          </rPr>
          <t xml:space="preserve">Teil von Nenner
KN: 14
</t>
        </r>
      </text>
    </comment>
    <comment ref="H48" authorId="4">
      <text>
        <r>
          <rPr>
            <sz val="9"/>
            <color indexed="81"/>
            <rFont val="Arial"/>
            <family val="2"/>
          </rPr>
          <t>Teil von Nenner
KN: 14</t>
        </r>
      </text>
    </comment>
    <comment ref="I48" authorId="4">
      <text>
        <r>
          <rPr>
            <sz val="9"/>
            <color indexed="81"/>
            <rFont val="Arial"/>
            <family val="2"/>
          </rPr>
          <t>Teil von Nenner
KN: 14</t>
        </r>
      </text>
    </comment>
    <comment ref="J48" authorId="4">
      <text>
        <r>
          <rPr>
            <sz val="9"/>
            <color indexed="81"/>
            <rFont val="Arial"/>
            <family val="2"/>
          </rPr>
          <t>Teil von Nenner
KN: 14</t>
        </r>
      </text>
    </comment>
    <comment ref="M55" authorId="4">
      <text>
        <r>
          <rPr>
            <sz val="9"/>
            <color indexed="81"/>
            <rFont val="Arial"/>
            <family val="2"/>
          </rPr>
          <t>Anzahl KN: 7</t>
        </r>
      </text>
    </comment>
    <comment ref="D56" authorId="2">
      <text>
        <r>
          <rPr>
            <sz val="9"/>
            <color indexed="81"/>
            <rFont val="Arial"/>
            <family val="2"/>
          </rPr>
          <t>Nenner KN: 4
Anzahl KN: 6a</t>
        </r>
      </text>
    </comment>
    <comment ref="K56" authorId="5">
      <text>
        <r>
          <rPr>
            <sz val="9"/>
            <color indexed="81"/>
            <rFont val="Arial"/>
            <family val="2"/>
          </rPr>
          <t>Anzahl KN: 6b</t>
        </r>
      </text>
    </comment>
    <comment ref="M56" authorId="4">
      <text>
        <r>
          <rPr>
            <sz val="9"/>
            <color indexed="81"/>
            <rFont val="Arial"/>
            <family val="2"/>
          </rPr>
          <t>Nenner KN: 1, 2, 3
Anzahl KN: 5</t>
        </r>
      </text>
    </comment>
  </commentList>
</comments>
</file>

<file path=xl/comments2.xml><?xml version="1.0" encoding="utf-8"?>
<comments xmlns="http://schemas.openxmlformats.org/spreadsheetml/2006/main">
  <authors>
    <author>OnkoZert - Roxana Rentea</author>
  </authors>
  <commentList>
    <comment ref="E5" authorId="0">
      <text>
        <r>
          <rPr>
            <sz val="9"/>
            <color indexed="81"/>
            <rFont val="Arial"/>
            <family val="2"/>
          </rPr>
          <t>Zähler KN: 4</t>
        </r>
      </text>
    </comment>
    <comment ref="A9" authorId="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text>
        <r>
          <rPr>
            <sz val="9"/>
            <color indexed="81"/>
            <rFont val="Arial"/>
            <family val="2"/>
          </rPr>
          <t>Angabe optional, siehe Kap. 1.7.5.a</t>
        </r>
      </text>
    </comment>
    <comment ref="E10" authorId="0">
      <text>
        <r>
          <rPr>
            <sz val="9"/>
            <color indexed="81"/>
            <rFont val="Arial"/>
            <family val="2"/>
          </rPr>
          <t>Angabe optional, siehe Kap. 1.7.5.a</t>
        </r>
      </text>
    </comment>
  </commentList>
</comments>
</file>

<file path=xl/comments3.xml><?xml version="1.0" encoding="utf-8"?>
<comments xmlns="http://schemas.openxmlformats.org/spreadsheetml/2006/main">
  <authors>
    <author>OnkoZert</author>
    <author>OnkoZert - Florina Dudu</author>
    <author xml:space="preserve">OnkoZert </author>
    <author>o.penzes</author>
    <author>Flo</author>
  </authors>
  <commentList>
    <comment ref="B4" authorId="0">
      <text>
        <r>
          <rPr>
            <sz val="9"/>
            <color indexed="81"/>
            <rFont val="Arial"/>
            <family val="2"/>
          </rPr>
          <t>Übertrag erfolgt aus Tabellenblatt Basisdaten</t>
        </r>
      </text>
    </comment>
    <comment ref="F4" authorId="0">
      <text>
        <r>
          <rPr>
            <sz val="9"/>
            <color indexed="81"/>
            <rFont val="Arial"/>
            <family val="2"/>
          </rPr>
          <t>Übertrag erfolgt aus Tabellenblatt Basisdaten</t>
        </r>
      </text>
    </comment>
    <comment ref="A6" authorId="0">
      <text>
        <r>
          <rPr>
            <sz val="9"/>
            <color indexed="81"/>
            <rFont val="Arial"/>
            <family val="2"/>
          </rPr>
          <t>KN = Kennzahl</t>
        </r>
      </text>
    </comment>
    <comment ref="B6" authorId="0">
      <text>
        <r>
          <rPr>
            <sz val="9"/>
            <color indexed="81"/>
            <rFont val="Arial"/>
            <family val="2"/>
          </rPr>
          <t>EB = Erhebungbogen
LL = Leitlinie (www.leitlinienprogramm-onkologie.de)</t>
        </r>
      </text>
    </comment>
    <comment ref="N6" authorId="0">
      <text>
        <r>
          <rPr>
            <sz val="9"/>
            <color indexed="81"/>
            <rFont val="Arial"/>
            <family val="2"/>
          </rPr>
          <t>Bitte zuerst Tabellenblatt Basisdaten komplett bearbeiten, 
dann graue Felder Ist-Werte ausfüllen.</t>
        </r>
      </text>
    </comment>
    <comment ref="Q7" authorId="0">
      <text>
        <r>
          <rPr>
            <sz val="9"/>
            <color indexed="81"/>
            <rFont val="Arial"/>
            <family val="2"/>
          </rPr>
          <t>Wenn Zelle grau, bitte Begründung angeben.</t>
        </r>
      </text>
    </comment>
    <comment ref="O9" authorId="0">
      <text>
        <r>
          <rPr>
            <sz val="9"/>
            <color indexed="81"/>
            <rFont val="Arial"/>
            <family val="2"/>
          </rPr>
          <t>Übertrag erfolgt aus Tabellenblatt Basisdaten 
Gesamtfallzahl
Zelle M56</t>
        </r>
      </text>
    </comment>
    <comment ref="C11" authorId="1">
      <text>
        <r>
          <rPr>
            <sz val="9"/>
            <color indexed="81"/>
            <rFont val="Arial"/>
            <family val="2"/>
          </rPr>
          <t>Screeninginstrumente können der S3 Leitlinie Psychoonkologische Diagnostik, Beratung und Behandlung von erwachsenen Krebspat. entnommen werden</t>
        </r>
      </text>
    </comment>
    <comment ref="F11" authorId="1">
      <text>
        <r>
          <rPr>
            <sz val="9"/>
            <color indexed="81"/>
            <rFont val="Arial"/>
            <family val="2"/>
          </rPr>
          <t>Distress-Screnning beinhaltet die Anwendung eines validen Distressinstruments (analog zur S3 Leitlinie Psychoonkologische Diagnostik, Beratung und Behandlung von erwachsenen Krebspat.)</t>
        </r>
      </text>
    </comment>
    <comment ref="O12" authorId="0">
      <text>
        <r>
          <rPr>
            <sz val="9"/>
            <color indexed="81"/>
            <rFont val="Arial"/>
            <family val="2"/>
          </rPr>
          <t>Übertrag erfolgt aus Tabellenblatt Basisdaten 
Gesamtfallzahl
Zelle M56</t>
        </r>
      </text>
    </comment>
    <comment ref="O15" authorId="0">
      <text>
        <r>
          <rPr>
            <sz val="9"/>
            <color indexed="81"/>
            <rFont val="Arial"/>
            <family val="2"/>
          </rPr>
          <t>Übertrag erfolgt aus Tabellenblatt Basisdaten 
Gesamtfallzahl
Zelle M56</t>
        </r>
      </text>
    </comment>
    <comment ref="O17" authorId="2">
      <text>
        <r>
          <rPr>
            <sz val="9"/>
            <color indexed="81"/>
            <rFont val="Arial"/>
            <family val="2"/>
          </rPr>
          <t xml:space="preserve">Der Zähler ist keine Teilmenge des Nennes.
Übertrag erfolgt aus Tabellenblatt Studien Zelle E5 </t>
        </r>
      </text>
    </comment>
    <comment ref="O18" authorId="0">
      <text>
        <r>
          <rPr>
            <sz val="9"/>
            <color indexed="81"/>
            <rFont val="Arial"/>
            <family val="2"/>
          </rPr>
          <t>Übertrag erfolgt aus Tabellenblatt Basisdaten 
Primärfälle
Zelle D56</t>
        </r>
      </text>
    </comment>
    <comment ref="O20" authorId="0">
      <text>
        <r>
          <rPr>
            <sz val="9"/>
            <color indexed="81"/>
            <rFont val="Arial"/>
            <family val="2"/>
          </rPr>
          <t>Übertrag erfolgt aus Tabellenblatt Basisdaten 
Gesamtfallzahl
Zelle M56</t>
        </r>
      </text>
    </comment>
    <comment ref="O23" authorId="0">
      <text>
        <r>
          <rPr>
            <sz val="9"/>
            <color indexed="81"/>
            <rFont val="Arial"/>
            <family val="2"/>
          </rPr>
          <t>Übertrag erfolgt aus Tabellenblatt Basisdaten 
Primärfälle
Zelle D56</t>
        </r>
      </text>
    </comment>
    <comment ref="O26" authorId="3">
      <text>
        <r>
          <rPr>
            <sz val="9"/>
            <color indexed="81"/>
            <rFont val="Arial"/>
            <family val="2"/>
          </rPr>
          <t>Übertrag erfolgt aus Tabellenblatt Basisdaten 
Nicht Primärfälle
Zelle K56</t>
        </r>
      </text>
    </comment>
    <comment ref="O29" authorId="0">
      <text>
        <r>
          <rPr>
            <sz val="9"/>
            <color indexed="81"/>
            <rFont val="Arial"/>
            <family val="2"/>
          </rPr>
          <t>Übertrag erfolgt aus Tabellenblatt Basisdaten 
Operative Fälle
Zelle M55</t>
        </r>
      </text>
    </comment>
    <comment ref="O33" authorId="3">
      <text>
        <r>
          <rPr>
            <sz val="9"/>
            <color indexed="81"/>
            <rFont val="Arial"/>
            <family val="2"/>
          </rPr>
          <t>Übertrag erfolgt aus Tabellenblatt Basisdaten 
Primärfälle Ovarialkarzinom 
Zellen D38 + E38 + F38 + J38</t>
        </r>
      </text>
    </comment>
    <comment ref="C35" authorId="4">
      <text>
        <r>
          <rPr>
            <sz val="9"/>
            <color indexed="81"/>
            <rFont val="Arial"/>
            <family val="2"/>
          </rPr>
          <t>Weitere Erläuterungen siehe FAQ</t>
        </r>
      </text>
    </comment>
    <comment ref="O36" authorId="0">
      <text>
        <r>
          <rPr>
            <sz val="9"/>
            <color indexed="81"/>
            <rFont val="Arial"/>
            <family val="2"/>
          </rPr>
          <t>Übertrag erfolgt aus Tabellenblatt Basisdaten 
Operative Primärfälle mit Ovarialkarzinom FIGO IA – IIIA
Zellen (E28:E33) + (F28:F33)</t>
        </r>
      </text>
    </comment>
    <comment ref="C38" authorId="4">
      <text>
        <r>
          <rPr>
            <sz val="9"/>
            <color indexed="81"/>
            <rFont val="Arial"/>
            <family val="2"/>
          </rPr>
          <t>Weitere Erläuterungen siehe FAQ</t>
        </r>
      </text>
    </comment>
    <comment ref="C41" authorId="4">
      <text>
        <r>
          <rPr>
            <sz val="9"/>
            <color indexed="81"/>
            <rFont val="Arial"/>
            <family val="2"/>
          </rPr>
          <t>Weitere Erläuterungen siehe FAQ</t>
        </r>
      </text>
    </comment>
    <comment ref="O42" authorId="0">
      <text>
        <r>
          <rPr>
            <sz val="9"/>
            <color indexed="81"/>
            <rFont val="Arial"/>
            <family val="2"/>
          </rPr>
          <t>Übertrag erfolgt aus Tabellenblatt Basisdaten 
Operative Primärfälle mit Ovarialkarzinom FIGO IIB – IV
Zellen F32 bis F37
Nur "definitive OP = Staging OP"</t>
        </r>
      </text>
    </comment>
    <comment ref="C47" authorId="4">
      <text>
        <r>
          <rPr>
            <sz val="9"/>
            <color indexed="81"/>
            <rFont val="Arial"/>
            <family val="2"/>
          </rPr>
          <t>Weitere Erläuterungen siehe FAQ</t>
        </r>
        <r>
          <rPr>
            <b/>
            <sz val="9"/>
            <color indexed="81"/>
            <rFont val="Arial"/>
            <family val="2"/>
          </rPr>
          <t xml:space="preserve">
</t>
        </r>
      </text>
    </comment>
    <comment ref="O47" authorId="0">
      <text>
        <r>
          <rPr>
            <sz val="9"/>
            <color indexed="81"/>
            <rFont val="Arial"/>
            <family val="2"/>
          </rPr>
          <t>Es werden nur Chemotherapien gezählt bei denen die angegebene Dosis verabreicht wurde.</t>
        </r>
      </text>
    </comment>
    <comment ref="O48" authorId="0">
      <text>
        <r>
          <rPr>
            <sz val="9"/>
            <color indexed="81"/>
            <rFont val="Arial"/>
            <family val="2"/>
          </rPr>
          <t>Übertrag erfolgt aus Tabellenblatt Basisdaten Zellen (D31:D37) + (E31:E37) + (F31:F37) + (J31:J37)</t>
        </r>
      </text>
    </comment>
    <comment ref="C50" authorId="4">
      <text>
        <r>
          <rPr>
            <sz val="9"/>
            <color indexed="81"/>
            <rFont val="Arial"/>
            <family val="2"/>
          </rPr>
          <t xml:space="preserve">Weitere Erläuterungen siehe FAQ
</t>
        </r>
      </text>
    </comment>
    <comment ref="O51" authorId="0">
      <text>
        <r>
          <rPr>
            <sz val="9"/>
            <color indexed="81"/>
            <rFont val="Arial"/>
            <family val="2"/>
          </rPr>
          <t>Übertrag erfolgt aus Tabellenblatt Basisdaten Zellen (D41:D48) + (H41:H48) + (I41:I48) + (J41:J48)</t>
        </r>
      </text>
    </comment>
    <comment ref="C53" authorId="4">
      <text>
        <r>
          <rPr>
            <sz val="9"/>
            <color indexed="81"/>
            <rFont val="Arial"/>
            <family val="2"/>
          </rPr>
          <t>Weitere Erläuterungen siehe FAQ</t>
        </r>
        <r>
          <rPr>
            <sz val="9"/>
            <color indexed="81"/>
            <rFont val="Tahoma"/>
            <family val="2"/>
          </rPr>
          <t xml:space="preserve">
</t>
        </r>
      </text>
    </comment>
    <comment ref="C59" authorId="4">
      <text>
        <r>
          <rPr>
            <sz val="9"/>
            <color indexed="81"/>
            <rFont val="Arial"/>
            <family val="2"/>
          </rPr>
          <t>Weitere Erläuterungen siehe FAQ</t>
        </r>
      </text>
    </comment>
    <comment ref="C62" authorId="4">
      <text>
        <r>
          <rPr>
            <sz val="9"/>
            <color indexed="81"/>
            <rFont val="Arial"/>
            <family val="2"/>
          </rPr>
          <t>Weitere Erläuterungen siehe FAQ</t>
        </r>
      </text>
    </comment>
    <comment ref="C65" authorId="4">
      <text>
        <r>
          <rPr>
            <sz val="9"/>
            <color indexed="81"/>
            <rFont val="Arial"/>
            <family val="2"/>
          </rPr>
          <t>Weitere Erläuterungen siehe FAQ</t>
        </r>
      </text>
    </comment>
    <comment ref="C68" authorId="4">
      <text>
        <r>
          <rPr>
            <sz val="9"/>
            <color indexed="81"/>
            <rFont val="Arial"/>
            <family val="2"/>
          </rPr>
          <t>Weitere Erläuterungen siehe FAQ</t>
        </r>
      </text>
    </comment>
    <comment ref="C74" authorId="4">
      <text>
        <r>
          <rPr>
            <sz val="9"/>
            <color indexed="81"/>
            <rFont val="Arial"/>
            <family val="2"/>
          </rPr>
          <t>Weitere Erläuterungen siehe FAQ</t>
        </r>
        <r>
          <rPr>
            <sz val="9"/>
            <color indexed="81"/>
            <rFont val="Tahoma"/>
            <family val="2"/>
          </rPr>
          <t xml:space="preserve">
</t>
        </r>
      </text>
    </comment>
    <comment ref="C77" authorId="4">
      <text>
        <r>
          <rPr>
            <sz val="9"/>
            <color indexed="81"/>
            <rFont val="Arial"/>
            <family val="2"/>
          </rPr>
          <t>Weitere Erläuterungen siehe FAQ</t>
        </r>
      </text>
    </comment>
    <comment ref="C80" authorId="4">
      <text>
        <r>
          <rPr>
            <sz val="9"/>
            <color indexed="81"/>
            <rFont val="Arial"/>
            <family val="2"/>
          </rPr>
          <t>Weitere Erläuterungen siehe FAQ</t>
        </r>
      </text>
    </comment>
  </commentList>
</comments>
</file>

<file path=xl/comments4.xml><?xml version="1.0" encoding="utf-8"?>
<comments xmlns="http://schemas.openxmlformats.org/spreadsheetml/2006/main">
  <authors>
    <author>OnkoZert</author>
  </authors>
  <commentList>
    <comment ref="C6" authorId="0">
      <text>
        <r>
          <rPr>
            <sz val="9"/>
            <color indexed="81"/>
            <rFont val="Arial"/>
            <family val="2"/>
          </rPr>
          <t>Übertrag erfolgt aus Tabellenblatt Basisdaten</t>
        </r>
      </text>
    </comment>
    <comment ref="C8" authorId="0">
      <text>
        <r>
          <rPr>
            <sz val="9"/>
            <color indexed="81"/>
            <rFont val="Arial"/>
            <family val="2"/>
          </rPr>
          <t>Übertrag erfolgt aus Tabellenblatt Basisdaten</t>
        </r>
      </text>
    </comment>
    <comment ref="J8" authorId="0">
      <text>
        <r>
          <rPr>
            <sz val="9"/>
            <color indexed="81"/>
            <rFont val="Arial"/>
            <family val="2"/>
          </rPr>
          <t>Übertrag erfolgt aus Tabellenblatt Basisdaten</t>
        </r>
      </text>
    </comment>
  </commentList>
</comments>
</file>

<file path=xl/sharedStrings.xml><?xml version="1.0" encoding="utf-8"?>
<sst xmlns="http://schemas.openxmlformats.org/spreadsheetml/2006/main" count="1577" uniqueCount="1000">
  <si>
    <t>Zähler/ Anzahl</t>
  </si>
  <si>
    <t>Für Übertragung in Datendefizite_KB:</t>
  </si>
  <si>
    <t>Alle KN leer:</t>
  </si>
  <si>
    <r>
      <t xml:space="preserve">Eingeleitete / geplante Aktionen
</t>
    </r>
    <r>
      <rPr>
        <sz val="8"/>
        <color indexed="8"/>
        <rFont val="Arial"/>
        <family val="2"/>
      </rPr>
      <t>(bei plausibler Begründung keine Aktion erforderlich)</t>
    </r>
  </si>
  <si>
    <t>ixserv.4</t>
  </si>
  <si>
    <t xml:space="preserve">       Erstelldatum</t>
  </si>
  <si>
    <t>Gesamtfallzahl 
(= Kennzahl 5)</t>
  </si>
  <si>
    <t>KN</t>
  </si>
  <si>
    <t>Regio Klinikum Pinneberg</t>
  </si>
  <si>
    <t>Klinikum Nürnberg</t>
  </si>
  <si>
    <t>Auswahl treffen über Dropdown-Liste.</t>
  </si>
  <si>
    <t>Zuerst Reg.-Nr auswählen, dann das jeweilig zugehörige Krebsregister</t>
  </si>
  <si>
    <t>Nur Texteingabe bis 100 Zeichen möglich.</t>
  </si>
  <si>
    <t>Kennzahl</t>
  </si>
  <si>
    <t>Art</t>
  </si>
  <si>
    <t>Charité - Campus Virchow-Klinikum</t>
  </si>
  <si>
    <t>Zeitraum zwischen 01.11.2012-01.02.2014 angeben.</t>
  </si>
  <si>
    <t>Klinikum Neumarkt</t>
  </si>
  <si>
    <t>Österreich</t>
  </si>
  <si>
    <t>Universitätsklinikum Schleswig-Holstein, Campus Lübeck</t>
  </si>
  <si>
    <t>Universitätsklinikum Schleswig-Holstein Campus Kiel</t>
  </si>
  <si>
    <t>Marienhospital Bottrop</t>
  </si>
  <si>
    <t>Fehlermeldungen Basisdaten</t>
  </si>
  <si>
    <t>Fehlermeldungen Kennzahlenbogen</t>
  </si>
  <si>
    <t>Universitätsklinikum Göttingen</t>
  </si>
  <si>
    <t>Inselspital Bern</t>
  </si>
  <si>
    <t>UniversitätsSpital Zürich</t>
  </si>
  <si>
    <t>Universitätsklinikum Essen</t>
  </si>
  <si>
    <t>Ist-Wert</t>
  </si>
  <si>
    <t>Nr.</t>
  </si>
  <si>
    <t>Kennzahlenziel</t>
  </si>
  <si>
    <t>Zähler</t>
  </si>
  <si>
    <t>Sollvorgabe</t>
  </si>
  <si>
    <t>Nenner</t>
  </si>
  <si>
    <t>%</t>
  </si>
  <si>
    <t>Primärfälle</t>
  </si>
  <si>
    <t>Anzahl</t>
  </si>
  <si>
    <t>Beratung Sozialdienst</t>
  </si>
  <si>
    <t>Adäquate Rate an Beratung durch Sozialdienst</t>
  </si>
  <si>
    <t>Sollvorgabe nicht erfüllt</t>
  </si>
  <si>
    <t>Summe</t>
  </si>
  <si>
    <t>Quote</t>
  </si>
  <si>
    <t>Reg.-Nr.</t>
  </si>
  <si>
    <t>Bundesland</t>
  </si>
  <si>
    <t>Thüringen</t>
  </si>
  <si>
    <t>GTDS</t>
  </si>
  <si>
    <t>Tumordokumentationssystem</t>
  </si>
  <si>
    <t>CREDOS</t>
  </si>
  <si>
    <t>KIS-Erweiterung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</si>
  <si>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</si>
  <si>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</si>
  <si>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</si>
  <si>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</si>
  <si>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</si>
  <si>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</si>
  <si>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</si>
  <si>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</si>
  <si>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</si>
  <si>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</si>
  <si>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</si>
  <si>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</si>
  <si>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</si>
  <si>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</si>
  <si>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</si>
  <si>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</si>
  <si>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Berechnung Jahreszeitraum</t>
  </si>
  <si>
    <t>Datenqualität</t>
  </si>
  <si>
    <t>Aktion</t>
  </si>
  <si>
    <t>ID</t>
  </si>
  <si>
    <t>HID</t>
  </si>
  <si>
    <t>EingeleiteteAktionen</t>
  </si>
  <si>
    <t>Aktionen</t>
  </si>
  <si>
    <t>vID</t>
  </si>
  <si>
    <t>Zaehler</t>
  </si>
  <si>
    <t>Nr</t>
  </si>
  <si>
    <t>FormularID</t>
  </si>
  <si>
    <t>ErlaeuterungDatendefizit</t>
  </si>
  <si>
    <t>% Angabe</t>
  </si>
  <si>
    <t>Oncolution</t>
  </si>
  <si>
    <t>Format: dd.mm.jjjj</t>
  </si>
  <si>
    <t>Eingabedatum</t>
  </si>
  <si>
    <t>Eigenentwicklung (MS Excel, MS Access etc.)</t>
  </si>
  <si>
    <t>IndivuNET</t>
  </si>
  <si>
    <t>KRAZTUR</t>
  </si>
  <si>
    <t>OnkoManager</t>
  </si>
  <si>
    <t>Onkomedia</t>
  </si>
  <si>
    <t>Bearbeitungshinweise:</t>
  </si>
  <si>
    <t>Kennzahlenbogen</t>
  </si>
  <si>
    <t>Erstelldatum</t>
  </si>
  <si>
    <t>Plausibilität unklar</t>
  </si>
  <si>
    <t>Verifizierung Zentrum</t>
  </si>
  <si>
    <t xml:space="preserve">Reg.-Nr. </t>
  </si>
  <si>
    <t>Erstzertifizierung</t>
  </si>
  <si>
    <t>Datenqualität Kennzahlen</t>
  </si>
  <si>
    <t>Grundgesamtheit 
(= Nenner)</t>
  </si>
  <si>
    <t>I.O.</t>
  </si>
  <si>
    <t>I.O. (Plausibilität unklar)</t>
  </si>
  <si>
    <t>Pflicht Berechnung</t>
  </si>
  <si>
    <t>Optional Berechnung</t>
  </si>
  <si>
    <t>optional - I.O.</t>
  </si>
  <si>
    <t>optional - I.O. (Plausibilität unklar)</t>
  </si>
  <si>
    <t>optional - Sollvorgabe nicht erfüllt</t>
  </si>
  <si>
    <t>optional - unvollständig</t>
  </si>
  <si>
    <t>optional - inkorrekt</t>
  </si>
  <si>
    <t>Plausibel</t>
  </si>
  <si>
    <t>Inkorrekt</t>
  </si>
  <si>
    <t>Fehlerhaft</t>
  </si>
  <si>
    <t>Unvollständig</t>
  </si>
  <si>
    <t>kein Eintrag</t>
  </si>
  <si>
    <t>n.d.</t>
  </si>
  <si>
    <t>Bearbeitungs-qualität</t>
  </si>
  <si>
    <t>Anzahl/Quote</t>
  </si>
  <si>
    <t xml:space="preserve"> &lt;= Sollv. nicht erfüllt</t>
  </si>
  <si>
    <t xml:space="preserve"> &gt;= Sollv. nicht erfüllt</t>
  </si>
  <si>
    <t>&gt;</t>
  </si>
  <si>
    <t>&lt;</t>
  </si>
  <si>
    <t xml:space="preserve"> &lt; Plausi ?</t>
  </si>
  <si>
    <t xml:space="preserve"> &gt; Plausi ?</t>
  </si>
  <si>
    <t>Datum Erstzertifizierung</t>
  </si>
  <si>
    <t xml:space="preserve">Fehlermeldungen </t>
  </si>
  <si>
    <t>Zentrum</t>
  </si>
  <si>
    <t>Standort</t>
  </si>
  <si>
    <t>Einrichtung 1</t>
  </si>
  <si>
    <t>Land</t>
  </si>
  <si>
    <t>Deutschland</t>
  </si>
  <si>
    <t>Sana Klinikum Lichtenberg</t>
  </si>
  <si>
    <t>Universitätsklinikum Ulm</t>
  </si>
  <si>
    <t>Klinik für Frauenheilkunde und Geburtshilfe</t>
  </si>
  <si>
    <t>Pius Hospital Oldenburg</t>
  </si>
  <si>
    <t>Universitätsmedizin Mannheim (UMM)</t>
  </si>
  <si>
    <t>St. Josefs-Hospital Wiesbaden</t>
  </si>
  <si>
    <t>≥ 80%</t>
  </si>
  <si>
    <t>Kennzahldefinition</t>
  </si>
  <si>
    <t>2. Zähler muss eine positive ganze Zahl sein.</t>
  </si>
  <si>
    <t>3. Zähler kann nicht größer als Nenner sein.</t>
  </si>
  <si>
    <t>1. Tabellenblatt Basisdaten muss vollständig bearbeitet sein.</t>
  </si>
  <si>
    <t>1.2.3</t>
  </si>
  <si>
    <t>1.7.5</t>
  </si>
  <si>
    <t>Unbekannt</t>
  </si>
  <si>
    <t>Nicht gelistet</t>
  </si>
  <si>
    <t>-----</t>
  </si>
  <si>
    <t>Zähler :</t>
  </si>
  <si>
    <t>Endometriumkarzinom</t>
  </si>
  <si>
    <t>Vulvakarzinom</t>
  </si>
  <si>
    <t>Nicht Primärfälle</t>
  </si>
  <si>
    <t>operiert</t>
  </si>
  <si>
    <t>Vorstellung Tumorkonferenz</t>
  </si>
  <si>
    <t>Derzeit keine Vorgaben</t>
  </si>
  <si>
    <t>1.2.1</t>
  </si>
  <si>
    <t>≥ 50</t>
  </si>
  <si>
    <t>5.2.6</t>
  </si>
  <si>
    <t>≥ 40</t>
  </si>
  <si>
    <t>Basisdaten Gynäkologie</t>
  </si>
  <si>
    <t>Kennzahlenbogen Gynäkologie</t>
  </si>
  <si>
    <t>Gynäkologisches Universitäts-Krebszentrum Franken (GKF)</t>
  </si>
  <si>
    <t>Gynäkologisches Krebszentrum Ulm</t>
  </si>
  <si>
    <t>Gynäkologisches Krebszentrum Kaiserswerther Diakonie Düsseldorf</t>
  </si>
  <si>
    <t>Kaiserswerther Diakonie; Florence-Nightingale-Krankenhaus</t>
  </si>
  <si>
    <t>Gynäkologisches Krebszentrum Kiel</t>
  </si>
  <si>
    <t>Gynäkologisches Krebszentrum der Universitätsmedizin Göttingen</t>
  </si>
  <si>
    <t>Gynäkologisches Krebszentrum Dr. Horst-Schmidt Klinik Wiesbaden</t>
  </si>
  <si>
    <t>Gynäkologisches Krebszentrum Bremen-Mitte</t>
  </si>
  <si>
    <t>Gynäkologisches Krebszentrum Oldenburg</t>
  </si>
  <si>
    <t>Gynäkologisches Krebszentrum Universitäts-Frauenklinik Frankfurt</t>
  </si>
  <si>
    <t>Gynäkologisches Tumorzentrum Klinikum Kassel</t>
  </si>
  <si>
    <t>Gynäkologisches Krebszentrum im Evangelischen Waldkrankenhaus Spandau</t>
  </si>
  <si>
    <t>Evangelisches Waldkrankenhaus Spandau (EWK) Krankenhausbetriebs gGmbH</t>
  </si>
  <si>
    <t>Gynäkologisches Krebszentrum Schwäbisch Gmünd</t>
  </si>
  <si>
    <t>Stauferklinikum Schwäbisch Gmünd</t>
  </si>
  <si>
    <t>Gynäkologisches Krebszentrum Schwarzwald-Baar-Heuberg</t>
  </si>
  <si>
    <t>Zentrum für Gynäkologische Krebserkrankungen am Klinikum Stuttgart</t>
  </si>
  <si>
    <t>Gynäkologisches Krebszentrum Universitätsklinikum Hamburg - Eppendorf</t>
  </si>
  <si>
    <t>Universitätsklinikum Hamburg - Eppendorf</t>
  </si>
  <si>
    <t>Frauenklinik Esslingen</t>
  </si>
  <si>
    <t>Gynäkologisches Krebszentrum der Medizinischen Hochschule Hannover</t>
  </si>
  <si>
    <t>Gynäkologisches Krebszentrum Marienkrankenhaus Hamburg</t>
  </si>
  <si>
    <t>Kath. Marienkrankenhaus Hamburg</t>
  </si>
  <si>
    <t>Universitäts-Klinikum Halle-Saale</t>
  </si>
  <si>
    <t>Gynäkologisches Krebszentrum Wolfsburg</t>
  </si>
  <si>
    <t>Gynäkologisches Krebszentrum Schweinfurt-Mainfranken</t>
  </si>
  <si>
    <t>Gynäkologisches Krebszentrum St. Josefs-Hospital Wiesbaden</t>
  </si>
  <si>
    <t>Gynäkologisches Krebszentrum Starnberg</t>
  </si>
  <si>
    <t>Gynäkologisches Krebszentrum Braunschweig</t>
  </si>
  <si>
    <t>Gynäkologisches Krebszentrum Sana Klinikum Lichtenberg</t>
  </si>
  <si>
    <t>Gynäkologisches Krebszentrum Jena</t>
  </si>
  <si>
    <t>Gynäkologisches Krebszentrum Marburg im Comprehensive Cancer Center (CCC) Marburg</t>
  </si>
  <si>
    <t>Gynäkologisches Krebszentrum Gütersloh</t>
  </si>
  <si>
    <t>Klinikum Gütersloh</t>
  </si>
  <si>
    <t>Interdisziplinäres Gynäkologisches Krebszentrum Kempten-Allgäu</t>
  </si>
  <si>
    <t>Gynäkologisches Krebszentrum Martin-Luther-Krankenhaus Berlin</t>
  </si>
  <si>
    <t>Martin-Luther-Krankenhaus Berlin</t>
  </si>
  <si>
    <t>Gynäkologisches Krebszentrum Unna</t>
  </si>
  <si>
    <t>Gynäkologisches Tumorzentrum Reutlingen</t>
  </si>
  <si>
    <t>Universitätsklinikum Carl Gustav Carus Dresden</t>
  </si>
  <si>
    <t>Gynäkologisches Krebszentrum Saalfeld</t>
  </si>
  <si>
    <t>Interdisziplinäres Gynäkologisches Krebszentrum Universitäts-Frauenklinik Düsseldorf</t>
  </si>
  <si>
    <t>Gynäkologisches Krebszentrum Rhein-Neckar</t>
  </si>
  <si>
    <t>Gynäkologisches Krebszentrum Offenburg</t>
  </si>
  <si>
    <t>Gynäkologisches Krebszentrum Traunstein</t>
  </si>
  <si>
    <t>Gynäkologisches Krebszentrum Frankfurt Höchst</t>
  </si>
  <si>
    <t>Klinikum Frankfurt Höchst</t>
  </si>
  <si>
    <t>Gynäkologisches Krebszentrum Darmstadt</t>
  </si>
  <si>
    <t>Klinikum Darmstadt</t>
  </si>
  <si>
    <t>Gynäkologisches Krebszentrum Klinikum Dortmund</t>
  </si>
  <si>
    <t>Gynäkologisches Krebszentrum Klinikum Nürnberg</t>
  </si>
  <si>
    <t>nicht 
operiert</t>
  </si>
  <si>
    <t>≥ 75</t>
  </si>
  <si>
    <t>≥ 5%</t>
  </si>
  <si>
    <t>Kennzahlenbogen - Analyseprotokoll Datendefizite Gynäkologie</t>
  </si>
  <si>
    <t>Siehe Sollvorgabe</t>
  </si>
  <si>
    <t>CARAT</t>
  </si>
  <si>
    <t>H.I.T.</t>
  </si>
  <si>
    <t>Medbrix</t>
  </si>
  <si>
    <t>Achiever Medical System</t>
  </si>
  <si>
    <t>&gt; 65%</t>
  </si>
  <si>
    <t>1, 2, 3</t>
  </si>
  <si>
    <t>Ganze Zahl zwischen 0 und 5000 eingeben</t>
  </si>
  <si>
    <t>Bundesland / Land</t>
  </si>
  <si>
    <t>Eingeleitete / geplante Aktionen</t>
  </si>
  <si>
    <t>Begründung / Ursache</t>
  </si>
  <si>
    <t>Ansprechpartner</t>
  </si>
  <si>
    <t>Daten-qualität</t>
  </si>
  <si>
    <t>Plausi unklar</t>
  </si>
  <si>
    <t>Achieva</t>
  </si>
  <si>
    <t>c37.CancerCenter</t>
  </si>
  <si>
    <t>Kolorekt</t>
  </si>
  <si>
    <t>MR-TU-DO</t>
  </si>
  <si>
    <t>NUK</t>
  </si>
  <si>
    <t>onkodok (XAXOA)</t>
  </si>
  <si>
    <t>OnkoNet</t>
  </si>
  <si>
    <t>online Dokumentation IDZB</t>
  </si>
  <si>
    <t>Tudok (Tumorzentrum Regensburg)</t>
  </si>
  <si>
    <t>WDC-Kolonakte</t>
  </si>
  <si>
    <t>Gynäkologisches Krebszentrum Bad Homburg Hochtaunus-Kliniken</t>
  </si>
  <si>
    <t>Hochtaunus-Kliniken Bad Homburg</t>
  </si>
  <si>
    <t>Universitäts-Gynkrebszentrum Rostock</t>
  </si>
  <si>
    <t>Klinikum Südstadt Rostock</t>
  </si>
  <si>
    <t>Universitätsklinikum Münster</t>
  </si>
  <si>
    <t>Marienhospital Stuttgart</t>
  </si>
  <si>
    <t>Gynäkologisches Krebszentrum Städtisches Klinikum Karlsruhe</t>
  </si>
  <si>
    <t>Städtisches Klinikum Karlsruhe</t>
  </si>
  <si>
    <t>Noch nicht vorhanden</t>
  </si>
  <si>
    <t>Allgemeine Feststellungen</t>
  </si>
  <si>
    <t>Allgemeine Hinweise</t>
  </si>
  <si>
    <t>Allgemeine Abweichungen</t>
  </si>
  <si>
    <t>Bewertung Ausschuss</t>
  </si>
  <si>
    <t>Anmerkung OnkoZert</t>
  </si>
  <si>
    <t>Feststellung</t>
  </si>
  <si>
    <t>Hinweis</t>
  </si>
  <si>
    <t>Abweichung</t>
  </si>
  <si>
    <t>Gesamt per Kategorie</t>
  </si>
  <si>
    <t>Vaginalkarzinom</t>
  </si>
  <si>
    <t>Gynäkologisches Krebszentrum Speyer</t>
  </si>
  <si>
    <t>Diakonissen-Stiftungs-Krankenhaus Speyer</t>
  </si>
  <si>
    <t>Klinikum Wetzlar</t>
  </si>
  <si>
    <t>Gynäkologisches Krebszentrum Worms</t>
  </si>
  <si>
    <t>Klinikum Worms</t>
  </si>
  <si>
    <t>Gynäkologisches Tumorzentrum Bamberg</t>
  </si>
  <si>
    <t>Sozialstiftung Bamberg Klinikum am Bruderwald</t>
  </si>
  <si>
    <t>Gynäkologisches Krebszentrum des Universitätsklinikums Würzburg (UKW)</t>
  </si>
  <si>
    <t>Gynäkologisches Krebszentrum am Rotkreuzklinikum München</t>
  </si>
  <si>
    <t>Rotkreuzklinikum München, Frauenklinik</t>
  </si>
  <si>
    <t>St. Elisabeth-Krankenhaus Köln</t>
  </si>
  <si>
    <t>Aktualisierung:</t>
  </si>
  <si>
    <t>Heartsoft Tumordatenbank</t>
  </si>
  <si>
    <t>QuaDoSta</t>
  </si>
  <si>
    <t>Operatives Staging frühes Ovarialkarzinom</t>
  </si>
  <si>
    <t>Makroskopisch vollständige Resektion fortgeschrittenes Ovarialkarzinom</t>
  </si>
  <si>
    <t>Möglichst häufig makroskopisch vollständige Resektion</t>
  </si>
  <si>
    <t>Möglichst häufig operative Therapie durch Gynäkoonkologen (Facharzt/ Fachärztin für Frauenheilkunde und Geburtshilfe mit Schwerpunkt Gynäkologische Onkologie = Gynäkologischer Onkologe/ Gynäkologische Onkologin)</t>
  </si>
  <si>
    <t>Operative Primärfälle Ovarialkarzinom FIGO IIB-IV nach Abschluss der operativen Therapie</t>
  </si>
  <si>
    <t>Postoperative Chemotherapie fortgeschrittenes Ovarialkarzinom</t>
  </si>
  <si>
    <t>Möglichst häufig postoperative Chemotherapie bei fortgeschrittenem Ovarialkarzinom und Chemotherapie</t>
  </si>
  <si>
    <t>First-Line Chemotherapie fortgeschrittenes Ovarialkarzinom</t>
  </si>
  <si>
    <t>Gynäkologisches Krebszentrum Sana Klinikum Offenbach</t>
  </si>
  <si>
    <t>Gynäkologisches Krebszentrum Oberschwabenklinik</t>
  </si>
  <si>
    <t>Gynäkologisches Tumorzentrum Lahn-Dill, Wetzlar</t>
  </si>
  <si>
    <t>Gynäkologisches Krebszentrum Mönchengladbach</t>
  </si>
  <si>
    <t>Klinikum Wolfsburg</t>
  </si>
  <si>
    <t>Klinikum Starnberg (Klinik für Frauenheilkunde und Geburtshilfe)</t>
  </si>
  <si>
    <t>Klinikum Traunstein/Kliniken Südostbayern AG</t>
  </si>
  <si>
    <t>Sana Klinikum Offenbach</t>
  </si>
  <si>
    <t>Klinikum St. Marien Amberg</t>
  </si>
  <si>
    <t>ambucare</t>
  </si>
  <si>
    <t>em.net</t>
  </si>
  <si>
    <t>FileTuDo</t>
  </si>
  <si>
    <t>MIQ-KRCA</t>
  </si>
  <si>
    <t>ORBIS-ODOK</t>
  </si>
  <si>
    <t>ONKOSTAR</t>
  </si>
  <si>
    <t>ONDIS</t>
  </si>
  <si>
    <t>Qualitätssicherung Kolorektalkarzinom</t>
  </si>
  <si>
    <t>SMATOS</t>
  </si>
  <si>
    <t>Tumordokumentation des Instituts für Krebsepidemiologie</t>
  </si>
  <si>
    <t>KR7</t>
  </si>
  <si>
    <t>Möglichst häufig vollständige Angaben im Befundbericht bei Lymphonodektomie</t>
  </si>
  <si>
    <r>
      <t xml:space="preserve">Begründung / Ursache
</t>
    </r>
    <r>
      <rPr>
        <sz val="8"/>
        <color indexed="8"/>
        <rFont val="Arial"/>
        <family val="2"/>
      </rPr>
      <t>(min. 30 Zeichen / max. 500 Zeichen)</t>
    </r>
  </si>
  <si>
    <t>Gynäkologisches Krebszentrum am Städtischen Krankenhaus Kiel</t>
  </si>
  <si>
    <t>Städtisches Krankenhaus Kiel</t>
  </si>
  <si>
    <t>Klinikum Hanau</t>
  </si>
  <si>
    <t>Klinikum Fürth</t>
  </si>
  <si>
    <t>Gynäkologisches Krebszentrum Evangelisches Krankenhaus Bergisch Gladbach</t>
  </si>
  <si>
    <t>Evangelisches Krankenhaus Bergisch Gladbach</t>
  </si>
  <si>
    <t>Gynäkologisches Krebszentrum Kliniken Essen-Mitte</t>
  </si>
  <si>
    <t>Gynäkologisches Krebszentrum - Medizinische Universität Wien</t>
  </si>
  <si>
    <t>Universitätsfrauenklinik Würzburg</t>
  </si>
  <si>
    <t>XML-OncoBox</t>
  </si>
  <si>
    <t>KoReDos</t>
  </si>
  <si>
    <t>MaDoS</t>
  </si>
  <si>
    <t>Gynäkologisches Krebszentrum am Kantonsspital Aarau</t>
  </si>
  <si>
    <t>Kantonsspital Aarau</t>
  </si>
  <si>
    <t>UCC-TDS (Tumorzentrum Dresden)</t>
  </si>
  <si>
    <t>&lt; 50%</t>
  </si>
  <si>
    <t>Klinikum Kassel</t>
  </si>
  <si>
    <t>Gynäkologisches Krebszentrum des Tumorzentrums Freiburg - CCCF</t>
  </si>
  <si>
    <t>Universitätsklinikum Freiburg</t>
  </si>
  <si>
    <t>Frauenklinik Villingen; Schwarzwald-Baar Klinikum Villingen-Schwenningen</t>
  </si>
  <si>
    <t>Klinikum Stuttgart, Olgahospital, Frauenklinik</t>
  </si>
  <si>
    <t>Leopoldina-Krankenhaus der Stadt Schweinfurt</t>
  </si>
  <si>
    <t>Gynäkologisches Krebszentrum Marienhospital Bottrop</t>
  </si>
  <si>
    <t>Thüringen-Kliniken "Georgius Agricola", Standort Saalfeld</t>
  </si>
  <si>
    <t>Evangelisches Krankenhaus BETHESDA zu Duisburg</t>
  </si>
  <si>
    <t>Klinikum Dortmund</t>
  </si>
  <si>
    <t>UKM - Gynäkologisches Krebszentrum</t>
  </si>
  <si>
    <t>Gynäkologisches Krebszentrum Hochwaldkrankenhaus Bad Nauheim</t>
  </si>
  <si>
    <t>Hochwaldkrankenhaus Bad Nauheim</t>
  </si>
  <si>
    <t>Gynäkologisches Krebszentrum Klinikum Hanau</t>
  </si>
  <si>
    <t>Medizinische Universität Wien, Allgemeines Krankenhaus Wien</t>
  </si>
  <si>
    <t>Gynäkologisches Tumorzentrum am Universitätsklinikum Leipzig</t>
  </si>
  <si>
    <t>Universitätsklinikum Leipzig</t>
  </si>
  <si>
    <t>Universitätsspital Basel</t>
  </si>
  <si>
    <t>Gynäkologisches Krebszentrum Klinikum Passau</t>
  </si>
  <si>
    <t>Klinikum Passau</t>
  </si>
  <si>
    <t>Gynäkologisches Krebszentrum Stadtspital Triemli</t>
  </si>
  <si>
    <t xml:space="preserve">    FIGO IA</t>
  </si>
  <si>
    <t>Sonstige (u.a., Sarkome, 
Nicht-Karzinome Ovar, Chorionkarzinome etc.)</t>
  </si>
  <si>
    <t>nicht auszufüllen</t>
  </si>
  <si>
    <t xml:space="preserve">    FIGO IB</t>
  </si>
  <si>
    <t xml:space="preserve">    FIGO IC</t>
  </si>
  <si>
    <t xml:space="preserve">    FIGO IIA</t>
  </si>
  <si>
    <t xml:space="preserve">    FIGO IIB</t>
  </si>
  <si>
    <t xml:space="preserve">    FIGO IIIA</t>
  </si>
  <si>
    <t xml:space="preserve">    FIGO IIIB</t>
  </si>
  <si>
    <t xml:space="preserve">    FIGO IIIC</t>
  </si>
  <si>
    <t xml:space="preserve"> Gesamt</t>
  </si>
  <si>
    <t>Zytologisches/
histologisches LK-staging</t>
  </si>
  <si>
    <t>Möglichst häufig vollständige Angaben im Befundbericht bei Resektion</t>
  </si>
  <si>
    <t>&gt; 90%</t>
  </si>
  <si>
    <t>Möglichst häufig Vorhandensein der beschriebenen Merkmale bei durchgeführter Sentinel-OP</t>
  </si>
  <si>
    <t>OncoBox</t>
  </si>
  <si>
    <t>Ausnahme</t>
  </si>
  <si>
    <t>Gynäkologisches Krebszentrum am Westdeutschen Tumorzentrum - Universitätsmedizin Essen</t>
  </si>
  <si>
    <t>Städtisches Klinikum Braunschweig</t>
  </si>
  <si>
    <t>Gynäkologisches Krebszentrum Neumarkt</t>
  </si>
  <si>
    <t>Gynäkologisches Krebszentrum Marien Hospital Witten</t>
  </si>
  <si>
    <t>Marien Hospital Witten</t>
  </si>
  <si>
    <t>Universitätsklinikum Jena</t>
  </si>
  <si>
    <t>Gynäkologisches Tumorzentrum AGAPLESION DIAKONIEKLINIKUM HAMBURG</t>
  </si>
  <si>
    <t>AGAPLESION DIAKONIEKLINIKUM HAMBURG</t>
  </si>
  <si>
    <t>Kepler Universitätsklinikum</t>
  </si>
  <si>
    <t>Universitäres Gynäkologisches Krebszentrum Inselspital Bern</t>
  </si>
  <si>
    <t>Marien Gynäkologisches Krebszentrum Siegen</t>
  </si>
  <si>
    <t>Universitäres Gynäkologisches Krebszentrum Mainz</t>
  </si>
  <si>
    <t>Gynäkologisches Tumorzentrum Universitätsspital Basel</t>
  </si>
  <si>
    <t>Gynäkologisches Krebszentrum am Universitätsklinikum des Saarlandes</t>
  </si>
  <si>
    <t>Universitätsklinikum des Saarlandes</t>
  </si>
  <si>
    <t>Gynäkologisches Krebszentrum Universitäts-Frauenklinik Heidelberg</t>
  </si>
  <si>
    <t>Universitätsklinikum Heidelberg</t>
  </si>
  <si>
    <t>Gynäkologisches Krebszentrum Rosenheim</t>
  </si>
  <si>
    <t>RoMed Klinikum Rosenheim</t>
  </si>
  <si>
    <t xml:space="preserve">                     Kennzahlenjahr</t>
  </si>
  <si>
    <t xml:space="preserve">                         Erstelldatum</t>
  </si>
  <si>
    <t xml:space="preserve">         Datum Erstzertifizierung</t>
  </si>
  <si>
    <t>Gesundheit Nord gGmbH, Standort Klinikum Bremen-Mitte</t>
  </si>
  <si>
    <t>Gynäkologisches Krebszentrum Klinikum Ansbach</t>
  </si>
  <si>
    <t>ANregiomed Klinikum Ansbach</t>
  </si>
  <si>
    <t>Gynäkologisches Tumorzentrum am Cancer Center UniversitätsSpital Zürich</t>
  </si>
  <si>
    <t>Gynäkologisches Krebszentrum der ViDia Christliche Kliniken Karlsruhe</t>
  </si>
  <si>
    <t>Klinik für Geburtshilfe und Frauengesundheit der Universitätsmedizin Mainz</t>
  </si>
  <si>
    <t>Gynäkologisches Krebszentrum Vivantes Humboldt-Klinikum Berlin</t>
  </si>
  <si>
    <t>Vivantes Humboldt-Klinikum Berlin</t>
  </si>
  <si>
    <t>Gynäkologisches Krebszentrum Berlin-Buch</t>
  </si>
  <si>
    <t xml:space="preserve">Klinikum Bielefeld </t>
  </si>
  <si>
    <t>Gynäkologisches Krebszentrum des Klinikums Itzehoe</t>
  </si>
  <si>
    <t>Klinikum Itzehoe</t>
  </si>
  <si>
    <t>Gynäkologisches Krebszentrum am Klinikum Fulda</t>
  </si>
  <si>
    <t>Klinikum Fulda</t>
  </si>
  <si>
    <t>Gynäkologisches Krebszentrum St. Franziskus-Hospital Münster</t>
  </si>
  <si>
    <t>St. Franziskus-Hospital Münster</t>
  </si>
  <si>
    <t>Gynäkologisches Krebszentrum Marienhaus Klinikum Neuwied</t>
  </si>
  <si>
    <t>Marienhaus Klinikum Neuwied</t>
  </si>
  <si>
    <t>Gynäkologisches Krebszentrum am Elisabeth-Krankenhaus Essen</t>
  </si>
  <si>
    <t>Elisabeth-Krankenhaus Essen</t>
  </si>
  <si>
    <r>
      <t xml:space="preserve">Gesamtfallzahl
</t>
    </r>
    <r>
      <rPr>
        <sz val="6"/>
        <color theme="1"/>
        <rFont val="Calibri"/>
        <family val="2"/>
        <scheme val="minor"/>
      </rPr>
      <t>(Def. EB 1.2.1)</t>
    </r>
  </si>
  <si>
    <r>
      <t xml:space="preserve">operiert </t>
    </r>
    <r>
      <rPr>
        <vertAlign val="superscript"/>
        <sz val="11"/>
        <color theme="1"/>
        <rFont val="Calibri"/>
        <family val="2"/>
        <scheme val="minor"/>
      </rPr>
      <t>2)</t>
    </r>
  </si>
  <si>
    <r>
      <t xml:space="preserve">operiert
</t>
    </r>
    <r>
      <rPr>
        <sz val="6"/>
        <color theme="1"/>
        <rFont val="Calibri"/>
        <family val="2"/>
        <scheme val="minor"/>
      </rPr>
      <t>(Def. EB 5.2.6)</t>
    </r>
  </si>
  <si>
    <r>
      <t xml:space="preserve">Ovarialkarzinom/ Tuben-Ca/ Peritoneal-Ca </t>
    </r>
    <r>
      <rPr>
        <vertAlign val="superscript"/>
        <sz val="11"/>
        <color theme="1"/>
        <rFont val="Calibri"/>
        <family val="2"/>
        <scheme val="minor"/>
      </rPr>
      <t>1)</t>
    </r>
  </si>
  <si>
    <t>MADOS 4</t>
  </si>
  <si>
    <r>
      <t xml:space="preserve">Gesamtfallzahl
</t>
    </r>
    <r>
      <rPr>
        <sz val="8"/>
        <color theme="1"/>
        <rFont val="Arial"/>
        <family val="2"/>
      </rPr>
      <t xml:space="preserve">Def. gemäß EB 1.2.1; 
automatischer Übertrag "Anzahl / Nenner" in den Kennzahlenbogen   </t>
    </r>
  </si>
  <si>
    <r>
      <t xml:space="preserve">Primärfälle
</t>
    </r>
    <r>
      <rPr>
        <sz val="6"/>
        <color theme="1"/>
        <rFont val="Arial"/>
        <family val="2"/>
      </rPr>
      <t>(Def. EB 1.2.1)</t>
    </r>
  </si>
  <si>
    <t>Ausnahme (Plausibilität unklar)</t>
  </si>
  <si>
    <t>Summe Plausibilität unklar</t>
  </si>
  <si>
    <t>optional - Ausnahme (Plausibilität unklar)</t>
  </si>
  <si>
    <t>Universitäres Gynäkologisches Krebszentrum Regensburg</t>
  </si>
  <si>
    <t>Klinik für Frauenheilkunde und Geburtshilfe Lehrstuhl der Universität Regensburg am Caritas-Krankenhaus St. Josef</t>
  </si>
  <si>
    <t>Zentrum für Gynäkologische Onkologie Tübingen</t>
  </si>
  <si>
    <t>Klinikum Aschaffenburg - Alzenau gemeinnützige GmbH Standort AB</t>
  </si>
  <si>
    <t>Gynäkologisches Tumorzentrum am Kepler Universitätsklinikum Linz</t>
  </si>
  <si>
    <t>Gynäkologisches Krebszentrum im Charité Comprehensive Cancer Center</t>
  </si>
  <si>
    <t>Ordensklinikum Linz Barmherzige Schwestern</t>
  </si>
  <si>
    <t>Gynäkologisches Krebszentrum Helios Kliniken Schwerin</t>
  </si>
  <si>
    <t>Helios Kliniken Schwerin</t>
  </si>
  <si>
    <t>Gynäkologisches Krebszentrum Brandenburg an der Havel</t>
  </si>
  <si>
    <t>Helios Klinikum Berlin-Buch</t>
  </si>
  <si>
    <t>Gynäkologisches Krebszentrum Hegau-Bodensee</t>
  </si>
  <si>
    <t>Hegau-Bodensee-Klinikum Singen</t>
  </si>
  <si>
    <t>Gynäkologisches Krebszentrum Ev. Diakoniekrankenhaus Freiburg</t>
  </si>
  <si>
    <t>Evangelisches Diakoniekrankenhaus Freiburg</t>
  </si>
  <si>
    <t>Klinikum Mutterhaus der Borromäerinnen</t>
  </si>
  <si>
    <t>Adjumed</t>
  </si>
  <si>
    <t>CaOnkoDok (Eigenentwicklung)</t>
  </si>
  <si>
    <t>Clinic WinData</t>
  </si>
  <si>
    <t>ODSeasy / ODSeasyNet</t>
  </si>
  <si>
    <t>Tumorregister München (TRM)</t>
  </si>
  <si>
    <t>Eigenentwicklung auf Basis medico (Cerner)</t>
  </si>
  <si>
    <t>SHGHoncoDoc</t>
  </si>
  <si>
    <t>Zervixkarzinom *</t>
  </si>
  <si>
    <t xml:space="preserve">   FIGO IA1 (= T1a1)</t>
  </si>
  <si>
    <t xml:space="preserve">   FIGO IA2 (= T1a2)</t>
  </si>
  <si>
    <t xml:space="preserve">   FIGO IB1 (= T1b1)</t>
  </si>
  <si>
    <t xml:space="preserve">   FIGO IB2 (= T1b2)</t>
  </si>
  <si>
    <t xml:space="preserve">   FIGO IIA (= T2a)</t>
  </si>
  <si>
    <t xml:space="preserve">   FIGO IIB (= T2b)</t>
  </si>
  <si>
    <t xml:space="preserve">   FIGO IIIA (= T3a)</t>
  </si>
  <si>
    <t xml:space="preserve">   FIGO IIIB (= T3b)</t>
  </si>
  <si>
    <t xml:space="preserve">   FIGO IVA (= T4)</t>
  </si>
  <si>
    <t xml:space="preserve">   FIGO IVB (= M1)</t>
  </si>
  <si>
    <t>Gesamtfallzahl</t>
  </si>
  <si>
    <r>
      <rPr>
        <b/>
        <u/>
        <sz val="8"/>
        <rFont val="Arial"/>
        <family val="2"/>
      </rPr>
      <t>Operative</t>
    </r>
    <r>
      <rPr>
        <sz val="8"/>
        <rFont val="Arial"/>
        <family val="2"/>
      </rPr>
      <t xml:space="preserve"> Fälle</t>
    </r>
  </si>
  <si>
    <r>
      <rPr>
        <b/>
        <sz val="8"/>
        <rFont val="Arial"/>
        <family val="2"/>
      </rPr>
      <t>Operative</t>
    </r>
    <r>
      <rPr>
        <sz val="8"/>
        <rFont val="Arial"/>
        <family val="2"/>
      </rPr>
      <t xml:space="preserve"> Fälle</t>
    </r>
  </si>
  <si>
    <t xml:space="preserve">Angebot zur genetischen Testung </t>
  </si>
  <si>
    <t>Möglichst häufig Angebot zur genetischen Testung</t>
  </si>
  <si>
    <t>Primärfälle Ovarialkarzinom</t>
  </si>
  <si>
    <t>Primärfälle des Nenners mit operativem Staging mit:
•Laparotomie
•Peritonealzytologie
•Peritonealbiopsien
•Adnexexstirpation beidseits
•Hysterektomie, ggf. extraperitoneales Vorgehen
•Omentektomie mind. infrakolisch
•Bds. pelvine u. paraaortale Lymphonodektomie</t>
  </si>
  <si>
    <t>Operative Primärfälle  Ovarialkarzinom 
FIGO I – IIIA</t>
  </si>
  <si>
    <t>Primärfälle des Nenners mit makroskopisch vollständiger Resektion</t>
  </si>
  <si>
    <t>≥ 30%</t>
  </si>
  <si>
    <t>Operation fortgeschrittenes Ovarialkarzinom durch Gynäkoonkologen</t>
  </si>
  <si>
    <t>Primärfälle des Nenners, deren definitive operative Therapie durch einen Gynäkoonkologen durchgeführt wurde</t>
  </si>
  <si>
    <t>Primärfälle des Nenners mit postoperativer Chemotherapie</t>
  </si>
  <si>
    <t xml:space="preserve">Primärfälle Zervixkarzinom FIGO Stadium ≥ IA2-IVA </t>
  </si>
  <si>
    <t>Brachytherapie als Bestandteil prim. Radio(chemo)therapie</t>
  </si>
  <si>
    <t>Möglichst häufig Brachytherapie als Bestandteil der primären Radio(chemo)therapie</t>
  </si>
  <si>
    <t>Primärfälle des Nenners, bei denen eine Brachytherapie als Bestandteil der primärer Radio(chemo)therapie durchgeführt wurde</t>
  </si>
  <si>
    <t>Primärfälle Vulvakarzinom mit Tumorresektion</t>
  </si>
  <si>
    <t>Primärfälle Vulvakarzinom mit Lymphonodektomie</t>
  </si>
  <si>
    <t>≥ 90%</t>
  </si>
  <si>
    <t>Primärfälle Vulvakarzinom und Sentinel-Lymphknotenbiopsie</t>
  </si>
  <si>
    <t>Primärfälle des Nenners mit folgenden Merkmalen:
• Klinische Tumorgröße &lt; 4 cm u. 
• Unifokaler Tumor (= keine multiplen Tm; TNM m-Symbol)) u.
• Klinisch unauffällige Lymphknoten (cN0) u.
• Pathohistologisches Ultrastaging der Lymphknoten (= entsprechend LL), nur
wenn in der HE-Färbung alle Sentinel-Lymphknoten tumorfrei sind</t>
  </si>
  <si>
    <t>Gynäkologisches Krebszentrum im CIO Köln</t>
  </si>
  <si>
    <t>Centrum für Integrierte Onkologie Aachen Bonn Köln Düsseldorf im Universitätsklinikum Köln</t>
  </si>
  <si>
    <t>Helios Dr. Horst Schmidt Kliniken Wiesbaden</t>
  </si>
  <si>
    <t>Gynäkologisches Krebszentrum im CIO Bonn</t>
  </si>
  <si>
    <t>Centrum für Integrierte Onkologie Aachen Bonn Köln Düsseldorf im Universitätsklinikum Bonn</t>
  </si>
  <si>
    <t>Gynäkologisches Krebszentrum Städtisches Klinikum Lüneburg</t>
  </si>
  <si>
    <t>Städtisches Klinikum Lüneburg</t>
  </si>
  <si>
    <t>Universitätsklinikum Augsburg - Medizincampus</t>
  </si>
  <si>
    <t xml:space="preserve">Klinikum am Steinenberg, Kreiskliniken Reutlingen </t>
  </si>
  <si>
    <t>Ortenau Klinikum Offenburg-Kehl</t>
  </si>
  <si>
    <t>Gynäkologisches Krebszentrum Neuruppin</t>
  </si>
  <si>
    <t>Gynäkologisches Krebszentrum im CIO Aachen</t>
  </si>
  <si>
    <t>Centrum für Integrierte Onkologie Aachen Bonn Köln Düsseldorf in der Uniklinik RWTH Aachen</t>
  </si>
  <si>
    <t>Gynäkologisches Krebszentrum Coburg</t>
  </si>
  <si>
    <t>Gynäkologisches Krebszentrum der Ruhr-Universität Bochum am Marien Hospital Herne</t>
  </si>
  <si>
    <t>Gynäkologisches Tumorzentrum Winterthur</t>
  </si>
  <si>
    <t>Kantonsspital Winterthur</t>
  </si>
  <si>
    <t>Gynäkologisches Krebszentrum am Helios Universitätsklinikum Wuppertal</t>
  </si>
  <si>
    <t>Helios Universitätsklinikum Wuppertal</t>
  </si>
  <si>
    <t>Gynäkologisches Krebszentrum an der Frauenklinik Böblingen</t>
  </si>
  <si>
    <t>Klinikum Sindelfingen-Böblingen, Klinikum Böblingen</t>
  </si>
  <si>
    <t>Gynäkologisches Krebszentrum Rems-Murr-Klinikum Winnenden</t>
  </si>
  <si>
    <t>Rems-Murr-Klinikum Winnenden</t>
  </si>
  <si>
    <t>Gynäkologisches Krebszentrum Heilig Geist-Krankenhaus Köln</t>
  </si>
  <si>
    <t>Gynäkologisches Krebszentrum Ludwigsburg</t>
  </si>
  <si>
    <t>Klinikum Ludwigsburg</t>
  </si>
  <si>
    <t>Gynäkologisches Krebszentrum am Klinikum Klagenfurt</t>
  </si>
  <si>
    <t>Klinikum Klagenfurt am Wörthersee</t>
  </si>
  <si>
    <t>Gynäkologisches Krebszentrum St. Elisabeth und St. Barbara Halle (Saale)</t>
  </si>
  <si>
    <t xml:space="preserve">Krankenhaus St. Elisabeth und St. Barbara Halle (Saale) </t>
  </si>
  <si>
    <t>Gynäkologisches Krebszentrum am CaritasKlinikum Saarbrücken St. Theresia</t>
  </si>
  <si>
    <t>CaritasKlinikum Saarbrücken St. Theresia</t>
  </si>
  <si>
    <t>Gynäkologisches Krebszentrum am Klinikum Magdeburg</t>
  </si>
  <si>
    <t>Klinikum Magdeburg</t>
  </si>
  <si>
    <t>Gynäkologisches Krebszentrum Vivantes Auguste-Viktoria-Klinikum Berlin</t>
  </si>
  <si>
    <t>Vivantes Auguste-Viktoria-Klinikum Berlin</t>
  </si>
  <si>
    <t>Gynäkologisches Krebszentrum Asklepios Klinik Barmbek</t>
  </si>
  <si>
    <t>Asklepios Klinik Barmbek</t>
  </si>
  <si>
    <t xml:space="preserve">Vivantes Klinikum Neukölln </t>
  </si>
  <si>
    <t>Gynäkologisches Krebszentrum am Diakonissenkrankenhaus Dresden</t>
  </si>
  <si>
    <t>Diakonissenkrankenhaus Dresden</t>
  </si>
  <si>
    <r>
      <t xml:space="preserve">davon mit neoadjuvanter oder präoperativer systemischer Therapie </t>
    </r>
    <r>
      <rPr>
        <sz val="8"/>
        <rFont val="Arial"/>
        <family val="2"/>
      </rPr>
      <t>(Ovar/Tuben/Peritoneal)</t>
    </r>
  </si>
  <si>
    <r>
      <t xml:space="preserve">Ausschließlich Staging OP / Nicht vollständige OP </t>
    </r>
    <r>
      <rPr>
        <sz val="8"/>
        <rFont val="Arial"/>
        <family val="2"/>
      </rPr>
      <t>(Zervix, Endometrium, Vulva, Vagina, Sonstige)</t>
    </r>
  </si>
  <si>
    <r>
      <t xml:space="preserve">Definitive OP (ggf. inkl. Staging-OP) 
</t>
    </r>
    <r>
      <rPr>
        <sz val="8"/>
        <rFont val="Arial"/>
        <family val="2"/>
      </rPr>
      <t>(Zervix, Endometrium, Vulva, Vagina, Sonstige)</t>
    </r>
  </si>
  <si>
    <t>EB/ LL</t>
  </si>
  <si>
    <t>6a</t>
  </si>
  <si>
    <t>6b</t>
  </si>
  <si>
    <t>LL Ovar QI</t>
  </si>
  <si>
    <t>LL Zervix QI</t>
  </si>
  <si>
    <t>LL Vulva QI</t>
  </si>
  <si>
    <t>Möglichst häufig inguinofemorales Staging bei Vulvakarzinom ≥ pT1b (ohne Basalzellkarzinom u. ohne verruköses Karzinom)</t>
  </si>
  <si>
    <t>Primärfälle Vulvakarzinom ≥ pT1b (ohne Basalzellkarzinom u. ohne verruköses Karzinom)</t>
  </si>
  <si>
    <t>LL Endometrium QI</t>
  </si>
  <si>
    <t>Primärfälle 
(= Kennzahl 6a)</t>
  </si>
  <si>
    <t>Gynäkologisches Krebszentrum an der München Klinik Harlaching</t>
  </si>
  <si>
    <t>München Klinik Harlaching</t>
  </si>
  <si>
    <t>Gynäkologisches Krebszentrum Universitätsklinikum Augsburg</t>
  </si>
  <si>
    <t>Gynäkologisches Krebszentrum Pinneberg</t>
  </si>
  <si>
    <t>Gynäkologisches Tumorzentrum Ordensklinikum Linz</t>
  </si>
  <si>
    <t>Gynäkologisches Krebszentrum Köln-Hohenlind</t>
  </si>
  <si>
    <t>Helios Gynäkologisches Tumorzentrum Erfurt</t>
  </si>
  <si>
    <t>Helios Klinikum Erfurt</t>
  </si>
  <si>
    <r>
      <t xml:space="preserve">Nicht vollständige OP **
</t>
    </r>
    <r>
      <rPr>
        <sz val="8"/>
        <rFont val="Arial"/>
        <family val="2"/>
      </rPr>
      <t>(Ovar/Tuben/Peritoneal, BOT, STIC)</t>
    </r>
  </si>
  <si>
    <t>Borderline Ovar / Seröses Tubares Intraepitheliales Carcinom (STIC)</t>
  </si>
  <si>
    <t xml:space="preserve"> In Ordnung</t>
  </si>
  <si>
    <t xml:space="preserve">                   Sollvorgabe nicht erfüllt</t>
  </si>
  <si>
    <t xml:space="preserve">Die jeweilige Eingabe oder Änderung  "Anzahl / Zähler / Nenner" (gepunktete Felder) ist nur im Tabellenblatt "Basisdaten" möglich, die Übertragung erfolgt automatisch.
Der Zähler ist immer eine Teilmenge des Nenners (Ausnahme: Kennzahl 4 - Anteil Studienpat.). </t>
  </si>
  <si>
    <t>Anmerkung:</t>
  </si>
  <si>
    <t>Im Sinne einer gendergerechten Sprache verwenden wir für die Begriffe „Patientinnen“, „Patienten“, „Patient*innen“ die Bezeichnung „Pat.“, die ausdrücklich jede Geschlechtszuschreibung (weiblich, männlich, divers) einschließt.</t>
  </si>
  <si>
    <t>Operative Primärfälle Ovarialkarzinom FIGO IIA-IV und Chemotherapie</t>
  </si>
  <si>
    <t>Primärfälle des Nenners mit First-Line Chemotherapie mit Carboplatin u. Paclitaxel</t>
  </si>
  <si>
    <t>Primärfälle Ovarialkarzinom 
FIGO IIA-IV</t>
  </si>
  <si>
    <t>≥ 60%</t>
  </si>
  <si>
    <t>Histologische Sicherung Lokalrezidiv</t>
  </si>
  <si>
    <t>Möglichst häufig histologische Sicherung bei Pat. mit Lokalrezidiv eines Zervixkarzinoms</t>
  </si>
  <si>
    <t>Pat. des Nenners mit prätherapeutischer histologischer Sicherung</t>
  </si>
  <si>
    <t>Pat. mit Zervixkarzinom und Therapie eines Lokalrezidivs</t>
  </si>
  <si>
    <t>Gynäkologisches Tumorzentrum am UKSH, Campus Lübeck</t>
  </si>
  <si>
    <t>Gynäkologisches Tumorzentrum Esslingen (GTZE)</t>
  </si>
  <si>
    <t>Christliches Klinikum Unna</t>
  </si>
  <si>
    <t>Gynäkologisches Krebszentrum Dresden am Nationalen Centrum für Tumorerkrankungen Dresden (NCT/UCC)</t>
  </si>
  <si>
    <t>Gynäkologisches Krebszentrum am Klinikum Osnabrück</t>
  </si>
  <si>
    <t>Klinikum Osnabrück</t>
  </si>
  <si>
    <t>Oberschwabenklinik St. Elisabethen-Klinikum Ravensburg</t>
  </si>
  <si>
    <t>Gynäkologisches Krebszentrum INN-SALZACH - InnKlinikum Altötting</t>
  </si>
  <si>
    <t>InnKlinikum Altötting und Mühldorf am Standort InnKlinikum Altötting</t>
  </si>
  <si>
    <t>Gynäkologisches Krebszentrum des DONAUISAR Klinikums Deggendorf</t>
  </si>
  <si>
    <t>DONAUISAR Klinikum Deggendorf</t>
  </si>
  <si>
    <t>Gynäkologisches Tumorzentrum Kantonsspital Baden</t>
  </si>
  <si>
    <t>Gynäkologisches Krebszentrum am Marienhaus Klinikum Mainz</t>
  </si>
  <si>
    <t>Marienhaus Klinikum Mainz</t>
  </si>
  <si>
    <t>Gynäkologisches Krebszentrum am St. Johannes Hospital Dortmund</t>
  </si>
  <si>
    <t>St. Johannes Hospital Dortmund</t>
  </si>
  <si>
    <t>Gynäkologisches Krebszentrum Lindenhof Bern</t>
  </si>
  <si>
    <t>Lindenhofspital Bern</t>
  </si>
  <si>
    <t>Gynäkologisches Krebszentrum Albertinen-Krankenhaus Hamburg</t>
  </si>
  <si>
    <t>Albertinen-Krankenhaus Hamburg-Schnelsen</t>
  </si>
  <si>
    <t>Gynäkologisches Tumorzentrum Leipziger Land Borna</t>
  </si>
  <si>
    <t>Sana Klinikum Borna</t>
  </si>
  <si>
    <t>Gynäkologisches Krebszentrum Potsdam</t>
  </si>
  <si>
    <t>Klinikum Ernst von Bergmann</t>
  </si>
  <si>
    <t>Gynäkologisches Krebszentrum Westmünsterland am St. Agnes-Hospital Bocholt</t>
  </si>
  <si>
    <t>St. Agnes-Hospital Bocholt Klinikum Westmünsterland</t>
  </si>
  <si>
    <t>Gynäkologisches Krebszentrum Augusta Bochum</t>
  </si>
  <si>
    <t>Augusta-Kranken-Anstalt Bochum</t>
  </si>
  <si>
    <t>Gynäkologisches Krebszentrum am Universitätsklinikum Gießen</t>
  </si>
  <si>
    <t>Frauenklinik Universitätsklinikum Gießen</t>
  </si>
  <si>
    <t>Gynäkologisches Krebszentrum Vivantes Klinikum Am Urban Berlin</t>
  </si>
  <si>
    <t>Vivantes Klinikum Am Urban Berlin</t>
  </si>
  <si>
    <t>Gynäkologisches Krebszentrum Kantonsspital St. Gallen</t>
  </si>
  <si>
    <t>Kantonsspital St. Gallen</t>
  </si>
  <si>
    <t>Gynäkologisches Krebszentrum Nordoberpfalz</t>
  </si>
  <si>
    <t>Klinikum Weiden</t>
  </si>
  <si>
    <t>Gynäkologisches Krebszentrum Mathias-Spital Rheine</t>
  </si>
  <si>
    <t>Klinikum Rheine (Standort Mathias-Spital)</t>
  </si>
  <si>
    <t>Gynäkologisches Krebszentrum Saarlouis am DRK Krankenhaus</t>
  </si>
  <si>
    <t>Krankenhaus vom Deutschen Roten Kreuz Saarlouis</t>
  </si>
  <si>
    <t>Pat. des Nenners, die in der Tumorkonferenz vorgestellt wurden</t>
  </si>
  <si>
    <t>Pat. des Nenners, die ambulant oder stationär durch den Sozialdienst beraten wurden</t>
  </si>
  <si>
    <t>Pat., die in eine Studie mit Ethikvotum eingebracht wurden</t>
  </si>
  <si>
    <t>Möglichst häufig Vorstellung der Pat. mit Genitalmalignom in der Tumorkonferenz</t>
  </si>
  <si>
    <t>Möglichst häufig First-Line Chemotherapie mit Carboplatin u. Paclitaxel bei Erstdiagnose Ovarialkarzinom 
≥ FIGO IIA</t>
  </si>
  <si>
    <t xml:space="preserve">Primärfälle mit Zervixkarzinom und primärer Radio(chemo)therapie, ohne prim. Fernmetastasen </t>
  </si>
  <si>
    <t>* Hinweis Zervixkarzinom: Die Klassifikation der Zervixkarzinome erfolgt auf Basis der FIGO-Klassifikation VOR 2018, die mit der 8. Auflage des TNM abgestimmt ist. Es erfolgt keine Berücksichtigung der FIGO-Klassifikation 2018. 
** Nicht vollständige OP bei inoperablen Pat.
*** Entsprechend Leitlinie „Diagnostik, Therapie und Nachsorge maligner Ovarialtumoren“</t>
  </si>
  <si>
    <t>Gynäkologisches Krebszentrum am Krankenhaus Reinbek St. Adolf-Stift</t>
  </si>
  <si>
    <t>Krankenhaus Reinbek St. Adolf-Stift</t>
  </si>
  <si>
    <t>Einschluss von möglichst vielen Pat. in Studien</t>
  </si>
  <si>
    <t>Eine Überarbeitung erfolgt mit der nächsten Aktualisierung der Leitlinie.</t>
  </si>
  <si>
    <t>CCC Tübingen-Stuttgart am Universitätsklinikum Tübingen</t>
  </si>
  <si>
    <t>Gynäkologisches Krebszentrum Aschaffenburg</t>
  </si>
  <si>
    <t>Gynäkologisches Krebszentrum der DRK Kliniken Berlin Köpenick</t>
  </si>
  <si>
    <t>DRK Kliniken Berlin Köpenick</t>
  </si>
  <si>
    <t>Gynäkologisches Krebszentrum am LMU Klinikum</t>
  </si>
  <si>
    <t>LMU Klinikum</t>
  </si>
  <si>
    <t>Gynäkologisches Krebszentrum Stuttgart am Marienhospital</t>
  </si>
  <si>
    <t>Johanniter Ev. Krankenhaus Bethesda Mönchengladbach</t>
  </si>
  <si>
    <t>Stadtspital Zürich Triemli</t>
  </si>
  <si>
    <t>Universitätsklinikum Ruppin-Brandenburg</t>
  </si>
  <si>
    <t>Universitätsklinikum Brandenburg an der Havel</t>
  </si>
  <si>
    <t>Gynäkologisches Krebszentrum am Klinikum St. Elisabeth Straubing</t>
  </si>
  <si>
    <t>Klinikum St. Elisabeth Straubing</t>
  </si>
  <si>
    <t>Gynäkologisches Tumorzentrum St. Anna Luzern</t>
  </si>
  <si>
    <t>Hirslanden Klinik St. Anna Luzern</t>
  </si>
  <si>
    <t>Gynäkologisches Krebszentrum Siloah St. Trudpert Klinikum Pforzheim</t>
  </si>
  <si>
    <t>Siloah St. Trudpert Klinikum Pforzheim</t>
  </si>
  <si>
    <t>Gynäkologisches Krebszentrum Thurgau am Kantonsspital Münsterlingen</t>
  </si>
  <si>
    <t>Kantonsspital Münsterlingen</t>
  </si>
  <si>
    <t>Welche Daten erhalten Sie vom Krebsregister (§65c)?</t>
  </si>
  <si>
    <t>Keine Auswahl zutreffend</t>
  </si>
  <si>
    <t xml:space="preserve">Psychoonkologisches Distress-Screening </t>
  </si>
  <si>
    <t>Adäquate Rate an psychoonkologischem Distress-Screening</t>
  </si>
  <si>
    <t xml:space="preserve">Pat. des Nenners, die psychoonkologisch gescreent wurden </t>
  </si>
  <si>
    <t>Gesamtfallzahl
(= Kennzahl 5)</t>
  </si>
  <si>
    <t>≥ 65%</t>
  </si>
  <si>
    <t>Anteil Studienpat.
(siehe EB Anforderung 1.7)</t>
  </si>
  <si>
    <t>≥ 70%</t>
  </si>
  <si>
    <t>≥ 40%</t>
  </si>
  <si>
    <t>Vulvakarzinom:
Angaben im Befundbericht bei Erstdiagnose und Tumorresektion</t>
  </si>
  <si>
    <t>Vulvakarzinom:
Angaben im Befundbericht bei Lymphonodektomie</t>
  </si>
  <si>
    <t>Vulvakarzinom:
Durchführung inguinofemorales Staging</t>
  </si>
  <si>
    <t>Vulvakarzinom:
Sentinel Lymphknoten Biopsie</t>
  </si>
  <si>
    <t xml:space="preserve">Endometriumkarzinom: Immunhistochemische Bestimmung von p53 sowie der MMR-Proteine </t>
  </si>
  <si>
    <t>Möglichst häufig Bestimmung
von p53 sowie der MMR-
Proteine</t>
  </si>
  <si>
    <t>Primärfälle des Nenners mit
immunhistochemischer
Bestimmung von p53 u. der
MMR-Proteine</t>
  </si>
  <si>
    <t>Primärfälle mit
histologisch gesicherter
Diagnose eines
Endometriumkarzinom (inkl.
M1)</t>
  </si>
  <si>
    <t>&lt; 60%</t>
  </si>
  <si>
    <t>Endometriumkarzinom: POLE-Untersuchung</t>
  </si>
  <si>
    <t>Möglichst häufig POLE-
Untersuchung</t>
  </si>
  <si>
    <t>Primärfälle des Nenners mit
POLE-Untersuchung</t>
  </si>
  <si>
    <t>Endometriumkarzinom: Postoperativ alleinige vaginale Brachytherapie</t>
  </si>
  <si>
    <t>Möglichst häufig postoperativ alleinige vaginale Brachytherapie</t>
  </si>
  <si>
    <t>Primärfälle des Nenners mit
postoperativer alleiniger
vaginaler Brachytherapie</t>
  </si>
  <si>
    <t>Primärfälle Endometriumkarzinom Stadium pT1b, G1 oder G2 pNX/0, p53-wt, L1CAM negativ, ohne extensive LVSI, M0 mit OP</t>
  </si>
  <si>
    <t>Endometriumkarzinom: Perkutane Strahlentherapie mit simultaner Chemotherapie (PORTEC
3-Schema)</t>
  </si>
  <si>
    <t>Endometriumkarzinom: Adjuvante Chemotherapie mit Carboplatin und Paclitaxel</t>
  </si>
  <si>
    <t>Möglichst häufig simultane
Chemotherapie (PORTEC 3-
Schema)</t>
  </si>
  <si>
    <t>Möglichst häufig adjuvante
Chemotherapie mit
Carboplatin u. Paclitaxel</t>
  </si>
  <si>
    <t>Primärfälle des Nenners mit
simultaner Chemotherapie
(PORTEC 3-Schema)</t>
  </si>
  <si>
    <t>Primärfälle des Nenners mit
Chemotherapie mit
Carboplatin und Paclitaxel</t>
  </si>
  <si>
    <t>Primärfälle mit endometrioidem (Morphologie-Code: 8380/3) Endometriumkarzinom pT1b o. pT2, p53-abn, POLE-wt M0 u. perkutaner Strahlentherapie</t>
  </si>
  <si>
    <t>Primärfälle mit Endometriumkarzinom und
adjuvanter Chemotherapie (ohne M1)</t>
  </si>
  <si>
    <r>
      <t xml:space="preserve">Neoadjuvante o. präoperative systemische Therapie mit geplanter OP </t>
    </r>
    <r>
      <rPr>
        <vertAlign val="superscript"/>
        <sz val="9"/>
        <color rgb="FF000000"/>
        <rFont val="Arial"/>
        <family val="2"/>
      </rPr>
      <t>3)</t>
    </r>
    <r>
      <rPr>
        <sz val="9"/>
        <color indexed="8"/>
        <rFont val="Arial"/>
        <family val="2"/>
      </rPr>
      <t xml:space="preserve">
</t>
    </r>
    <r>
      <rPr>
        <b/>
        <sz val="8"/>
        <color rgb="FF000000"/>
        <rFont val="Arial"/>
        <family val="2"/>
      </rPr>
      <t>Bsp:</t>
    </r>
    <r>
      <rPr>
        <sz val="8"/>
        <color rgb="FF000000"/>
        <rFont val="Arial"/>
        <family val="2"/>
      </rPr>
      <t xml:space="preserve"> 12/23 ED,
1-6/24 neoadj Th., 7/24 OP, Audit 6/24</t>
    </r>
  </si>
  <si>
    <t>Uniklinikum Erlangen</t>
  </si>
  <si>
    <t>Gynäkologisches Krebszentrum am Helios Klinikum Krefeld</t>
  </si>
  <si>
    <t>Klinik für Frauenheilkunde und Geburtshilfe, Helios-Klinikum Krefeld</t>
  </si>
  <si>
    <t>Gynäkologisches Krebszentrum Rheinland Klinikum Neuss</t>
  </si>
  <si>
    <t>Rheinland Klinikum Neuss</t>
  </si>
  <si>
    <t>Gynäkologisches Tumorzentrum Luzern</t>
  </si>
  <si>
    <t>Luzerner Kantonsspital, Frauenklinik</t>
  </si>
  <si>
    <t>KEM | Evang. Kliniken Essen-Mitte, Standort Evang. Huyssens-Stiftung Essen-Huttrop</t>
  </si>
  <si>
    <t>Gynäkologisches Krebszentrum AGAPLESION MARKUS KRANKENHAUS Frankfurt</t>
  </si>
  <si>
    <t>AGAPLESION MARKUS KRANKENHAUS Frankfurt</t>
  </si>
  <si>
    <t>Kantonsspital Baden</t>
  </si>
  <si>
    <t>Klinikum Bayreuth</t>
  </si>
  <si>
    <t>Gynäkologisches Krebszentrum Trier</t>
  </si>
  <si>
    <t>Gynäkologisches Krebszentrum Leverkusen</t>
  </si>
  <si>
    <t>Klinikum Leverkusen</t>
  </si>
  <si>
    <t>Gynäkologisches Krebszentrum Rüsselsheim</t>
  </si>
  <si>
    <t>GPR Klinikum Rüsselsheim</t>
  </si>
  <si>
    <t>Gynäkologisches Krebszentrum Diakonie Klinikum Siegen</t>
  </si>
  <si>
    <t xml:space="preserve">Diakonie Klinikum Siegen </t>
  </si>
  <si>
    <t>Gynäkologisches Krebszentrum Helios Klinikum München West</t>
  </si>
  <si>
    <t>Helios Klinikum München West</t>
  </si>
  <si>
    <t xml:space="preserve">Gynäkologisches Krebszentrum Gera </t>
  </si>
  <si>
    <t>SRH Wald-Klinikum Gera</t>
  </si>
  <si>
    <t>Gynäkologisches Krebszentrum Heilbronn - Franken</t>
  </si>
  <si>
    <t>Klinikum am Gesundbrunnen / SLK-Kliniken Heilbronn</t>
  </si>
  <si>
    <t xml:space="preserve">Gynäkologisches Krebszentrum der Universitätsmedizin Magdeburg </t>
  </si>
  <si>
    <t>Universitätsklinikum Magdeburg</t>
  </si>
  <si>
    <t>Gynäkologisches Krebszentrum Johannes Wesling Klinikum Minden</t>
  </si>
  <si>
    <t>Johannes Wesling Klinikum Minden</t>
  </si>
  <si>
    <t>Keine Daten für Berechnung von Kennzahlen und kein Follow-up/ Matrix</t>
  </si>
  <si>
    <t>Keine Daten für Berechnung von Kennzahlen, aber vollständiges Follow-up/ Matrix</t>
  </si>
  <si>
    <t>Daten für Berechnung von Kennzahlen und teilweise Follow-up/ Matrix (z.B. nur Vitalstatus)</t>
  </si>
  <si>
    <t>Daten für Berechnung von Kennzahlen und vollständiges Follow-up/ Matrix</t>
  </si>
  <si>
    <t>Keine Daten für Berechnung von Kennzahlen, aber teilweise Follow-up/ Matrix 
(z.B. nur Vitalstatus)</t>
  </si>
  <si>
    <t>Daten vom Krebsregister</t>
  </si>
  <si>
    <t>Primärfälle Endometriumkarzinom &gt;pT1a
u./o. G3 u./o. p53-abn u./o. LVSI pos. u./o.
MSI/MMR pos. oder Erstdiagnose Typ
2-Endometriumkarzinom (serös, klarzelliges,
Karzinosarkom) (ICD-O: 8380/3, 8441/3, 8310/3, 8020/3, 8323/3, 9110/3, 8070/3, 8144/3, 9111/3, 8980/3</t>
  </si>
  <si>
    <t>IK-Nummer</t>
  </si>
  <si>
    <t>Standort-Nummer</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</si>
  <si>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</si>
  <si>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</si>
  <si>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</si>
  <si>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</si>
  <si>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</si>
  <si>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</si>
  <si>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</si>
  <si>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</si>
  <si>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Studienpat. können für 2 Zentren gezählt werden, sofern das entsendende Zentrum selbst mindestens eine Studie für Pat. des Gynäkologischen 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</si>
  <si>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Primärfälle des Nenners mit Angebot genetischer Testung</t>
  </si>
  <si>
    <t>Primärfälle des Nenners mit zytologischem/ histologischem LK-staging</t>
  </si>
  <si>
    <t>Möglichst häufig zytologisches/ histologisches LK-Staging</t>
  </si>
  <si>
    <t>Primärfälle des Nenners mit Befundberichten mit Angaben zu:
•histologischer Typ nach WHO,
•Grading, 
•Nachweis/ Fehlen von Lymph- oder Blutgefäßeinbrüchen (L- und V- Status), 
•Nachweis/ Fehlen von Perineuralscheideninfiltraten (Pn-Status), 
•Staging (pTNM), 
•Invasionstiefe und Ausdehnung in mm bei pT1a, dreidimensionale Tumorgröße in cm (ab pT1b), 
•metrische Angabe des minimalen Abstandes des Karzinoms und der VIN zum vulvären Resektionsrand im histologischen Präparat; 
•bei erfolgter Resektion des vulvo-vaginalen bzw. vulvo-analen Überganges und ggf. der Urethra metrische Angabe des minimalen Abstandes zum vulvo-vaginalen bzw. vulvo-analen, ggf. urethralen Resektionsrand; 
•metrische Angabe des minimalen Abstandes zum Weichgewebsresektionsrand (basaler Rand)</t>
  </si>
  <si>
    <t>Primärfälle des Nenners mit operativem Staging (systematische Lymphonodektomie und/ oder Sentinel Verfahren) der inguinofemoralen Lymphknoten</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</si>
  <si>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</si>
  <si>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</si>
  <si>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</si>
  <si>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</si>
  <si>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</si>
  <si>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</si>
  <si>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</si>
  <si>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</si>
  <si>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</si>
  <si>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</si>
  <si>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Möglichst häufig vollständiges operatives Staging</t>
  </si>
  <si>
    <t>ALB FILS KLINIKUM Göppingen</t>
  </si>
  <si>
    <t>Gynäkologisches Krebszentrum Robert Bosch Krankenhaus</t>
  </si>
  <si>
    <t>Robert Bosch Krankenhaus Stuttgart</t>
  </si>
  <si>
    <t>Universitätsklinikum Gießen und Marburg, Standort Marburg, Klinik für Frauenheilkunde und Geburtshilfe</t>
  </si>
  <si>
    <t>Gynäkologisches Krebszentrum St. Marien Amberg</t>
  </si>
  <si>
    <t>ViDia Christliche Kliniken Karlsruhe</t>
  </si>
  <si>
    <t>Gynäkologisches Krebszentrum an der Medizinischen Universität Lausitz- Carl Thiem | Cottbus</t>
  </si>
  <si>
    <t>Medizinische Universität Lausitz – Carl Thiem</t>
  </si>
  <si>
    <t>Gynäkologisches Krebszentrum DIAKOVERE Hannover</t>
  </si>
  <si>
    <t>DIAKOVERE Henriettenstift</t>
  </si>
  <si>
    <t>Cellitinnen-Krankenhaus Heilig Geist</t>
  </si>
  <si>
    <t>Gynäkologisches Krebszentrum Marien-Hospital Wesel</t>
  </si>
  <si>
    <t>Marien-Hospital Wesel</t>
  </si>
  <si>
    <t>Gynäkologisches Krebszentrum am Johanna-Etienne-Krankenhaus Neuss</t>
  </si>
  <si>
    <t>Johanna-Etienne-Krankenhaus Neuss</t>
  </si>
  <si>
    <t>Gynäkologisches Krebszentrum der GFO Kliniken Bonn, St. Marien Hospital</t>
  </si>
  <si>
    <t>GFO Kliniken Bonn, St. Marien Hospital</t>
  </si>
  <si>
    <t>Gynäkologisches Krebszentrum der Kreisklinik Ebersberg</t>
  </si>
  <si>
    <t>Gynäkologisches Krebszentrum Lippe</t>
  </si>
  <si>
    <t>Klinikum Lippe, Standort Detmold</t>
  </si>
  <si>
    <t>FAG-Z-001-BG</t>
  </si>
  <si>
    <t>FAG-Z-002-BG</t>
  </si>
  <si>
    <t>FAG-Z-003-BG</t>
  </si>
  <si>
    <t>FAG-Z-004-BG</t>
  </si>
  <si>
    <t>FAG-Z-005-BG</t>
  </si>
  <si>
    <t>FAG-Z-006</t>
  </si>
  <si>
    <t>FAG-Z-007-BG</t>
  </si>
  <si>
    <t>FAG-Z-008-BG</t>
  </si>
  <si>
    <t>FAG-Z-009-BG</t>
  </si>
  <si>
    <t>FAG-Z-010-BG</t>
  </si>
  <si>
    <t>FAG-Z-011-BG</t>
  </si>
  <si>
    <t>FAG-Z-012-BG</t>
  </si>
  <si>
    <t>FAG-Z-013-BG</t>
  </si>
  <si>
    <t>FAG-Z-014-BG</t>
  </si>
  <si>
    <t>FAG-Z-015</t>
  </si>
  <si>
    <t>FAG-Z-016-BG</t>
  </si>
  <si>
    <t>FAG-Z-017-BG</t>
  </si>
  <si>
    <t>FAG-Z-018-BG</t>
  </si>
  <si>
    <t>FAG-Z-020-BG</t>
  </si>
  <si>
    <t>FAG-Z-021-BG</t>
  </si>
  <si>
    <t>FAG-Z-022-BG</t>
  </si>
  <si>
    <t>FAG-Z-023-BG</t>
  </si>
  <si>
    <t>FAG-Z-024-BG</t>
  </si>
  <si>
    <t>FAG-Z-025-BG</t>
  </si>
  <si>
    <t>FAG-Z-026-BG</t>
  </si>
  <si>
    <t>FAG-Z-027-BG</t>
  </si>
  <si>
    <t>FAG-Z-030-BG</t>
  </si>
  <si>
    <t>FAG-Z-031-BG</t>
  </si>
  <si>
    <t>FAG-Z-032-BG</t>
  </si>
  <si>
    <t>FAG-Z-033-BG</t>
  </si>
  <si>
    <t>FAG-Z-034-BG</t>
  </si>
  <si>
    <t>FAG-Z-035-BG</t>
  </si>
  <si>
    <t>FAG-Z-036-BG</t>
  </si>
  <si>
    <t>FAG-Z-037-BG</t>
  </si>
  <si>
    <t>FAG-Z-038-BG</t>
  </si>
  <si>
    <t>FAG-Z-039-BG</t>
  </si>
  <si>
    <t>FAG-Z-042-BG</t>
  </si>
  <si>
    <t>FAG-Z-043-BG</t>
  </si>
  <si>
    <t>FAG-Z-044-BG</t>
  </si>
  <si>
    <t>FAG-Z-045-BG</t>
  </si>
  <si>
    <t>FAG-Z-046-BG</t>
  </si>
  <si>
    <t>FAG-Z-047-BG</t>
  </si>
  <si>
    <t>FAG-Z-048-BG</t>
  </si>
  <si>
    <t>FAG-Z-049-BG</t>
  </si>
  <si>
    <t>FAG-Z-050-BG</t>
  </si>
  <si>
    <t>FAG-Z-051-BG</t>
  </si>
  <si>
    <t>FAG-Z-052-BG</t>
  </si>
  <si>
    <t>FAG-Z-053-BG</t>
  </si>
  <si>
    <t>FAG-Z-054-BG</t>
  </si>
  <si>
    <t>FAG-Z-056-BG</t>
  </si>
  <si>
    <t>FAG-Z-057-BG</t>
  </si>
  <si>
    <t>FAG-Z-058-BG</t>
  </si>
  <si>
    <t>FAG-Z-059</t>
  </si>
  <si>
    <t>FAG-Z-060-BG</t>
  </si>
  <si>
    <t>FAG-Z-061-BG</t>
  </si>
  <si>
    <t>FAG-Z-062</t>
  </si>
  <si>
    <t>FAG-Z-063</t>
  </si>
  <si>
    <t>FAG-Z-064-BG</t>
  </si>
  <si>
    <t>Klinik für Frauenheilkunde und Geburtshilfe, Universitätsklinikum Düsseldorf</t>
  </si>
  <si>
    <t>FAG-Z-065-BG</t>
  </si>
  <si>
    <t>Gynäkologisches Krebszentrum Klinikum Dritter Orden München-Nymphenburg</t>
  </si>
  <si>
    <t>FAG-Z-067-BG</t>
  </si>
  <si>
    <t>FAG-Z-068-BG</t>
  </si>
  <si>
    <t>FAG-Z-069-BG</t>
  </si>
  <si>
    <t>FAG-Z-070-BG</t>
  </si>
  <si>
    <t>FAG-Z-071-BG</t>
  </si>
  <si>
    <t>FAG-Z-072-BG</t>
  </si>
  <si>
    <t>FAG-Z-073-BG</t>
  </si>
  <si>
    <t>FAG-Z-074-BG</t>
  </si>
  <si>
    <t>FAG-Z-076-BG</t>
  </si>
  <si>
    <t>FAG-Z-078</t>
  </si>
  <si>
    <t>FAG-Z-079</t>
  </si>
  <si>
    <t>FAG-Z-080</t>
  </si>
  <si>
    <t>FAG-Z-081-BG</t>
  </si>
  <si>
    <t>FAG-Z-082-BG</t>
  </si>
  <si>
    <t>FAG-Z-083-BG</t>
  </si>
  <si>
    <t>FAG-Z-087-BG</t>
  </si>
  <si>
    <t>FAG-Z-088-BG</t>
  </si>
  <si>
    <t>FAG-Z-089-BG</t>
  </si>
  <si>
    <t>FAG-Z-090-BG</t>
  </si>
  <si>
    <t>FAG-Z-091-BG</t>
  </si>
  <si>
    <t>FAG-Z-092</t>
  </si>
  <si>
    <t>FAG-Z-093-BG</t>
  </si>
  <si>
    <t>FAG-Z-094-BG</t>
  </si>
  <si>
    <t>FAG-Z-095-BG</t>
  </si>
  <si>
    <t>FAG-Z-096-BG</t>
  </si>
  <si>
    <t>FAG-Z-097-BG</t>
  </si>
  <si>
    <t>FAG-Z-098-BG</t>
  </si>
  <si>
    <t>FAG-Z-099-BG</t>
  </si>
  <si>
    <t>FAG-Z-101</t>
  </si>
  <si>
    <t>FAG-Z-103-BG</t>
  </si>
  <si>
    <t>FAG-Z-104-BG</t>
  </si>
  <si>
    <t>FAG-Z-105-BG</t>
  </si>
  <si>
    <t>FAG-Z-106-BG</t>
  </si>
  <si>
    <t>FAG-Z-107</t>
  </si>
  <si>
    <t>FAG-Z-110</t>
  </si>
  <si>
    <t>FAG-Z-111-BG</t>
  </si>
  <si>
    <t>FAG-Z-112</t>
  </si>
  <si>
    <t>FAG-Z-115</t>
  </si>
  <si>
    <t>FAG-Z-116-BG</t>
  </si>
  <si>
    <t>FAG-Z-117-BG</t>
  </si>
  <si>
    <t>FAG-Z-118-BG</t>
  </si>
  <si>
    <t>FAG-Z-120</t>
  </si>
  <si>
    <t>FAG-Z-121-BG</t>
  </si>
  <si>
    <t>FAG-Z-122</t>
  </si>
  <si>
    <t>FAG-Z-123-BG</t>
  </si>
  <si>
    <t>FAG-Z-124-BG</t>
  </si>
  <si>
    <t>FAG-Z-125-BG</t>
  </si>
  <si>
    <t>FAG-Z-126-BG</t>
  </si>
  <si>
    <t>FAG-Z-130-BG</t>
  </si>
  <si>
    <t>FAG-Z-131-BG</t>
  </si>
  <si>
    <t>FAG-Z-133-BG</t>
  </si>
  <si>
    <t>FAG-Z-134-BG</t>
  </si>
  <si>
    <t>FAG-Z-135-BG</t>
  </si>
  <si>
    <t>FAG-Z-136-BG</t>
  </si>
  <si>
    <t>FAG-Z-137-BG</t>
  </si>
  <si>
    <t>FAG-Z-138-BG</t>
  </si>
  <si>
    <t>FAG-Z-139</t>
  </si>
  <si>
    <t>FAG-Z-140-BG</t>
  </si>
  <si>
    <t>FAG-Z-141-BG</t>
  </si>
  <si>
    <t>FAG-Z-142-BG</t>
  </si>
  <si>
    <t>FAG-Z-143-BG</t>
  </si>
  <si>
    <t>FAG-Z-144-BG</t>
  </si>
  <si>
    <t>FAG-Z-145-BG</t>
  </si>
  <si>
    <t>FAG-Z-146</t>
  </si>
  <si>
    <t>FAG-Z-147-BG</t>
  </si>
  <si>
    <t>FAG-Z-148</t>
  </si>
  <si>
    <t>FAG-Z-149-BG</t>
  </si>
  <si>
    <t>FAG-Z-150-BG</t>
  </si>
  <si>
    <t>FAG-Z-151-BG</t>
  </si>
  <si>
    <t>FAG-Z-152</t>
  </si>
  <si>
    <t>FAG-Z-154</t>
  </si>
  <si>
    <t>FAG-Z-155-BG</t>
  </si>
  <si>
    <t>FAG-Z-157</t>
  </si>
  <si>
    <t>FAG-Z-159-BG</t>
  </si>
  <si>
    <t>FAG-Z-160</t>
  </si>
  <si>
    <t>FAG-Z-161-BG</t>
  </si>
  <si>
    <t>FAG-Z-162-BG</t>
  </si>
  <si>
    <t>FAG-Z-163</t>
  </si>
  <si>
    <t>FAG-Z-165-BG</t>
  </si>
  <si>
    <t>FAG-Z-166-BG</t>
  </si>
  <si>
    <t>FAG-Z-168-BG</t>
  </si>
  <si>
    <t>FAG-Z-170-BG</t>
  </si>
  <si>
    <t>FAG-Z-171-BG</t>
  </si>
  <si>
    <t>FAG-Z-172</t>
  </si>
  <si>
    <t>FAG-Z-173-BG</t>
  </si>
  <si>
    <t>FAG-Z-174-BG</t>
  </si>
  <si>
    <t>FAG-Z-176-BG</t>
  </si>
  <si>
    <t>FAG-Z-177-BG</t>
  </si>
  <si>
    <t>FAG-Z-178-BG</t>
  </si>
  <si>
    <t>FAG-Z-179-BG</t>
  </si>
  <si>
    <t>FAG-Z-181</t>
  </si>
  <si>
    <t>FAG-Z-182-BG</t>
  </si>
  <si>
    <t>FAG-Z-185</t>
  </si>
  <si>
    <t>FAG-Z-186</t>
  </si>
  <si>
    <t>FAG-Z-188-BG</t>
  </si>
  <si>
    <t>FAG-Z-190-BG</t>
  </si>
  <si>
    <t>FAG-Z-191</t>
  </si>
  <si>
    <t>FAG-Z-192-BG</t>
  </si>
  <si>
    <t>FAG-Z-193</t>
  </si>
  <si>
    <t>FAG-Z-195-BG</t>
  </si>
  <si>
    <t>FAG-Z-196</t>
  </si>
  <si>
    <t>FAG-Z-197-BG</t>
  </si>
  <si>
    <t>FAG-Z-199</t>
  </si>
  <si>
    <t>FAG-Z-201-BG</t>
  </si>
  <si>
    <t>FAG-Z-202-BG</t>
  </si>
  <si>
    <t>FAG-Z-203-BG</t>
  </si>
  <si>
    <t>FAG-Z-204-BG</t>
  </si>
  <si>
    <t>FAG-Z-205-BG</t>
  </si>
  <si>
    <t>FAG-Z-206-BG</t>
  </si>
  <si>
    <t>FAG-Z-207</t>
  </si>
  <si>
    <t>FAG-Z-208-BG</t>
  </si>
  <si>
    <t>FAG-Z-209-BG</t>
  </si>
  <si>
    <t>FAG-Z-210-BG</t>
  </si>
  <si>
    <t>FAG-Z-211-BG</t>
  </si>
  <si>
    <t>FAG-Z-212-BG</t>
  </si>
  <si>
    <t>FAG-Z-213</t>
  </si>
  <si>
    <t>FAG-Z-214</t>
  </si>
  <si>
    <t>Gynäkologisches Krebszentrum der Johanniter-Kliniken Hamm</t>
  </si>
  <si>
    <t>Johanniter-Kliniken Hamm</t>
  </si>
  <si>
    <t>FAG-Z-218-BG</t>
  </si>
  <si>
    <t>FAG-Z-219</t>
  </si>
  <si>
    <t>FAG-Z-221</t>
  </si>
  <si>
    <t>FAG-Z-222</t>
  </si>
  <si>
    <t>Anlage EB Version K1.1 (Auditjahr 2026 / Kennzahlenjahr 2025)</t>
  </si>
  <si>
    <t>nicht 
operiert u. keine OP geplant</t>
  </si>
  <si>
    <t xml:space="preserve">    FIGO IVA</t>
  </si>
  <si>
    <t xml:space="preserve">    FIGO IVB</t>
  </si>
  <si>
    <t>Grundlage des Erhebungsbogens stellt die TNM – Klassifikation maligner Tumoren, 8. Auflage 2017 sowie die ICD-Klassifikation ICD-10-GM 2025 (BfArM) sowie die ICD-Klassifikation ICD-O-3 (BfArM) (Topographie und Morphologie), Zweite Revision 2019 und die OPS-Klassifikation OPS 2025 (BfArM) dar.
Die Klassifikation der Zervixkarzinome erfolgt auf Basis der FIGO-Klassifikation VOR 2018, die mit der 8. Auflage des TNM abgestimmt ist. Es erfolgt keine Berücksichtigung der FIGO-Klassifikation 2018.</t>
  </si>
  <si>
    <r>
      <rPr>
        <b/>
        <u/>
        <sz val="8"/>
        <rFont val="Arial"/>
        <family val="2"/>
      </rPr>
      <t>Bearbeitungshinweise:</t>
    </r>
    <r>
      <rPr>
        <sz val="8"/>
        <rFont val="Arial"/>
        <family val="2"/>
      </rPr>
      <t xml:space="preserve">
1) Tuben- und Peritonealkarzinome sind dem Ovarialkarzinom zuzuordnen (gemäß S3-Leitlinie identische Therapie). Die QI für das Ovarialkarzinom umfassen dementsprechend alle 3 Tumorentitäten.
2) Pro Pat. kann entweder 1 definitive OP oder 1 „Nicht-vollständige“ bzw. “ausschließlich Staging-OP“ gezählt werden.
3) Pat. mit ED im Kennzahlenjahr, die bis zur Einreichung des Datenblattes nicht operiert sind u. bei Einreichung des Datenblattes eine präoperative o. neoadjuvante Therapie mit geplanter kurativ intendierter OP erhalten entsp. Empfehlung TK.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</si>
  <si>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Anzahl operative Eingriffe bei höhergradigen Präkanzerosen</t>
  </si>
  <si>
    <t>Vulva (= VIN 3)</t>
  </si>
  <si>
    <t>Vagina (= VaIN 3)</t>
  </si>
  <si>
    <t>Zervix (= CIN 3)</t>
  </si>
  <si>
    <t xml:space="preserve">Endometrium 
(= endometriale intraepitheliale Neoplasie) </t>
  </si>
  <si>
    <t>Gesamt</t>
  </si>
  <si>
    <t>Auditjahr 2026 / Kennzahlenjahr 2025</t>
  </si>
  <si>
    <t>Operative Primärfälle 
Ovarialkarzinom 
FIGO IIB-IV ohne vorherige Chemotherapie</t>
  </si>
  <si>
    <t>≥ 50%</t>
  </si>
  <si>
    <t>D-Flow Onco (vormals OncoAssist)</t>
  </si>
  <si>
    <t>Stand: 26.09.2025</t>
  </si>
  <si>
    <t>Marvin</t>
  </si>
  <si>
    <t>StuDoQ</t>
  </si>
  <si>
    <t>Primärfälle - nicht operiert u. keine OP geplant</t>
  </si>
  <si>
    <t>Klinik für Frauenheilkunde und Geburtshilfe, Universitätsmedizin Frankfurt</t>
  </si>
  <si>
    <t>Gynäkologisches Krebszentrum am TUM Universitätsklinikum, Klinikum rechts der Isar</t>
  </si>
  <si>
    <t>TUM Klinikum Rechts der Isar</t>
  </si>
  <si>
    <t>Gynäkologisches Krebszentrum des ALB FILS KLINIKUMS</t>
  </si>
  <si>
    <t>Gynäkologisches Krebszentrum am Krukenberg Krebszentrum Halle des Universitätsklinikums Halle (Saale)</t>
  </si>
  <si>
    <t>Gynäkologisches Krebszentrum St. Vincenz-Kliniken Paderborn</t>
  </si>
  <si>
    <t>St. Vincenz-Kliniken Paderborn</t>
  </si>
  <si>
    <t>FAG-Z-055-BG</t>
  </si>
  <si>
    <t>Klinikverbund Allgäu gGmbH – Klinikum Kempten</t>
  </si>
  <si>
    <t>Ordenskliniken München-Passau gGmbH, Standort Klinikum Dritter Orden München-Nymphenburg</t>
  </si>
  <si>
    <t>FAG-Z-075-BG</t>
  </si>
  <si>
    <t>Gynäkologisches Krebszentrum Klinikum Oldenburg</t>
  </si>
  <si>
    <t>Klinikum Oldenburg</t>
  </si>
  <si>
    <t>Gynäkologisches Krebszentrum Sana-Bethesda Duisburg</t>
  </si>
  <si>
    <t>FAG-Z-084-BG</t>
  </si>
  <si>
    <t>Gynäkologisches Krebszentrum DIAKO Flensburg</t>
  </si>
  <si>
    <t>DIAKO Krankenhaus</t>
  </si>
  <si>
    <t>FAG-Z-102</t>
  </si>
  <si>
    <t>Gynäkologisches Krebszentrum Köln-Holweide</t>
  </si>
  <si>
    <t>Kliniken der Stadt Köln, Standort Holweide</t>
  </si>
  <si>
    <t>FAG-Z-108-BG</t>
  </si>
  <si>
    <t>Gynäkologisches Tumorzentrum der Universitätsmedizin Greifswald</t>
  </si>
  <si>
    <t>Universitätsmedizin Greifswald</t>
  </si>
  <si>
    <t>St. Marien-Krankenhaus Siegen</t>
  </si>
  <si>
    <t>Gynäkologisches Krebszentrum Fürth</t>
  </si>
  <si>
    <t>FAG-Z-127-BG</t>
  </si>
  <si>
    <t>Gynäkologisches Krebszentrum Berlin | Westend</t>
  </si>
  <si>
    <t>DRK Kliniken Berlin | Westend</t>
  </si>
  <si>
    <t>Gynäkologisches Krebszentrum am Brüderklinikum Julia Lanz - Diako Mannheim</t>
  </si>
  <si>
    <t>Brüderklinikum Julia Lanz - Diako Mannheim</t>
  </si>
  <si>
    <t>Sana Kliniken Oberfranken – Klinikum Coburg</t>
  </si>
  <si>
    <t>Marien Hospital Herne, Universitätsklinikum der Ruhr-Universität Bochum</t>
  </si>
  <si>
    <t>Gynäkologisches Krebszentrum Klinikum Bayreuth</t>
  </si>
  <si>
    <t>Gynäkologisches Krebszentrum Klinikum Bielefeld</t>
  </si>
  <si>
    <t>Gynäkologisches Krebszentrum Vivantes Klinikum Neukölln</t>
  </si>
  <si>
    <t>FAG-Z-189-BG</t>
  </si>
  <si>
    <t>FAG-Z-194</t>
  </si>
  <si>
    <t>Gynäkologisches Krebszentrum Gelnhausen</t>
  </si>
  <si>
    <t>Main-Kinzig-Klinik Gelnhausen</t>
  </si>
  <si>
    <t>FAG-Z-198</t>
  </si>
  <si>
    <t>Gynäkologisches Krebszentrum Klinikum Solingen</t>
  </si>
  <si>
    <t>Städtisches Klinikum Solingen</t>
  </si>
  <si>
    <t>FAG-Z-220-BG</t>
  </si>
  <si>
    <t>Klinikum Ebersberg – München Ost</t>
  </si>
  <si>
    <t>FAG-Z-223</t>
  </si>
  <si>
    <t>Gynäkologisches Krebszentrum Vivantes Klinikum im Friedrichshain Berlin</t>
  </si>
  <si>
    <t>Vivantes Klinikum im Friedrichshain</t>
  </si>
  <si>
    <t>FAG-Z-224-BG</t>
  </si>
  <si>
    <t>Gynäkologisches Krebszentrum ZoKli Balingen</t>
  </si>
  <si>
    <t>Zollernalb Klinikum Balingen</t>
  </si>
  <si>
    <t>FAG-Z-225-BG</t>
  </si>
  <si>
    <t>Gynäkologisches Krebszentrum Landshut-Achdorf</t>
  </si>
  <si>
    <t>Krankenhaus Landshut-Achdorf</t>
  </si>
  <si>
    <t>FAG-Z-226</t>
  </si>
  <si>
    <t>Gynäkologisches Krebszentrum Troisdorf/ Rhein-Sieg</t>
  </si>
  <si>
    <t>GFO Kliniken Troisdorf, Betriebsstätte St. Josef-Hospital</t>
  </si>
  <si>
    <t>FAG-Z-227</t>
  </si>
  <si>
    <t>Gynäkologisches Krebszentrum Kaiserslautern</t>
  </si>
  <si>
    <t>Westpfalz-Klinikum</t>
  </si>
  <si>
    <t>FAG-Z-228</t>
  </si>
  <si>
    <t>Gynäkologisches Krebszentrum Städtische Kliniken Mönchengladbach</t>
  </si>
  <si>
    <t>Elisabeth-Krankenhaus Rheydt</t>
  </si>
  <si>
    <t>FAG-Z-229-BG</t>
  </si>
  <si>
    <t>Gynäkologisches Krebszentrum Heidenheim</t>
  </si>
  <si>
    <t>Kliniken Landkreis Heidenheim</t>
  </si>
  <si>
    <t>FAG-Z-230</t>
  </si>
  <si>
    <t>Gynäkologisches Krebszentrum am Johanniterkrankenhaus Bonn</t>
  </si>
  <si>
    <t xml:space="preserve">Johanniterkrankenhaus Bonn </t>
  </si>
  <si>
    <t>FAG-Z-231-BG</t>
  </si>
  <si>
    <t>Gynäkologisches Krebszentrum Agatharied</t>
  </si>
  <si>
    <t>Krankenhaus Agatharied KU</t>
  </si>
  <si>
    <r>
      <t xml:space="preserve">Definitive OP = 
Staging OP laut LL *** </t>
    </r>
    <r>
      <rPr>
        <sz val="8"/>
        <rFont val="Arial"/>
        <family val="2"/>
      </rPr>
      <t>(Ovar/Tuben/Peritoneal, BOT, STIC)</t>
    </r>
  </si>
  <si>
    <t xml:space="preserve">Primärfälle des Nenners mit Befundbericht mit Angabe zu:
• Zahl der befallenen Lymphknoten im Verhältnis zur Zahl der entfernten Lymphknoten in Zuordnung zur Entnahmelokalisation (inguinal/ pelvin)
• Fehlens/ Nachweises eines Kapseldurchbruches der Lymphknotenmetastase u/o Nachweises von Lymphgefäßeinbrüchen im perinodalen Fettgewebe und/oder der Lymphknotenkapsel  (≥ pN2c)
• Größte Ausdehnung der Metastasen (über pN-Angabe)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</si>
</sst>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0%"/>
  </numFmts>
  <fonts count="135" x14ac:knownFonts="1">
    <font>
      <sz val="11"/>
      <color theme="1"/>
      <name val="Calibri"/>
      <family val="2"/>
      <scheme val="minor"/>
    </font>
    <font>
      <sz val="11"/>
      <color indexed="8"/>
      <name val="Calibri"/>
      <family val="2"/>
    </font>
    <font>
      <sz val="11"/>
      <color indexed="8"/>
      <name val="Calibri"/>
      <family val="2"/>
    </font>
    <font>
      <sz val="11"/>
      <color indexed="8"/>
      <name val="Calibri"/>
      <family val="2"/>
    </font>
    <font>
      <sz val="10"/>
      <name val="Arial"/>
      <family val="2"/>
    </font>
    <font>
      <b/>
      <sz val="10"/>
      <name val="Arial"/>
      <family val="2"/>
    </font>
    <font>
      <sz val="8"/>
      <name val="Arial"/>
      <family val="2"/>
    </font>
    <font>
      <b/>
      <sz val="8"/>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b/>
      <sz val="11"/>
      <color indexed="8"/>
      <name val="Arial"/>
      <family val="2"/>
    </font>
    <font>
      <sz val="9"/>
      <color indexed="8"/>
      <name val="Arial"/>
      <family val="2"/>
    </font>
    <font>
      <b/>
      <sz val="13"/>
      <color indexed="8"/>
      <name val="Arial"/>
      <family val="2"/>
    </font>
    <font>
      <b/>
      <sz val="8"/>
      <color indexed="8"/>
      <name val="Arial"/>
      <family val="2"/>
    </font>
    <font>
      <sz val="11"/>
      <color indexed="8"/>
      <name val="Calibri"/>
      <family val="2"/>
    </font>
    <font>
      <sz val="8"/>
      <color indexed="23"/>
      <name val="Arial"/>
      <family val="2"/>
    </font>
    <font>
      <b/>
      <sz val="9"/>
      <color indexed="8"/>
      <name val="Arial"/>
      <family val="2"/>
    </font>
    <font>
      <sz val="6"/>
      <color indexed="8"/>
      <name val="Arial"/>
      <family val="2"/>
    </font>
    <font>
      <sz val="6"/>
      <name val="Arial"/>
      <family val="2"/>
    </font>
    <font>
      <sz val="9"/>
      <color indexed="81"/>
      <name val="Arial"/>
      <family val="2"/>
    </font>
    <font>
      <sz val="8"/>
      <name val="Calibri"/>
      <family val="2"/>
    </font>
    <font>
      <sz val="11"/>
      <color indexed="8"/>
      <name val="Calibri"/>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u/>
      <sz val="8"/>
      <color indexed="8"/>
      <name val="Arial"/>
      <family val="2"/>
    </font>
    <font>
      <sz val="11"/>
      <color indexed="23"/>
      <name val="Calibri"/>
      <family val="2"/>
    </font>
    <font>
      <sz val="8"/>
      <color indexed="8"/>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8"/>
      <color indexed="8"/>
      <name val="Arial Narrow"/>
      <family val="2"/>
    </font>
    <font>
      <sz val="8"/>
      <name val="Arial Narrow"/>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11"/>
      <color indexed="8"/>
      <name val="Arial"/>
      <family val="2"/>
    </font>
    <font>
      <sz val="10"/>
      <color indexed="8"/>
      <name val="Arial"/>
      <family val="2"/>
    </font>
    <font>
      <sz val="8"/>
      <color indexed="8"/>
      <name val="Arial"/>
      <family val="2"/>
    </font>
    <font>
      <sz val="9"/>
      <color indexed="8"/>
      <name val="Arial"/>
      <family val="2"/>
    </font>
    <font>
      <b/>
      <sz val="8"/>
      <color indexed="8"/>
      <name val="Arial"/>
      <family val="2"/>
    </font>
    <font>
      <b/>
      <sz val="10"/>
      <color indexed="8"/>
      <name val="Arial"/>
      <family val="2"/>
    </font>
    <font>
      <sz val="8"/>
      <color indexed="23"/>
      <name val="Arial"/>
      <family val="2"/>
    </font>
    <font>
      <sz val="8"/>
      <color indexed="63"/>
      <name val="Arial"/>
      <family val="2"/>
    </font>
    <font>
      <b/>
      <sz val="8"/>
      <color indexed="8"/>
      <name val="Arial Narrow"/>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b/>
      <u/>
      <sz val="8"/>
      <name val="Arial"/>
      <family val="2"/>
    </font>
    <font>
      <sz val="6"/>
      <name val="Calibri"/>
      <family val="2"/>
    </font>
    <font>
      <b/>
      <sz val="8"/>
      <color indexed="8"/>
      <name val="Arial"/>
      <family val="2"/>
    </font>
    <font>
      <sz val="8"/>
      <color indexed="8"/>
      <name val="Arial"/>
      <family val="2"/>
    </font>
    <font>
      <sz val="8"/>
      <color indexed="9"/>
      <name val="Arial"/>
      <family val="2"/>
    </font>
    <font>
      <sz val="8"/>
      <name val="Arial"/>
      <family val="2"/>
    </font>
    <font>
      <b/>
      <sz val="8"/>
      <name val="Arial"/>
      <family val="2"/>
    </font>
    <font>
      <sz val="8"/>
      <color indexed="53"/>
      <name val="Arial"/>
      <family val="2"/>
    </font>
    <font>
      <sz val="10"/>
      <color indexed="8"/>
      <name val="Arial"/>
      <family val="2"/>
    </font>
    <font>
      <sz val="10"/>
      <name val="Arial"/>
      <family val="2"/>
    </font>
    <font>
      <b/>
      <sz val="12"/>
      <color indexed="8"/>
      <name val="Arial"/>
      <family val="2"/>
    </font>
    <font>
      <b/>
      <sz val="10"/>
      <color indexed="8"/>
      <name val="Arial"/>
      <family val="2"/>
    </font>
    <font>
      <sz val="8"/>
      <color indexed="55"/>
      <name val="Arial"/>
      <family val="2"/>
    </font>
    <font>
      <b/>
      <sz val="10"/>
      <name val="Arial"/>
      <family val="2"/>
    </font>
    <font>
      <sz val="11"/>
      <color indexed="8"/>
      <name val="Arial"/>
      <family val="2"/>
    </font>
    <font>
      <sz val="8"/>
      <color rgb="FFFF0000"/>
      <name val="Arial"/>
      <family val="2"/>
    </font>
    <font>
      <sz val="6"/>
      <color theme="1"/>
      <name val="Calibri"/>
      <family val="2"/>
      <scheme val="minor"/>
    </font>
    <font>
      <sz val="10"/>
      <color theme="1"/>
      <name val="Arial"/>
      <family val="2"/>
    </font>
    <font>
      <vertAlign val="superscript"/>
      <sz val="11"/>
      <color theme="1"/>
      <name val="Calibri"/>
      <family val="2"/>
      <scheme val="minor"/>
    </font>
    <font>
      <i/>
      <sz val="9"/>
      <name val="Arial"/>
      <family val="2"/>
    </font>
    <font>
      <sz val="9"/>
      <color indexed="8"/>
      <name val="Arial"/>
      <family val="2"/>
    </font>
    <font>
      <i/>
      <sz val="10"/>
      <name val="Arial"/>
      <family val="2"/>
    </font>
    <font>
      <b/>
      <sz val="10"/>
      <color theme="0" tint="-0.499984740745262"/>
      <name val="Arial"/>
      <family val="2"/>
    </font>
    <font>
      <i/>
      <sz val="10"/>
      <color indexed="8"/>
      <name val="Arial"/>
      <family val="2"/>
    </font>
    <font>
      <sz val="8"/>
      <name val="Arial"/>
      <family val="2"/>
    </font>
    <font>
      <sz val="8"/>
      <color indexed="8"/>
      <name val="Arial"/>
      <family val="2"/>
    </font>
    <font>
      <sz val="6"/>
      <color theme="1"/>
      <name val="Arial"/>
      <family val="2"/>
    </font>
    <font>
      <b/>
      <sz val="11"/>
      <name val="Arial"/>
      <family val="2"/>
    </font>
    <font>
      <sz val="8"/>
      <color theme="1" tint="0.34998626667073579"/>
      <name val="Arial"/>
      <family val="2"/>
    </font>
    <font>
      <sz val="6"/>
      <color theme="1" tint="0.34998626667073579"/>
      <name val="Arial"/>
      <family val="2"/>
    </font>
    <font>
      <b/>
      <sz val="8"/>
      <color theme="1" tint="0.34998626667073579"/>
      <name val="Arial"/>
      <family val="2"/>
    </font>
    <font>
      <sz val="8"/>
      <color theme="1"/>
      <name val="Arial Narrow"/>
      <family val="2"/>
    </font>
    <font>
      <b/>
      <sz val="8"/>
      <color theme="1"/>
      <name val="Arial"/>
      <family val="2"/>
    </font>
    <font>
      <vertAlign val="superscript"/>
      <sz val="9"/>
      <color rgb="FF000000"/>
      <name val="Arial"/>
      <family val="2"/>
    </font>
    <font>
      <sz val="8"/>
      <color rgb="FF000000"/>
      <name val="Arial"/>
      <family val="2"/>
    </font>
    <font>
      <b/>
      <sz val="8"/>
      <color rgb="FF000000"/>
      <name val="Arial"/>
      <family val="2"/>
    </font>
    <font>
      <sz val="8"/>
      <color theme="1" tint="0.34998626667073579"/>
      <name val="Calibri"/>
      <family val="2"/>
    </font>
    <font>
      <sz val="9"/>
      <color indexed="81"/>
      <name val="Tahoma"/>
      <family val="2"/>
    </font>
    <font>
      <b/>
      <sz val="12"/>
      <color theme="1"/>
      <name val="Arial"/>
      <family val="2"/>
    </font>
    <font>
      <b/>
      <sz val="10"/>
      <color theme="1"/>
      <name val="Arial"/>
      <family val="2"/>
    </font>
    <font>
      <u/>
      <sz val="8"/>
      <color theme="1"/>
      <name val="Arial"/>
      <family val="2"/>
    </font>
    <font>
      <b/>
      <sz val="9"/>
      <color theme="1"/>
      <name val="Arial"/>
      <family val="2"/>
    </font>
    <font>
      <sz val="8"/>
      <name val="Calibri"/>
      <family val="2"/>
      <scheme val="minor"/>
    </font>
    <font>
      <sz val="11"/>
      <name val="Calibri"/>
      <family val="2"/>
    </font>
    <font>
      <b/>
      <sz val="11"/>
      <color indexed="8"/>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1"/>
      <color indexed="53"/>
      <name val="Calibri"/>
      <family val="2"/>
      <scheme val="minor"/>
    </font>
    <font>
      <sz val="9"/>
      <color theme="1"/>
      <name val="Arial"/>
      <family val="2"/>
    </font>
    <font>
      <b/>
      <sz val="9"/>
      <color indexed="81"/>
      <name val="Arial"/>
      <family val="2"/>
    </font>
  </fonts>
  <fills count="85">
    <fill>
      <patternFill patternType="none"/>
    </fill>
    <fill>
      <patternFill patternType="gray125"/>
    </fill>
    <fill>
      <patternFill patternType="solid">
        <fgColor indexed="44"/>
      </patternFill>
    </fill>
    <fill>
      <patternFill patternType="solid">
        <fgColor indexed="31"/>
      </patternFill>
    </fill>
    <fill>
      <patternFill patternType="solid">
        <fgColor indexed="4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gray0625">
        <fgColor indexed="23"/>
        <bgColor indexed="9"/>
      </patternFill>
    </fill>
    <fill>
      <patternFill patternType="solid">
        <fgColor indexed="55"/>
        <bgColor indexed="64"/>
      </patternFill>
    </fill>
    <fill>
      <patternFill patternType="solid">
        <fgColor indexed="44"/>
        <bgColor indexed="64"/>
      </patternFill>
    </fill>
    <fill>
      <patternFill patternType="solid">
        <fgColor indexed="11"/>
        <bgColor indexed="64"/>
      </patternFill>
    </fill>
    <fill>
      <patternFill patternType="solid">
        <fgColor indexed="22"/>
        <bgColor indexed="64"/>
      </patternFill>
    </fill>
    <fill>
      <patternFill patternType="solid">
        <fgColor indexed="13"/>
        <bgColor indexed="64"/>
      </patternFill>
    </fill>
    <fill>
      <patternFill patternType="gray0625"/>
    </fill>
    <fill>
      <patternFill patternType="solid">
        <fgColor indexed="44"/>
        <bgColor indexed="9"/>
      </patternFill>
    </fill>
    <fill>
      <patternFill patternType="gray0625">
        <bgColor indexed="4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indexed="9"/>
      </patternFill>
    </fill>
    <fill>
      <patternFill patternType="solid">
        <fgColor theme="9" tint="0.79998168889431442"/>
        <bgColor indexed="64"/>
      </patternFill>
    </fill>
    <fill>
      <patternFill patternType="solid">
        <fgColor theme="0" tint="-0.14996795556505021"/>
        <bgColor indexed="9"/>
      </patternFill>
    </fill>
    <fill>
      <patternFill patternType="solid">
        <fgColor rgb="FFFFC000"/>
        <bgColor indexed="64"/>
      </patternFill>
    </fill>
    <fill>
      <patternFill patternType="solid">
        <fgColor theme="9" tint="0.59999389629810485"/>
        <bgColor indexed="64"/>
      </patternFill>
    </fill>
    <fill>
      <patternFill patternType="solid">
        <fgColor rgb="FF00B05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bgColor indexed="9"/>
      </patternFill>
    </fill>
    <fill>
      <patternFill patternType="solid">
        <fgColor rgb="FFC0C0C0"/>
        <bgColor indexed="64"/>
      </patternFill>
    </fill>
  </fills>
  <borders count="82">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4"/>
      </bottom>
      <diagonal/>
    </border>
    <border>
      <left/>
      <right/>
      <top/>
      <bottom style="thick">
        <color indexed="41"/>
      </bottom>
      <diagonal/>
    </border>
    <border>
      <left/>
      <right/>
      <top/>
      <bottom style="thick">
        <color indexed="22"/>
      </bottom>
      <diagonal/>
    </border>
    <border>
      <left/>
      <right/>
      <top/>
      <bottom style="medium">
        <color indexed="44"/>
      </bottom>
      <diagonal/>
    </border>
    <border>
      <left/>
      <right/>
      <top/>
      <bottom style="medium">
        <color indexed="41"/>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top style="thin">
        <color indexed="64"/>
      </top>
      <bottom/>
      <diagonal/>
    </border>
    <border>
      <left/>
      <right/>
      <top style="medium">
        <color indexed="64"/>
      </top>
      <bottom style="medium">
        <color indexed="64"/>
      </bottom>
      <diagonal/>
    </border>
    <border>
      <left/>
      <right style="thin">
        <color theme="0" tint="-0.14999847407452621"/>
      </right>
      <top style="thin">
        <color theme="0" tint="-0.14999847407452621"/>
      </top>
      <bottom style="thin">
        <color theme="0" tint="-0.14999847407452621"/>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medium">
        <color indexed="64"/>
      </bottom>
      <diagonal/>
    </border>
  </borders>
  <cellStyleXfs count="1175">
    <xf numFmtId="0" fontId="0" fillId="0" borderId="0"/>
    <xf numFmtId="0" fontId="64" fillId="3" borderId="0" applyNumberFormat="0" applyBorder="0" applyAlignment="0" applyProtection="0"/>
    <xf numFmtId="0" fontId="64" fillId="3"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2"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4" fillId="10" borderId="0" applyNumberFormat="0" applyBorder="0" applyAlignment="0" applyProtection="0"/>
    <xf numFmtId="0" fontId="64" fillId="10"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2" borderId="0" applyNumberFormat="0" applyBorder="0" applyAlignment="0" applyProtection="0"/>
    <xf numFmtId="0" fontId="64"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4" fillId="4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64" fillId="4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64" fillId="49" borderId="0" applyNumberFormat="0" applyBorder="0" applyAlignment="0" applyProtection="0"/>
    <xf numFmtId="0" fontId="64" fillId="49"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2" borderId="0" applyNumberFormat="0" applyBorder="0" applyAlignment="0" applyProtection="0"/>
    <xf numFmtId="0" fontId="65" fillId="4"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65" fillId="51"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65" fillId="52"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53" borderId="0" applyNumberFormat="0" applyBorder="0" applyAlignment="0" applyProtection="0"/>
    <xf numFmtId="0" fontId="65" fillId="53"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65" fillId="54" borderId="0" applyNumberFormat="0" applyBorder="0" applyAlignment="0" applyProtection="0"/>
    <xf numFmtId="0" fontId="65" fillId="54" borderId="0" applyNumberFormat="0" applyBorder="0" applyAlignment="0" applyProtection="0"/>
    <xf numFmtId="0" fontId="65" fillId="2" borderId="0" applyNumberFormat="0" applyBorder="0" applyAlignment="0" applyProtection="0"/>
    <xf numFmtId="0" fontId="65" fillId="4"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55" borderId="0" applyNumberFormat="0" applyBorder="0" applyAlignment="0" applyProtection="0"/>
    <xf numFmtId="0" fontId="65" fillId="5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65" fillId="56"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21" borderId="0" applyNumberFormat="0" applyBorder="0" applyAlignment="0" applyProtection="0"/>
    <xf numFmtId="0" fontId="65" fillId="56" borderId="0" applyNumberFormat="0" applyBorder="0" applyAlignment="0" applyProtection="0"/>
    <xf numFmtId="0" fontId="36" fillId="23" borderId="0" applyNumberFormat="0" applyBorder="0" applyAlignment="0" applyProtection="0"/>
    <xf numFmtId="0" fontId="65" fillId="22" borderId="0" applyNumberFormat="0" applyBorder="0" applyAlignment="0" applyProtection="0"/>
    <xf numFmtId="0" fontId="65" fillId="23" borderId="0" applyNumberFormat="0" applyBorder="0" applyAlignment="0" applyProtection="0"/>
    <xf numFmtId="0" fontId="65" fillId="57" borderId="0" applyNumberFormat="0" applyBorder="0" applyAlignment="0" applyProtection="0"/>
    <xf numFmtId="0" fontId="36" fillId="24" borderId="0" applyNumberFormat="0" applyBorder="0" applyAlignment="0" applyProtection="0"/>
    <xf numFmtId="0" fontId="65" fillId="58" borderId="0" applyNumberFormat="0" applyBorder="0" applyAlignment="0" applyProtection="0"/>
    <xf numFmtId="0" fontId="36" fillId="18" borderId="0" applyNumberFormat="0" applyBorder="0" applyAlignment="0" applyProtection="0"/>
    <xf numFmtId="0" fontId="65" fillId="59"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18" borderId="0" applyNumberFormat="0" applyBorder="0" applyAlignment="0" applyProtection="0"/>
    <xf numFmtId="0" fontId="65" fillId="59" borderId="0" applyNumberFormat="0" applyBorder="0" applyAlignment="0" applyProtection="0"/>
    <xf numFmtId="0" fontId="36" fillId="19" borderId="0" applyNumberFormat="0" applyBorder="0" applyAlignment="0" applyProtection="0"/>
    <xf numFmtId="0" fontId="65" fillId="60" borderId="0" applyNumberFormat="0" applyBorder="0" applyAlignment="0" applyProtection="0"/>
    <xf numFmtId="0" fontId="36" fillId="22" borderId="0" applyNumberFormat="0" applyBorder="0" applyAlignment="0" applyProtection="0"/>
    <xf numFmtId="0" fontId="65" fillId="6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58" borderId="0" applyNumberFormat="0" applyBorder="0" applyAlignment="0" applyProtection="0"/>
    <xf numFmtId="0" fontId="65" fillId="58" borderId="0" applyNumberFormat="0" applyBorder="0" applyAlignment="0" applyProtection="0"/>
    <xf numFmtId="0" fontId="65" fillId="5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60" borderId="0" applyNumberFormat="0" applyBorder="0" applyAlignment="0" applyProtection="0"/>
    <xf numFmtId="0" fontId="65" fillId="60" borderId="0" applyNumberFormat="0" applyBorder="0" applyAlignment="0" applyProtection="0"/>
    <xf numFmtId="0" fontId="65" fillId="60"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6" fillId="15" borderId="62" applyNumberFormat="0" applyAlignment="0" applyProtection="0"/>
    <xf numFmtId="0" fontId="66" fillId="15" borderId="62" applyNumberFormat="0" applyAlignment="0" applyProtection="0"/>
    <xf numFmtId="0" fontId="66" fillId="15" borderId="62" applyNumberFormat="0" applyAlignment="0" applyProtection="0"/>
    <xf numFmtId="0" fontId="48" fillId="15" borderId="2" applyNumberFormat="0" applyAlignment="0" applyProtection="0"/>
    <xf numFmtId="0" fontId="10" fillId="15" borderId="2" applyNumberFormat="0" applyAlignment="0" applyProtection="0"/>
    <xf numFmtId="0" fontId="66" fillId="62" borderId="62" applyNumberFormat="0" applyAlignment="0" applyProtection="0"/>
    <xf numFmtId="0" fontId="66" fillId="62" borderId="62" applyNumberFormat="0" applyAlignment="0" applyProtection="0"/>
    <xf numFmtId="0" fontId="66" fillId="9" borderId="62" applyNumberFormat="0" applyAlignment="0" applyProtection="0"/>
    <xf numFmtId="0" fontId="48" fillId="9" borderId="2" applyNumberFormat="0" applyAlignment="0" applyProtection="0"/>
    <xf numFmtId="0" fontId="10" fillId="9" borderId="2" applyNumberFormat="0" applyAlignment="0" applyProtection="0"/>
    <xf numFmtId="0" fontId="66" fillId="15" borderId="62" applyNumberFormat="0" applyAlignment="0" applyProtection="0"/>
    <xf numFmtId="0" fontId="48" fillId="9" borderId="2" applyNumberFormat="0" applyAlignment="0" applyProtection="0"/>
    <xf numFmtId="0" fontId="10" fillId="9" borderId="2" applyNumberFormat="0" applyAlignment="0" applyProtection="0"/>
    <xf numFmtId="0" fontId="66" fillId="15" borderId="62" applyNumberFormat="0" applyAlignment="0" applyProtection="0"/>
    <xf numFmtId="0" fontId="66" fillId="15" borderId="62" applyNumberFormat="0" applyAlignment="0" applyProtection="0"/>
    <xf numFmtId="0" fontId="48" fillId="15" borderId="2" applyNumberFormat="0" applyAlignment="0" applyProtection="0"/>
    <xf numFmtId="0" fontId="10" fillId="15" borderId="2" applyNumberFormat="0" applyAlignment="0" applyProtection="0"/>
    <xf numFmtId="0" fontId="37" fillId="15" borderId="1" applyNumberFormat="0" applyAlignment="0" applyProtection="0"/>
    <xf numFmtId="0" fontId="37" fillId="15" borderId="1" applyNumberFormat="0" applyAlignment="0" applyProtection="0"/>
    <xf numFmtId="0" fontId="37" fillId="15" borderId="1" applyNumberFormat="0" applyAlignment="0" applyProtection="0"/>
    <xf numFmtId="0" fontId="66" fillId="15" borderId="62" applyNumberFormat="0" applyAlignment="0" applyProtection="0"/>
    <xf numFmtId="0" fontId="37" fillId="15" borderId="1" applyNumberFormat="0" applyAlignment="0" applyProtection="0"/>
    <xf numFmtId="0" fontId="48" fillId="15" borderId="2" applyNumberFormat="0" applyAlignment="0" applyProtection="0"/>
    <xf numFmtId="0" fontId="66" fillId="15" borderId="62" applyNumberFormat="0" applyAlignment="0" applyProtection="0"/>
    <xf numFmtId="0" fontId="10" fillId="15" borderId="2" applyNumberFormat="0" applyAlignment="0" applyProtection="0"/>
    <xf numFmtId="0" fontId="66" fillId="15" borderId="62" applyNumberFormat="0" applyAlignment="0" applyProtection="0"/>
    <xf numFmtId="0" fontId="66" fillId="15" borderId="62" applyNumberFormat="0" applyAlignment="0" applyProtection="0"/>
    <xf numFmtId="0" fontId="37" fillId="15" borderId="1" applyNumberFormat="0" applyAlignment="0" applyProtection="0"/>
    <xf numFmtId="0" fontId="42" fillId="6" borderId="0" applyNumberFormat="0" applyBorder="0" applyAlignment="0" applyProtection="0"/>
    <xf numFmtId="0" fontId="67" fillId="63" borderId="0" applyNumberFormat="0" applyBorder="0" applyAlignment="0" applyProtection="0"/>
    <xf numFmtId="0" fontId="68" fillId="15" borderId="63" applyNumberFormat="0" applyAlignment="0" applyProtection="0"/>
    <xf numFmtId="0" fontId="68" fillId="15" borderId="63" applyNumberFormat="0" applyAlignment="0" applyProtection="0"/>
    <xf numFmtId="0" fontId="68" fillId="62" borderId="63" applyNumberFormat="0" applyAlignment="0" applyProtection="0"/>
    <xf numFmtId="0" fontId="68" fillId="62" borderId="63" applyNumberFormat="0" applyAlignment="0" applyProtection="0"/>
    <xf numFmtId="0" fontId="68" fillId="9" borderId="63" applyNumberFormat="0" applyAlignment="0" applyProtection="0"/>
    <xf numFmtId="0" fontId="68" fillId="9" borderId="63" applyNumberFormat="0" applyAlignment="0" applyProtection="0"/>
    <xf numFmtId="0" fontId="68" fillId="9" borderId="63" applyNumberFormat="0" applyAlignment="0" applyProtection="0"/>
    <xf numFmtId="0" fontId="68" fillId="15" borderId="63" applyNumberFormat="0" applyAlignment="0" applyProtection="0"/>
    <xf numFmtId="0" fontId="38" fillId="15" borderId="3" applyNumberFormat="0" applyAlignment="0" applyProtection="0"/>
    <xf numFmtId="0" fontId="38" fillId="15" borderId="3" applyNumberFormat="0" applyAlignment="0" applyProtection="0"/>
    <xf numFmtId="0" fontId="38" fillId="15" borderId="3" applyNumberFormat="0" applyAlignment="0" applyProtection="0"/>
    <xf numFmtId="0" fontId="68" fillId="15" borderId="63" applyNumberFormat="0" applyAlignment="0" applyProtection="0"/>
    <xf numFmtId="0" fontId="38" fillId="15" borderId="3" applyNumberFormat="0" applyAlignment="0" applyProtection="0"/>
    <xf numFmtId="0" fontId="68" fillId="15" borderId="63" applyNumberFormat="0" applyAlignment="0" applyProtection="0"/>
    <xf numFmtId="0" fontId="38" fillId="15" borderId="3" applyNumberFormat="0" applyAlignment="0" applyProtection="0"/>
    <xf numFmtId="0" fontId="38" fillId="15" borderId="3" applyNumberFormat="0" applyAlignment="0" applyProtection="0"/>
    <xf numFmtId="0" fontId="44" fillId="26" borderId="4" applyNumberFormat="0" applyAlignment="0" applyProtection="0"/>
    <xf numFmtId="0" fontId="69" fillId="64" borderId="64" applyNumberFormat="0" applyAlignment="0" applyProtection="0"/>
    <xf numFmtId="0" fontId="69" fillId="64" borderId="5" applyNumberFormat="0" applyAlignment="0" applyProtection="0"/>
    <xf numFmtId="0" fontId="69" fillId="64" borderId="64" applyNumberFormat="0" applyAlignment="0" applyProtection="0"/>
    <xf numFmtId="0" fontId="70" fillId="65" borderId="6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71" fillId="0" borderId="6" applyNumberFormat="0" applyFill="0" applyAlignment="0" applyProtection="0"/>
    <xf numFmtId="0" fontId="71" fillId="0" borderId="6" applyNumberFormat="0" applyFill="0" applyAlignment="0" applyProtection="0"/>
    <xf numFmtId="0" fontId="71" fillId="0" borderId="6" applyNumberFormat="0" applyFill="0" applyAlignment="0" applyProtection="0"/>
    <xf numFmtId="0" fontId="71" fillId="0" borderId="6" applyNumberFormat="0" applyFill="0" applyAlignment="0" applyProtection="0"/>
    <xf numFmtId="0" fontId="71" fillId="0" borderId="65" applyNumberFormat="0" applyFill="0" applyAlignment="0" applyProtection="0"/>
    <xf numFmtId="0" fontId="71" fillId="0" borderId="65" applyNumberFormat="0" applyFill="0" applyAlignment="0" applyProtection="0"/>
    <xf numFmtId="0" fontId="71" fillId="0" borderId="7" applyNumberFormat="0" applyFill="0" applyAlignment="0" applyProtection="0"/>
    <xf numFmtId="0" fontId="71" fillId="0" borderId="7" applyNumberFormat="0" applyFill="0" applyAlignment="0" applyProtection="0"/>
    <xf numFmtId="0" fontId="71" fillId="0" borderId="7" applyNumberFormat="0" applyFill="0" applyAlignment="0" applyProtection="0"/>
    <xf numFmtId="0" fontId="71" fillId="0" borderId="6" applyNumberFormat="0" applyFill="0" applyAlignment="0" applyProtection="0"/>
    <xf numFmtId="0" fontId="71"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71"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71" fillId="0" borderId="6" applyNumberFormat="0" applyFill="0" applyAlignment="0" applyProtection="0"/>
    <xf numFmtId="0" fontId="10" fillId="0" borderId="6" applyNumberFormat="0" applyFill="0" applyAlignment="0" applyProtection="0"/>
    <xf numFmtId="0" fontId="71" fillId="0" borderId="6" applyNumberFormat="0" applyFill="0" applyAlignment="0" applyProtection="0"/>
    <xf numFmtId="0" fontId="10" fillId="0" borderId="6" applyNumberFormat="0" applyFill="0" applyAlignment="0" applyProtection="0"/>
    <xf numFmtId="0" fontId="72"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1" fillId="8" borderId="0" applyNumberFormat="0" applyBorder="0" applyAlignment="0" applyProtection="0"/>
    <xf numFmtId="0" fontId="73" fillId="66" borderId="0" applyNumberFormat="0" applyBorder="0" applyAlignment="0" applyProtection="0"/>
    <xf numFmtId="0" fontId="73" fillId="66" borderId="0" applyNumberFormat="0" applyBorder="0" applyAlignment="0" applyProtection="0"/>
    <xf numFmtId="0" fontId="73" fillId="66" borderId="0" applyNumberFormat="0" applyBorder="0" applyAlignment="0" applyProtection="0"/>
    <xf numFmtId="0" fontId="73" fillId="66" borderId="0" applyNumberFormat="0" applyBorder="0" applyAlignment="0" applyProtection="0"/>
    <xf numFmtId="0" fontId="74" fillId="0" borderId="66" applyNumberFormat="0" applyFill="0" applyAlignment="0" applyProtection="0"/>
    <xf numFmtId="0" fontId="49" fillId="0" borderId="8" applyNumberFormat="0" applyFill="0" applyAlignment="0" applyProtection="0"/>
    <xf numFmtId="0" fontId="49" fillId="0" borderId="8" applyNumberFormat="0" applyFill="0" applyAlignment="0" applyProtection="0"/>
    <xf numFmtId="0" fontId="29" fillId="0" borderId="9" applyNumberFormat="0" applyFill="0" applyAlignment="0" applyProtection="0"/>
    <xf numFmtId="0" fontId="74" fillId="0" borderId="66" applyNumberFormat="0" applyFill="0" applyAlignment="0" applyProtection="0"/>
    <xf numFmtId="0" fontId="75" fillId="0" borderId="67" applyNumberFormat="0" applyFill="0" applyAlignment="0" applyProtection="0"/>
    <xf numFmtId="0" fontId="50" fillId="0" borderId="10" applyNumberFormat="0" applyFill="0" applyAlignment="0" applyProtection="0"/>
    <xf numFmtId="0" fontId="50" fillId="0" borderId="11" applyNumberFormat="0" applyFill="0" applyAlignment="0" applyProtection="0"/>
    <xf numFmtId="0" fontId="32" fillId="0" borderId="12" applyNumberFormat="0" applyFill="0" applyAlignment="0" applyProtection="0"/>
    <xf numFmtId="0" fontId="75" fillId="0" borderId="67" applyNumberFormat="0" applyFill="0" applyAlignment="0" applyProtection="0"/>
    <xf numFmtId="0" fontId="76" fillId="0" borderId="68" applyNumberFormat="0" applyFill="0" applyAlignment="0" applyProtection="0"/>
    <xf numFmtId="0" fontId="51" fillId="0" borderId="13" applyNumberFormat="0" applyFill="0" applyAlignment="0" applyProtection="0"/>
    <xf numFmtId="0" fontId="51" fillId="0" borderId="14" applyNumberFormat="0" applyFill="0" applyAlignment="0" applyProtection="0"/>
    <xf numFmtId="0" fontId="30" fillId="0" borderId="15" applyNumberFormat="0" applyFill="0" applyAlignment="0" applyProtection="0"/>
    <xf numFmtId="0" fontId="76" fillId="0" borderId="68" applyNumberFormat="0" applyFill="0" applyAlignment="0" applyProtection="0"/>
    <xf numFmtId="0" fontId="7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30" fillId="0" borderId="0" applyNumberFormat="0" applyFill="0" applyBorder="0" applyAlignment="0" applyProtection="0"/>
    <xf numFmtId="0" fontId="76" fillId="0" borderId="0" applyNumberFormat="0" applyFill="0" applyBorder="0" applyAlignment="0" applyProtection="0"/>
    <xf numFmtId="0" fontId="39" fillId="5" borderId="3" applyNumberFormat="0" applyAlignment="0" applyProtection="0"/>
    <xf numFmtId="0" fontId="43" fillId="0" borderId="16" applyNumberFormat="0" applyFill="0" applyAlignment="0" applyProtection="0"/>
    <xf numFmtId="0" fontId="77" fillId="0" borderId="69" applyNumberFormat="0" applyFill="0" applyAlignment="0" applyProtection="0"/>
    <xf numFmtId="0" fontId="78" fillId="67" borderId="0" applyNumberFormat="0" applyBorder="0" applyAlignment="0" applyProtection="0"/>
    <xf numFmtId="0" fontId="64" fillId="0" borderId="0"/>
    <xf numFmtId="0" fontId="4" fillId="7" borderId="17" applyNumberFormat="0" applyFont="0" applyAlignment="0" applyProtection="0"/>
    <xf numFmtId="0" fontId="4" fillId="7" borderId="17"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47"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9" fillId="68" borderId="70" applyNumberFormat="0" applyFont="0" applyAlignment="0" applyProtection="0"/>
    <xf numFmtId="0" fontId="9" fillId="68" borderId="70" applyNumberFormat="0" applyFont="0" applyAlignment="0" applyProtection="0"/>
    <xf numFmtId="0" fontId="27" fillId="68" borderId="70" applyNumberFormat="0" applyFont="0" applyAlignment="0" applyProtection="0"/>
    <xf numFmtId="0" fontId="2"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47"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47" fillId="68" borderId="70" applyNumberFormat="0" applyFont="0" applyAlignment="0" applyProtection="0"/>
    <xf numFmtId="0" fontId="1" fillId="68" borderId="70" applyNumberFormat="0" applyFont="0" applyAlignment="0" applyProtection="0"/>
    <xf numFmtId="0" fontId="47"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47" fillId="68" borderId="70" applyNumberFormat="0" applyFont="0" applyAlignment="0" applyProtection="0"/>
    <xf numFmtId="0" fontId="1" fillId="68" borderId="70" applyNumberFormat="0" applyFont="0" applyAlignment="0" applyProtection="0"/>
    <xf numFmtId="0" fontId="2"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27" fillId="68" borderId="70" applyNumberFormat="0" applyFont="0" applyAlignment="0" applyProtection="0"/>
    <xf numFmtId="0" fontId="2"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2"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2"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37" fillId="15" borderId="1" applyNumberFormat="0" applyAlignment="0" applyProtection="0"/>
    <xf numFmtId="9" fontId="1" fillId="0" borderId="0" applyFont="0" applyFill="0" applyBorder="0" applyAlignment="0" applyProtection="0"/>
    <xf numFmtId="9" fontId="9"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4" fillId="0" borderId="0"/>
    <xf numFmtId="0" fontId="64" fillId="0" borderId="0"/>
    <xf numFmtId="0" fontId="64" fillId="0" borderId="0"/>
    <xf numFmtId="0" fontId="79" fillId="0" borderId="0"/>
    <xf numFmtId="0" fontId="4" fillId="0" borderId="0"/>
    <xf numFmtId="0" fontId="64" fillId="0" borderId="0"/>
    <xf numFmtId="0" fontId="64" fillId="0" borderId="0"/>
    <xf numFmtId="0" fontId="79" fillId="0" borderId="0"/>
    <xf numFmtId="0" fontId="20"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64" fillId="0" borderId="0"/>
    <xf numFmtId="0" fontId="4" fillId="0" borderId="0"/>
    <xf numFmtId="0" fontId="4" fillId="0" borderId="0"/>
    <xf numFmtId="0" fontId="4" fillId="0" borderId="0"/>
    <xf numFmtId="0" fontId="4" fillId="0" borderId="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28" fillId="0" borderId="0" applyNumberFormat="0" applyFill="0" applyBorder="0" applyAlignment="0" applyProtection="0"/>
    <xf numFmtId="0" fontId="80" fillId="0" borderId="0" applyNumberFormat="0" applyFill="0" applyBorder="0" applyAlignment="0" applyProtection="0"/>
    <xf numFmtId="0" fontId="10" fillId="0" borderId="6" applyNumberFormat="0" applyFill="0" applyAlignment="0" applyProtection="0"/>
    <xf numFmtId="0" fontId="28" fillId="0" borderId="0" applyNumberFormat="0" applyFill="0" applyBorder="0" applyAlignment="0" applyProtection="0"/>
    <xf numFmtId="0" fontId="29" fillId="0" borderId="9" applyNumberFormat="0" applyFill="0" applyAlignment="0" applyProtection="0"/>
    <xf numFmtId="0" fontId="29" fillId="0" borderId="9" applyNumberFormat="0" applyFill="0" applyAlignment="0" applyProtection="0"/>
    <xf numFmtId="0" fontId="29" fillId="0" borderId="9"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7" fillId="0" borderId="69" applyNumberFormat="0" applyFill="0" applyAlignment="0" applyProtection="0"/>
    <xf numFmtId="0" fontId="77" fillId="0" borderId="69" applyNumberFormat="0" applyFill="0" applyAlignment="0" applyProtection="0"/>
    <xf numFmtId="0" fontId="77" fillId="0" borderId="69"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69" fillId="64" borderId="64" applyNumberFormat="0" applyAlignment="0" applyProtection="0"/>
    <xf numFmtId="0" fontId="69" fillId="64" borderId="5" applyNumberFormat="0" applyAlignment="0" applyProtection="0"/>
    <xf numFmtId="0" fontId="69" fillId="64" borderId="64" applyNumberFormat="0" applyAlignment="0" applyProtection="0"/>
    <xf numFmtId="0" fontId="69" fillId="64" borderId="64" applyNumberFormat="0" applyAlignment="0" applyProtection="0"/>
    <xf numFmtId="0" fontId="69" fillId="64" borderId="5" applyNumberFormat="0" applyAlignment="0" applyProtection="0"/>
    <xf numFmtId="0" fontId="1" fillId="68" borderId="70" applyNumberFormat="0" applyFont="0" applyAlignment="0" applyProtection="0"/>
    <xf numFmtId="9" fontId="1" fillId="0" borderId="0" applyFont="0" applyFill="0" applyBorder="0" applyAlignment="0" applyProtection="0"/>
    <xf numFmtId="0" fontId="126" fillId="0" borderId="0"/>
    <xf numFmtId="0" fontId="126" fillId="0" borderId="0"/>
    <xf numFmtId="43" fontId="1" fillId="0" borderId="0" applyFont="0" applyFill="0" applyBorder="0" applyAlignment="0" applyProtection="0"/>
    <xf numFmtId="0" fontId="126" fillId="0" borderId="0"/>
    <xf numFmtId="9" fontId="64"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65" fillId="56" borderId="0" applyNumberFormat="0" applyBorder="0" applyAlignment="0" applyProtection="0"/>
    <xf numFmtId="0" fontId="65" fillId="56"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19" borderId="0" applyNumberFormat="0" applyBorder="0" applyAlignment="0" applyProtection="0"/>
    <xf numFmtId="0" fontId="65" fillId="57" borderId="0" applyNumberFormat="0" applyBorder="0" applyAlignment="0" applyProtection="0"/>
    <xf numFmtId="0" fontId="65" fillId="25" borderId="0" applyNumberFormat="0" applyBorder="0" applyAlignment="0" applyProtection="0"/>
    <xf numFmtId="0" fontId="127" fillId="9" borderId="2" applyNumberFormat="0" applyAlignment="0" applyProtection="0"/>
    <xf numFmtId="0" fontId="127" fillId="15" borderId="2" applyNumberFormat="0" applyAlignment="0" applyProtection="0"/>
    <xf numFmtId="0" fontId="127" fillId="15" borderId="2" applyNumberFormat="0" applyAlignment="0" applyProtection="0"/>
    <xf numFmtId="0" fontId="127" fillId="9" borderId="2" applyNumberFormat="0" applyAlignment="0" applyProtection="0"/>
    <xf numFmtId="0" fontId="127" fillId="9" borderId="2" applyNumberFormat="0" applyAlignment="0" applyProtection="0"/>
    <xf numFmtId="0" fontId="127" fillId="15" borderId="2" applyNumberFormat="0" applyAlignment="0" applyProtection="0"/>
    <xf numFmtId="0" fontId="127" fillId="15" borderId="2" applyNumberFormat="0" applyAlignment="0" applyProtection="0"/>
    <xf numFmtId="0" fontId="127" fillId="15" borderId="2" applyNumberFormat="0" applyAlignment="0" applyProtection="0"/>
    <xf numFmtId="0" fontId="42" fillId="6" borderId="0" applyNumberFormat="0" applyBorder="0" applyAlignment="0" applyProtection="0"/>
    <xf numFmtId="0" fontId="44" fillId="26" borderId="4" applyNumberFormat="0" applyAlignment="0" applyProtection="0"/>
    <xf numFmtId="0" fontId="69" fillId="64" borderId="5" applyNumberFormat="0" applyAlignment="0" applyProtection="0"/>
    <xf numFmtId="0" fontId="69" fillId="64" borderId="64" applyNumberFormat="0" applyAlignment="0" applyProtection="0"/>
    <xf numFmtId="0" fontId="69" fillId="64" borderId="64" applyNumberFormat="0" applyAlignment="0" applyProtection="0"/>
    <xf numFmtId="0" fontId="69" fillId="64" borderId="4" applyNumberFormat="0" applyAlignment="0" applyProtection="0"/>
    <xf numFmtId="0" fontId="41" fillId="8" borderId="0" applyNumberFormat="0" applyBorder="0" applyAlignment="0" applyProtection="0"/>
    <xf numFmtId="0" fontId="128" fillId="0" borderId="8" applyNumberFormat="0" applyFill="0" applyAlignment="0" applyProtection="0"/>
    <xf numFmtId="0" fontId="128" fillId="0" borderId="8" applyNumberFormat="0" applyFill="0" applyAlignment="0" applyProtection="0"/>
    <xf numFmtId="0" fontId="128" fillId="0" borderId="8" applyNumberFormat="0" applyFill="0" applyAlignment="0" applyProtection="0"/>
    <xf numFmtId="0" fontId="74" fillId="0" borderId="66" applyNumberFormat="0" applyFill="0" applyAlignment="0" applyProtection="0"/>
    <xf numFmtId="0" fontId="74" fillId="0" borderId="66" applyNumberFormat="0" applyFill="0" applyAlignment="0" applyProtection="0"/>
    <xf numFmtId="0" fontId="129" fillId="0" borderId="11" applyNumberFormat="0" applyFill="0" applyAlignment="0" applyProtection="0"/>
    <xf numFmtId="0" fontId="129" fillId="0" borderId="11" applyNumberFormat="0" applyFill="0" applyAlignment="0" applyProtection="0"/>
    <xf numFmtId="0" fontId="129" fillId="0" borderId="10" applyNumberFormat="0" applyFill="0" applyAlignment="0" applyProtection="0"/>
    <xf numFmtId="0" fontId="75" fillId="0" borderId="67" applyNumberFormat="0" applyFill="0" applyAlignment="0" applyProtection="0"/>
    <xf numFmtId="0" fontId="75" fillId="0" borderId="67" applyNumberFormat="0" applyFill="0" applyAlignment="0" applyProtection="0"/>
    <xf numFmtId="0" fontId="130" fillId="0" borderId="14" applyNumberFormat="0" applyFill="0" applyAlignment="0" applyProtection="0"/>
    <xf numFmtId="0" fontId="130" fillId="0" borderId="14" applyNumberFormat="0" applyFill="0" applyAlignment="0" applyProtection="0"/>
    <xf numFmtId="0" fontId="130" fillId="0" borderId="13" applyNumberFormat="0" applyFill="0" applyAlignment="0" applyProtection="0"/>
    <xf numFmtId="0" fontId="76" fillId="0" borderId="68" applyNumberFormat="0" applyFill="0" applyAlignment="0" applyProtection="0"/>
    <xf numFmtId="0" fontId="76" fillId="0" borderId="68" applyNumberFormat="0" applyFill="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3" fillId="0" borderId="16" applyNumberFormat="0" applyFill="0" applyAlignment="0" applyProtection="0"/>
    <xf numFmtId="0" fontId="1" fillId="68" borderId="70" applyNumberFormat="0" applyFont="0" applyAlignment="0" applyProtection="0"/>
    <xf numFmtId="0" fontId="64" fillId="68" borderId="70" applyNumberFormat="0" applyFont="0" applyAlignment="0" applyProtection="0"/>
    <xf numFmtId="0" fontId="1" fillId="68" borderId="70" applyNumberFormat="0" applyFont="0" applyAlignment="0" applyProtection="0"/>
    <xf numFmtId="0" fontId="64"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64" fillId="68" borderId="70" applyNumberFormat="0" applyFont="0" applyAlignment="0" applyProtection="0"/>
    <xf numFmtId="0" fontId="64" fillId="68" borderId="70" applyNumberFormat="0" applyFont="0" applyAlignment="0" applyProtection="0"/>
    <xf numFmtId="0" fontId="1" fillId="68" borderId="70" applyNumberFormat="0" applyFont="0" applyAlignment="0" applyProtection="0"/>
    <xf numFmtId="0" fontId="64" fillId="68" borderId="70" applyNumberFormat="0" applyFont="0" applyAlignment="0" applyProtection="0"/>
    <xf numFmtId="0" fontId="64"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0" fontId="1" fillId="68" borderId="70" applyNumberFormat="0" applyFont="0" applyAlignment="0" applyProtection="0"/>
    <xf numFmtId="9" fontId="64"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28" fillId="0" borderId="8" applyNumberFormat="0" applyFill="0" applyAlignment="0" applyProtection="0"/>
    <xf numFmtId="0" fontId="129" fillId="0" borderId="11" applyNumberFormat="0" applyFill="0" applyAlignment="0" applyProtection="0"/>
    <xf numFmtId="0" fontId="130" fillId="0" borderId="14" applyNumberFormat="0" applyFill="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69" fillId="64" borderId="5" applyNumberFormat="0" applyAlignment="0" applyProtection="0"/>
    <xf numFmtId="0" fontId="69" fillId="64" borderId="5" applyNumberFormat="0" applyAlignment="0" applyProtection="0"/>
    <xf numFmtId="0" fontId="69" fillId="64" borderId="64" applyNumberFormat="0" applyAlignment="0" applyProtection="0"/>
    <xf numFmtId="0" fontId="65" fillId="21" borderId="0" applyNumberFormat="0" applyBorder="0" applyAlignment="0" applyProtection="0"/>
    <xf numFmtId="0" fontId="65" fillId="23" borderId="0" applyNumberFormat="0" applyBorder="0" applyAlignment="0" applyProtection="0"/>
    <xf numFmtId="0" fontId="65" fillId="18" borderId="0" applyNumberFormat="0" applyBorder="0" applyAlignment="0" applyProtection="0"/>
    <xf numFmtId="0" fontId="78" fillId="67" borderId="0" applyNumberFormat="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2" fillId="0" borderId="12"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69" fillId="64" borderId="64" applyNumberFormat="0" applyAlignment="0" applyProtection="0"/>
    <xf numFmtId="9" fontId="1" fillId="0" borderId="0" applyFont="0" applyFill="0" applyBorder="0" applyAlignment="0" applyProtection="0"/>
    <xf numFmtId="0" fontId="1" fillId="68" borderId="70" applyNumberFormat="0" applyFont="0" applyAlignment="0" applyProtection="0"/>
    <xf numFmtId="0" fontId="30" fillId="0" borderId="0" applyNumberFormat="0" applyFill="0" applyBorder="0" applyAlignment="0" applyProtection="0"/>
    <xf numFmtId="0" fontId="76" fillId="0" borderId="0" applyNumberFormat="0" applyFill="0" applyBorder="0" applyAlignment="0" applyProtection="0"/>
    <xf numFmtId="0" fontId="30" fillId="0" borderId="15" applyNumberFormat="0" applyFill="0" applyAlignment="0" applyProtection="0"/>
    <xf numFmtId="0" fontId="76" fillId="0" borderId="68" applyNumberFormat="0" applyFill="0" applyAlignment="0" applyProtection="0"/>
    <xf numFmtId="0" fontId="32" fillId="0" borderId="12" applyNumberFormat="0" applyFill="0" applyAlignment="0" applyProtection="0"/>
    <xf numFmtId="0" fontId="75" fillId="0" borderId="67" applyNumberFormat="0" applyFill="0" applyAlignment="0" applyProtection="0"/>
    <xf numFmtId="0" fontId="29" fillId="0" borderId="9" applyNumberFormat="0" applyFill="0" applyAlignment="0" applyProtection="0"/>
    <xf numFmtId="0" fontId="74" fillId="0" borderId="66" applyNumberFormat="0" applyFill="0" applyAlignment="0" applyProtection="0"/>
    <xf numFmtId="0" fontId="71" fillId="0" borderId="65" applyNumberFormat="0" applyFill="0" applyAlignment="0" applyProtection="0"/>
    <xf numFmtId="0" fontId="68" fillId="62" borderId="63" applyNumberFormat="0" applyAlignment="0" applyProtection="0"/>
    <xf numFmtId="0" fontId="66" fillId="62" borderId="62" applyNumberFormat="0" applyAlignment="0" applyProtection="0"/>
    <xf numFmtId="0" fontId="65" fillId="59" borderId="0" applyNumberFormat="0" applyBorder="0" applyAlignment="0" applyProtection="0"/>
    <xf numFmtId="0" fontId="65" fillId="23" borderId="0" applyNumberFormat="0" applyBorder="0" applyAlignment="0" applyProtection="0"/>
    <xf numFmtId="0" fontId="65" fillId="57" borderId="0" applyNumberFormat="0" applyBorder="0" applyAlignment="0" applyProtection="0"/>
    <xf numFmtId="0" fontId="65" fillId="56" borderId="0" applyNumberFormat="0" applyBorder="0" applyAlignment="0" applyProtection="0"/>
    <xf numFmtId="0" fontId="65" fillId="55" borderId="0" applyNumberFormat="0" applyBorder="0" applyAlignment="0" applyProtection="0"/>
    <xf numFmtId="0" fontId="65" fillId="54" borderId="0" applyNumberFormat="0" applyBorder="0" applyAlignment="0" applyProtection="0"/>
    <xf numFmtId="0" fontId="65" fillId="53" borderId="0" applyNumberFormat="0" applyBorder="0" applyAlignment="0" applyProtection="0"/>
    <xf numFmtId="0" fontId="65" fillId="50" borderId="0" applyNumberFormat="0" applyBorder="0" applyAlignment="0" applyProtection="0"/>
    <xf numFmtId="0" fontId="64" fillId="49" borderId="0" applyNumberFormat="0" applyBorder="0" applyAlignment="0" applyProtection="0"/>
    <xf numFmtId="0" fontId="64" fillId="47" borderId="0" applyNumberFormat="0" applyBorder="0" applyAlignment="0" applyProtection="0"/>
    <xf numFmtId="0" fontId="64" fillId="46" borderId="0" applyNumberFormat="0" applyBorder="0" applyAlignment="0" applyProtection="0"/>
    <xf numFmtId="0" fontId="64" fillId="42" borderId="0" applyNumberFormat="0" applyBorder="0" applyAlignment="0" applyProtection="0"/>
    <xf numFmtId="0" fontId="64" fillId="41" borderId="0" applyNumberFormat="0" applyBorder="0" applyAlignment="0" applyProtection="0"/>
    <xf numFmtId="0" fontId="64" fillId="40" borderId="0" applyNumberFormat="0" applyBorder="0" applyAlignment="0" applyProtection="0"/>
    <xf numFmtId="0" fontId="64" fillId="39" borderId="0" applyNumberFormat="0" applyBorder="0" applyAlignment="0" applyProtection="0"/>
    <xf numFmtId="0" fontId="64" fillId="38" borderId="0" applyNumberFormat="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81" fillId="0" borderId="0" applyNumberFormat="0" applyFill="0" applyBorder="0" applyAlignment="0" applyProtection="0"/>
    <xf numFmtId="0" fontId="65" fillId="21" borderId="0" applyNumberFormat="0" applyBorder="0" applyAlignment="0" applyProtection="0"/>
    <xf numFmtId="0" fontId="65" fillId="23" borderId="0" applyNumberFormat="0" applyBorder="0" applyAlignment="0" applyProtection="0"/>
    <xf numFmtId="0" fontId="65" fillId="18" borderId="0" applyNumberFormat="0" applyBorder="0" applyAlignment="0" applyProtection="0"/>
    <xf numFmtId="43" fontId="1" fillId="0" borderId="0" applyFont="0" applyFill="0" applyBorder="0" applyAlignment="0" applyProtection="0"/>
    <xf numFmtId="0" fontId="29" fillId="0" borderId="9" applyNumberFormat="0" applyFill="0" applyAlignment="0" applyProtection="0"/>
    <xf numFmtId="0" fontId="32" fillId="0" borderId="12"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28" fillId="0" borderId="0" applyNumberFormat="0" applyFill="0" applyBorder="0" applyAlignment="0" applyProtection="0"/>
    <xf numFmtId="0" fontId="65" fillId="56" borderId="0" applyNumberFormat="0" applyBorder="0" applyAlignment="0" applyProtection="0"/>
    <xf numFmtId="0" fontId="65" fillId="57" borderId="0" applyNumberFormat="0" applyBorder="0" applyAlignment="0" applyProtection="0"/>
    <xf numFmtId="0" fontId="65" fillId="59" borderId="0" applyNumberFormat="0" applyBorder="0" applyAlignment="0" applyProtection="0"/>
    <xf numFmtId="0" fontId="69" fillId="64" borderId="64" applyNumberFormat="0" applyAlignment="0" applyProtection="0"/>
    <xf numFmtId="0" fontId="74" fillId="0" borderId="66" applyNumberFormat="0" applyFill="0" applyAlignment="0" applyProtection="0"/>
    <xf numFmtId="0" fontId="75" fillId="0" borderId="67" applyNumberFormat="0" applyFill="0" applyAlignment="0" applyProtection="0"/>
    <xf numFmtId="0" fontId="76" fillId="0" borderId="68" applyNumberFormat="0" applyFill="0" applyAlignment="0" applyProtection="0"/>
    <xf numFmtId="0" fontId="76" fillId="0" borderId="0" applyNumberFormat="0" applyFill="0" applyBorder="0" applyAlignment="0" applyProtection="0"/>
    <xf numFmtId="0" fontId="80" fillId="0" borderId="0" applyNumberFormat="0" applyFill="0" applyBorder="0" applyAlignment="0" applyProtection="0"/>
  </cellStyleXfs>
  <cellXfs count="641">
    <xf numFmtId="0" fontId="0" fillId="0" borderId="0" xfId="0"/>
    <xf numFmtId="0" fontId="6" fillId="0" borderId="0" xfId="0" applyFont="1"/>
    <xf numFmtId="0" fontId="6" fillId="0" borderId="0" xfId="542" applyFont="1" applyAlignment="1">
      <alignment horizontal="center"/>
    </xf>
    <xf numFmtId="0" fontId="6" fillId="0" borderId="0" xfId="543" applyFont="1"/>
    <xf numFmtId="0" fontId="15" fillId="0" borderId="0" xfId="0" applyFont="1"/>
    <xf numFmtId="0" fontId="17" fillId="0" borderId="0" xfId="0" applyFont="1"/>
    <xf numFmtId="0" fontId="15" fillId="27" borderId="0" xfId="0" applyFont="1" applyFill="1"/>
    <xf numFmtId="0" fontId="5" fillId="0" borderId="0" xfId="510" applyFont="1"/>
    <xf numFmtId="0" fontId="11" fillId="0" borderId="0" xfId="0" applyFont="1"/>
    <xf numFmtId="0" fontId="17" fillId="0" borderId="0" xfId="0" applyFont="1" applyAlignment="1">
      <alignment vertical="center"/>
    </xf>
    <xf numFmtId="0" fontId="16" fillId="0" borderId="0" xfId="0" applyFont="1"/>
    <xf numFmtId="14" fontId="11" fillId="0" borderId="0" xfId="0" applyNumberFormat="1" applyFont="1" applyAlignment="1">
      <alignment horizontal="left"/>
    </xf>
    <xf numFmtId="0" fontId="11" fillId="0" borderId="0" xfId="0" applyFont="1" applyAlignment="1">
      <alignment horizontal="left"/>
    </xf>
    <xf numFmtId="0" fontId="15" fillId="0" borderId="0" xfId="0" applyFont="1" applyAlignment="1">
      <alignment horizontal="center"/>
    </xf>
    <xf numFmtId="0" fontId="11" fillId="0" borderId="18" xfId="0" applyFont="1" applyBorder="1" applyAlignment="1">
      <alignment vertical="center" wrapText="1"/>
    </xf>
    <xf numFmtId="0" fontId="18" fillId="0" borderId="0" xfId="0" applyFont="1"/>
    <xf numFmtId="0" fontId="12" fillId="0" borderId="0" xfId="0" applyFont="1"/>
    <xf numFmtId="0" fontId="13" fillId="0" borderId="0" xfId="0" applyFont="1"/>
    <xf numFmtId="0" fontId="14" fillId="0" borderId="0" xfId="510" applyFont="1" applyAlignment="1">
      <alignment vertical="center"/>
    </xf>
    <xf numFmtId="0" fontId="7" fillId="28" borderId="0" xfId="0" applyFont="1" applyFill="1" applyAlignment="1">
      <alignment horizontal="left"/>
    </xf>
    <xf numFmtId="0" fontId="11" fillId="0" borderId="20" xfId="0" applyFont="1" applyBorder="1" applyAlignment="1">
      <alignment vertical="center" wrapText="1"/>
    </xf>
    <xf numFmtId="1" fontId="19" fillId="29" borderId="20" xfId="0" applyNumberFormat="1" applyFont="1" applyFill="1" applyBorder="1" applyAlignment="1">
      <alignment horizontal="center" vertical="center" wrapText="1"/>
    </xf>
    <xf numFmtId="0" fontId="19" fillId="0" borderId="0" xfId="0" applyFont="1"/>
    <xf numFmtId="14" fontId="11" fillId="0" borderId="0" xfId="0" applyNumberFormat="1" applyFont="1"/>
    <xf numFmtId="14" fontId="6" fillId="0" borderId="0" xfId="0" applyNumberFormat="1" applyFont="1"/>
    <xf numFmtId="14" fontId="22" fillId="29" borderId="19" xfId="0" applyNumberFormat="1" applyFont="1" applyFill="1" applyBorder="1" applyAlignment="1">
      <alignment horizontal="center" vertical="center"/>
    </xf>
    <xf numFmtId="0" fontId="34" fillId="0" borderId="0" xfId="0" applyFont="1"/>
    <xf numFmtId="0" fontId="21" fillId="0" borderId="0" xfId="0" applyFont="1"/>
    <xf numFmtId="0" fontId="52" fillId="0" borderId="0" xfId="0" applyFont="1"/>
    <xf numFmtId="0" fontId="57" fillId="0" borderId="0" xfId="0" applyFont="1"/>
    <xf numFmtId="1" fontId="19" fillId="31" borderId="20" xfId="0" applyNumberFormat="1" applyFont="1" applyFill="1" applyBorder="1" applyAlignment="1" applyProtection="1">
      <alignment horizontal="center" vertical="center"/>
      <protection locked="0"/>
    </xf>
    <xf numFmtId="0" fontId="57" fillId="0" borderId="19" xfId="0" applyFont="1" applyBorder="1" applyAlignment="1">
      <alignment horizontal="center" vertical="center"/>
    </xf>
    <xf numFmtId="1" fontId="57" fillId="0" borderId="0" xfId="0" applyNumberFormat="1" applyFont="1"/>
    <xf numFmtId="1" fontId="57" fillId="0" borderId="0" xfId="0" quotePrefix="1" applyNumberFormat="1" applyFont="1"/>
    <xf numFmtId="14" fontId="57" fillId="0" borderId="0" xfId="0" applyNumberFormat="1" applyFont="1"/>
    <xf numFmtId="0" fontId="6" fillId="0" borderId="0" xfId="0" applyFont="1" applyAlignment="1">
      <alignment horizontal="center" vertical="center" wrapText="1"/>
    </xf>
    <xf numFmtId="0" fontId="6" fillId="0" borderId="0" xfId="0" applyFont="1" applyAlignment="1">
      <alignment vertical="center"/>
    </xf>
    <xf numFmtId="0" fontId="57" fillId="0" borderId="0" xfId="0" applyFont="1" applyAlignment="1">
      <alignment vertical="center"/>
    </xf>
    <xf numFmtId="0" fontId="57" fillId="0" borderId="19" xfId="0" applyFont="1" applyBorder="1" applyAlignment="1">
      <alignment vertical="center"/>
    </xf>
    <xf numFmtId="0" fontId="11" fillId="0" borderId="19" xfId="0" applyFont="1" applyBorder="1" applyAlignment="1">
      <alignment horizontal="center" vertical="center"/>
    </xf>
    <xf numFmtId="0" fontId="56" fillId="0" borderId="0" xfId="0" applyFont="1" applyAlignment="1">
      <alignment vertical="center"/>
    </xf>
    <xf numFmtId="0" fontId="56" fillId="0" borderId="19" xfId="0" applyFont="1" applyBorder="1" applyAlignment="1">
      <alignment vertical="center"/>
    </xf>
    <xf numFmtId="0" fontId="59" fillId="0" borderId="24" xfId="0" applyFont="1" applyBorder="1" applyAlignment="1">
      <alignment horizontal="center" vertical="center" wrapText="1"/>
    </xf>
    <xf numFmtId="0" fontId="55" fillId="0" borderId="0" xfId="0" applyFont="1" applyAlignment="1">
      <alignment vertical="center"/>
    </xf>
    <xf numFmtId="0" fontId="5" fillId="0" borderId="19" xfId="510" applyFont="1" applyBorder="1" applyAlignment="1">
      <alignment vertical="center"/>
    </xf>
    <xf numFmtId="1" fontId="56" fillId="33" borderId="19" xfId="0" applyNumberFormat="1" applyFont="1" applyFill="1" applyBorder="1" applyAlignment="1">
      <alignment horizontal="center" vertical="center"/>
    </xf>
    <xf numFmtId="0" fontId="5" fillId="0" borderId="0" xfId="510" applyFont="1" applyAlignment="1">
      <alignment vertical="center"/>
    </xf>
    <xf numFmtId="0" fontId="12" fillId="0" borderId="0" xfId="0" applyFont="1" applyAlignment="1">
      <alignment vertical="center"/>
    </xf>
    <xf numFmtId="1" fontId="56" fillId="0" borderId="19" xfId="0" applyNumberFormat="1" applyFont="1" applyBorder="1" applyAlignment="1">
      <alignment horizontal="center" vertical="center"/>
    </xf>
    <xf numFmtId="0" fontId="56" fillId="0" borderId="19" xfId="0" applyFont="1" applyBorder="1" applyAlignment="1">
      <alignment horizontal="left" vertical="center"/>
    </xf>
    <xf numFmtId="14" fontId="56" fillId="0" borderId="19" xfId="0" applyNumberFormat="1" applyFont="1" applyBorder="1" applyAlignment="1">
      <alignment horizontal="left" vertical="center"/>
    </xf>
    <xf numFmtId="0" fontId="17" fillId="0" borderId="19" xfId="0" applyFont="1" applyBorder="1" applyAlignment="1">
      <alignment horizontal="left" vertical="center"/>
    </xf>
    <xf numFmtId="0" fontId="12" fillId="0" borderId="19" xfId="0" applyFont="1" applyBorder="1" applyAlignment="1">
      <alignment horizontal="center" vertical="center"/>
    </xf>
    <xf numFmtId="0" fontId="56" fillId="0" borderId="0" xfId="0" applyFont="1" applyAlignment="1">
      <alignment horizontal="center" vertical="center"/>
    </xf>
    <xf numFmtId="0" fontId="56" fillId="0" borderId="19" xfId="0" applyFont="1" applyBorder="1" applyAlignment="1">
      <alignment horizontal="center" vertical="center"/>
    </xf>
    <xf numFmtId="0" fontId="57" fillId="0" borderId="19" xfId="0" applyFont="1" applyBorder="1"/>
    <xf numFmtId="0" fontId="60" fillId="0" borderId="19" xfId="0" applyFont="1" applyBorder="1" applyAlignment="1">
      <alignment horizontal="center" vertical="center"/>
    </xf>
    <xf numFmtId="0" fontId="7" fillId="0" borderId="19" xfId="543" applyFont="1" applyBorder="1"/>
    <xf numFmtId="14" fontId="57" fillId="0" borderId="0" xfId="0" applyNumberFormat="1" applyFont="1" applyAlignment="1">
      <alignment horizontal="left"/>
    </xf>
    <xf numFmtId="10" fontId="19" fillId="27" borderId="20" xfId="419" applyNumberFormat="1" applyFont="1" applyFill="1" applyBorder="1" applyAlignment="1" applyProtection="1">
      <alignment horizontal="center" vertical="center" wrapText="1"/>
    </xf>
    <xf numFmtId="2" fontId="56" fillId="0" borderId="19" xfId="0" applyNumberFormat="1" applyFont="1" applyBorder="1" applyAlignment="1">
      <alignment horizontal="center" vertical="center"/>
    </xf>
    <xf numFmtId="1" fontId="57" fillId="0" borderId="19" xfId="0" applyNumberFormat="1" applyFont="1" applyBorder="1" applyAlignment="1">
      <alignment horizontal="center" vertical="center"/>
    </xf>
    <xf numFmtId="0" fontId="59" fillId="0" borderId="19" xfId="0" applyFont="1" applyBorder="1" applyAlignment="1">
      <alignment vertical="center" wrapText="1"/>
    </xf>
    <xf numFmtId="0" fontId="57" fillId="0" borderId="19" xfId="0" applyFont="1" applyBorder="1" applyAlignment="1">
      <alignment horizontal="left" vertical="center" wrapText="1"/>
    </xf>
    <xf numFmtId="0" fontId="57" fillId="0" borderId="19" xfId="0" applyFont="1" applyBorder="1" applyAlignment="1">
      <alignment horizontal="center" vertical="center" wrapText="1"/>
    </xf>
    <xf numFmtId="10" fontId="57" fillId="0" borderId="19" xfId="0" applyNumberFormat="1" applyFont="1" applyBorder="1" applyAlignment="1">
      <alignment horizontal="center" vertical="center"/>
    </xf>
    <xf numFmtId="0" fontId="61" fillId="0" borderId="0" xfId="0" applyFont="1" applyAlignment="1">
      <alignment vertical="center"/>
    </xf>
    <xf numFmtId="0" fontId="15" fillId="0" borderId="0" xfId="0" applyFont="1" applyAlignment="1">
      <alignment vertical="center"/>
    </xf>
    <xf numFmtId="0" fontId="58" fillId="34" borderId="0" xfId="0" applyFont="1" applyFill="1" applyAlignment="1">
      <alignment horizontal="center" vertical="center"/>
    </xf>
    <xf numFmtId="0" fontId="11" fillId="0" borderId="0" xfId="0" applyFont="1" applyAlignment="1">
      <alignment vertical="top"/>
    </xf>
    <xf numFmtId="10" fontId="6" fillId="0" borderId="0" xfId="0" applyNumberFormat="1" applyFont="1" applyAlignment="1">
      <alignment horizontal="center" vertical="center" wrapText="1"/>
    </xf>
    <xf numFmtId="9" fontId="6" fillId="0" borderId="0" xfId="0" applyNumberFormat="1" applyFont="1" applyAlignment="1">
      <alignment horizontal="center" vertical="center" wrapText="1"/>
    </xf>
    <xf numFmtId="0" fontId="35" fillId="0" borderId="0" xfId="0" applyFont="1" applyAlignment="1">
      <alignment horizontal="left" vertical="center" wrapText="1"/>
    </xf>
    <xf numFmtId="1" fontId="6" fillId="0" borderId="0" xfId="0" applyNumberFormat="1" applyFont="1" applyAlignment="1">
      <alignment horizontal="center" vertical="center" wrapText="1"/>
    </xf>
    <xf numFmtId="0" fontId="6" fillId="0" borderId="0" xfId="0" applyFont="1" applyAlignment="1">
      <alignment horizontal="left" vertical="center" wrapText="1"/>
    </xf>
    <xf numFmtId="0" fontId="59" fillId="0" borderId="19" xfId="0" applyFont="1" applyBorder="1" applyAlignment="1">
      <alignment horizontal="center" vertical="center" wrapText="1"/>
    </xf>
    <xf numFmtId="9" fontId="59" fillId="0" borderId="19" xfId="0" applyNumberFormat="1" applyFont="1" applyBorder="1" applyAlignment="1">
      <alignment horizontal="center" vertical="center" wrapText="1"/>
    </xf>
    <xf numFmtId="0" fontId="59" fillId="0" borderId="19" xfId="0" applyFont="1" applyBorder="1" applyAlignment="1">
      <alignment horizontal="left" vertical="center" wrapText="1"/>
    </xf>
    <xf numFmtId="0" fontId="57" fillId="0" borderId="0" xfId="0" applyFont="1" applyAlignment="1">
      <alignment horizontal="center" vertical="center"/>
    </xf>
    <xf numFmtId="0" fontId="57" fillId="0" borderId="0" xfId="0" applyFont="1" applyAlignment="1">
      <alignment horizontal="left" vertical="center"/>
    </xf>
    <xf numFmtId="0" fontId="57" fillId="0" borderId="0" xfId="0" applyFont="1" applyAlignment="1">
      <alignment horizontal="center" vertical="center" wrapText="1"/>
    </xf>
    <xf numFmtId="9" fontId="57" fillId="0" borderId="19" xfId="0" applyNumberFormat="1" applyFont="1" applyBorder="1" applyAlignment="1">
      <alignment horizontal="center" vertical="center"/>
    </xf>
    <xf numFmtId="9" fontId="57" fillId="0" borderId="19" xfId="0" applyNumberFormat="1" applyFont="1" applyBorder="1" applyAlignment="1">
      <alignment horizontal="center" vertical="center" wrapText="1"/>
    </xf>
    <xf numFmtId="0" fontId="17" fillId="34" borderId="19" xfId="0" applyFont="1" applyFill="1" applyBorder="1" applyAlignment="1">
      <alignment horizontal="center" vertical="center"/>
    </xf>
    <xf numFmtId="0" fontId="19" fillId="0" borderId="20" xfId="0" applyFont="1" applyBorder="1" applyAlignment="1">
      <alignment horizontal="center" vertical="center" wrapText="1"/>
    </xf>
    <xf numFmtId="0" fontId="62" fillId="0" borderId="20" xfId="0" applyFont="1" applyBorder="1" applyAlignment="1">
      <alignment vertical="center" wrapText="1"/>
    </xf>
    <xf numFmtId="0" fontId="33" fillId="0" borderId="0" xfId="0" applyFont="1" applyAlignment="1">
      <alignment vertical="center"/>
    </xf>
    <xf numFmtId="0" fontId="35" fillId="0" borderId="0" xfId="0" applyFont="1" applyAlignment="1">
      <alignment vertical="center" wrapText="1"/>
    </xf>
    <xf numFmtId="0" fontId="6" fillId="0" borderId="20" xfId="0" applyFont="1" applyBorder="1" applyAlignment="1">
      <alignment vertical="center" wrapText="1"/>
    </xf>
    <xf numFmtId="0" fontId="11" fillId="0" borderId="71" xfId="0" applyFont="1" applyBorder="1"/>
    <xf numFmtId="0" fontId="57" fillId="0" borderId="71" xfId="0" applyFont="1" applyBorder="1"/>
    <xf numFmtId="14" fontId="11" fillId="0" borderId="71" xfId="0" applyNumberFormat="1" applyFont="1" applyBorder="1"/>
    <xf numFmtId="1" fontId="7" fillId="35" borderId="20" xfId="0" applyNumberFormat="1" applyFont="1" applyFill="1" applyBorder="1" applyAlignment="1">
      <alignment horizontal="center" vertical="center"/>
    </xf>
    <xf numFmtId="10" fontId="7" fillId="0" borderId="20" xfId="0" applyNumberFormat="1" applyFont="1" applyBorder="1" applyAlignment="1">
      <alignment horizontal="center" vertical="center"/>
    </xf>
    <xf numFmtId="1" fontId="7" fillId="31" borderId="20" xfId="0" applyNumberFormat="1" applyFont="1" applyFill="1" applyBorder="1" applyAlignment="1" applyProtection="1">
      <alignment horizontal="center" vertical="center"/>
      <protection locked="0"/>
    </xf>
    <xf numFmtId="0" fontId="11" fillId="0" borderId="19" xfId="0" applyFont="1" applyBorder="1"/>
    <xf numFmtId="0" fontId="59" fillId="0" borderId="32" xfId="0" applyFont="1" applyBorder="1" applyAlignment="1">
      <alignment horizontal="center" vertical="center" wrapText="1"/>
    </xf>
    <xf numFmtId="0" fontId="26" fillId="0" borderId="0" xfId="0" applyFont="1"/>
    <xf numFmtId="0" fontId="12" fillId="0" borderId="0" xfId="0" applyFont="1" applyAlignment="1">
      <alignment vertical="center" wrapText="1"/>
    </xf>
    <xf numFmtId="0" fontId="56" fillId="0" borderId="0" xfId="0" applyFont="1" applyAlignment="1">
      <alignment vertical="center" wrapText="1"/>
    </xf>
    <xf numFmtId="0" fontId="56" fillId="0" borderId="19" xfId="0" applyFont="1" applyBorder="1" applyAlignment="1">
      <alignment horizontal="center" vertical="center" wrapText="1"/>
    </xf>
    <xf numFmtId="0" fontId="56" fillId="71" borderId="19" xfId="0" applyFont="1" applyFill="1" applyBorder="1" applyAlignment="1">
      <alignment horizontal="center" vertical="center" wrapText="1"/>
    </xf>
    <xf numFmtId="0" fontId="56" fillId="0" borderId="44" xfId="0" applyFont="1" applyBorder="1" applyAlignment="1">
      <alignment horizontal="center" vertical="center" wrapText="1"/>
    </xf>
    <xf numFmtId="0" fontId="56" fillId="0" borderId="40" xfId="0" applyFont="1" applyBorder="1" applyAlignment="1">
      <alignment horizontal="center" vertical="center" wrapText="1"/>
    </xf>
    <xf numFmtId="0" fontId="56" fillId="0" borderId="29" xfId="0" applyFont="1" applyBorder="1" applyAlignment="1">
      <alignment horizontal="center" vertical="center" wrapText="1"/>
    </xf>
    <xf numFmtId="0" fontId="13" fillId="0" borderId="44" xfId="0" applyFont="1" applyBorder="1" applyAlignment="1">
      <alignment horizontal="center" vertical="center" wrapText="1"/>
    </xf>
    <xf numFmtId="0" fontId="60" fillId="0" borderId="21" xfId="0" applyFont="1" applyBorder="1" applyAlignment="1">
      <alignment horizontal="center" vertical="center" wrapText="1"/>
    </xf>
    <xf numFmtId="0" fontId="56" fillId="0" borderId="33" xfId="0" applyFont="1" applyBorder="1" applyAlignment="1">
      <alignment vertical="center" wrapText="1"/>
    </xf>
    <xf numFmtId="0" fontId="13" fillId="0" borderId="44" xfId="0" quotePrefix="1" applyFont="1" applyBorder="1" applyAlignment="1">
      <alignment horizontal="center" vertical="center" wrapText="1"/>
    </xf>
    <xf numFmtId="0" fontId="13" fillId="0" borderId="27" xfId="0" quotePrefix="1" applyFont="1" applyBorder="1" applyAlignment="1">
      <alignment horizontal="center" vertical="center" wrapText="1"/>
    </xf>
    <xf numFmtId="0" fontId="56" fillId="71" borderId="40" xfId="0" applyFont="1" applyFill="1" applyBorder="1" applyAlignment="1">
      <alignment horizontal="center" vertical="center" wrapText="1"/>
    </xf>
    <xf numFmtId="0" fontId="56" fillId="71" borderId="29" xfId="0" applyFont="1" applyFill="1" applyBorder="1" applyAlignment="1">
      <alignment horizontal="center" vertical="center" wrapText="1"/>
    </xf>
    <xf numFmtId="0" fontId="13" fillId="0" borderId="28" xfId="0" quotePrefix="1" applyFont="1" applyBorder="1" applyAlignment="1">
      <alignment horizontal="center" vertical="center" wrapText="1"/>
    </xf>
    <xf numFmtId="0" fontId="56" fillId="0" borderId="28"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0" xfId="0" applyFont="1" applyAlignment="1">
      <alignment wrapText="1"/>
    </xf>
    <xf numFmtId="0" fontId="11" fillId="0" borderId="33" xfId="0" applyFont="1" applyBorder="1"/>
    <xf numFmtId="0" fontId="11" fillId="0" borderId="40" xfId="0" applyFont="1" applyBorder="1" applyAlignment="1">
      <alignment horizontal="center" vertical="center"/>
    </xf>
    <xf numFmtId="0" fontId="11" fillId="0" borderId="44"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4" fillId="0" borderId="19" xfId="0" applyFont="1" applyBorder="1" applyAlignment="1">
      <alignment wrapText="1"/>
    </xf>
    <xf numFmtId="0" fontId="13" fillId="0" borderId="0" xfId="0" applyFont="1" applyAlignment="1">
      <alignment vertical="center"/>
    </xf>
    <xf numFmtId="0" fontId="11" fillId="0" borderId="29" xfId="0" applyFont="1" applyBorder="1" applyAlignment="1">
      <alignment horizontal="center" vertical="center"/>
    </xf>
    <xf numFmtId="0" fontId="12" fillId="0" borderId="19" xfId="521" applyFont="1" applyBorder="1" applyAlignment="1">
      <alignment vertical="center"/>
    </xf>
    <xf numFmtId="0" fontId="57" fillId="0" borderId="0" xfId="0" applyFont="1" applyAlignment="1">
      <alignment horizontal="left" vertical="center" wrapText="1"/>
    </xf>
    <xf numFmtId="0" fontId="57" fillId="34" borderId="19" xfId="0" applyFont="1" applyFill="1" applyBorder="1" applyAlignment="1">
      <alignment vertical="center" wrapText="1"/>
    </xf>
    <xf numFmtId="0" fontId="57" fillId="0" borderId="0" xfId="0" applyFont="1" applyAlignment="1">
      <alignment vertical="center" wrapText="1"/>
    </xf>
    <xf numFmtId="0" fontId="11" fillId="74" borderId="40" xfId="0" applyFont="1" applyFill="1" applyBorder="1" applyAlignment="1">
      <alignment horizontal="center" vertical="center"/>
    </xf>
    <xf numFmtId="0" fontId="11" fillId="74" borderId="19" xfId="0" applyFont="1" applyFill="1" applyBorder="1" applyAlignment="1">
      <alignment horizontal="center" vertical="center"/>
    </xf>
    <xf numFmtId="0" fontId="11" fillId="74" borderId="29" xfId="0" applyFont="1" applyFill="1" applyBorder="1" applyAlignment="1">
      <alignment horizontal="center" vertical="center"/>
    </xf>
    <xf numFmtId="0" fontId="11" fillId="71" borderId="40" xfId="0" applyFont="1" applyFill="1" applyBorder="1" applyAlignment="1">
      <alignment horizontal="center" vertical="center"/>
    </xf>
    <xf numFmtId="0" fontId="11" fillId="71" borderId="29" xfId="0" applyFont="1" applyFill="1" applyBorder="1" applyAlignment="1">
      <alignment horizontal="center" vertical="center"/>
    </xf>
    <xf numFmtId="1" fontId="7" fillId="31" borderId="35" xfId="0" applyNumberFormat="1" applyFont="1" applyFill="1" applyBorder="1" applyAlignment="1" applyProtection="1">
      <alignment horizontal="center" vertical="center"/>
      <protection locked="0"/>
    </xf>
    <xf numFmtId="0" fontId="85" fillId="0" borderId="0" xfId="0" applyFont="1"/>
    <xf numFmtId="0" fontId="86" fillId="0" borderId="0" xfId="0" applyFont="1"/>
    <xf numFmtId="0" fontId="87" fillId="0" borderId="0" xfId="0" applyFont="1"/>
    <xf numFmtId="0" fontId="88" fillId="0" borderId="0" xfId="0" applyFont="1" applyAlignment="1">
      <alignment horizontal="center" wrapText="1"/>
    </xf>
    <xf numFmtId="164" fontId="88" fillId="0" borderId="0" xfId="419" applyNumberFormat="1" applyFont="1" applyFill="1" applyBorder="1" applyAlignment="1" applyProtection="1">
      <alignment horizontal="center" wrapText="1"/>
    </xf>
    <xf numFmtId="10" fontId="88" fillId="0" borderId="0" xfId="419" applyNumberFormat="1" applyFont="1" applyFill="1" applyBorder="1" applyAlignment="1" applyProtection="1">
      <alignment horizontal="center" wrapText="1"/>
    </xf>
    <xf numFmtId="10" fontId="86" fillId="0" borderId="0" xfId="0" applyNumberFormat="1" applyFont="1"/>
    <xf numFmtId="0" fontId="88" fillId="0" borderId="0" xfId="0" applyFont="1" applyAlignment="1">
      <alignment wrapText="1"/>
    </xf>
    <xf numFmtId="0" fontId="88" fillId="0" borderId="0" xfId="0" applyFont="1"/>
    <xf numFmtId="0" fontId="85" fillId="0" borderId="19" xfId="0" applyFont="1" applyBorder="1" applyAlignment="1">
      <alignment horizontal="center"/>
    </xf>
    <xf numFmtId="0" fontId="89" fillId="0" borderId="19" xfId="0" applyFont="1" applyBorder="1" applyAlignment="1">
      <alignment horizontal="center"/>
    </xf>
    <xf numFmtId="0" fontId="86" fillId="0" borderId="0" xfId="0" applyFont="1" applyAlignment="1">
      <alignment horizontal="center"/>
    </xf>
    <xf numFmtId="1" fontId="89" fillId="0" borderId="19" xfId="0" applyNumberFormat="1" applyFont="1" applyBorder="1" applyAlignment="1">
      <alignment horizontal="center"/>
    </xf>
    <xf numFmtId="49" fontId="86" fillId="30" borderId="19" xfId="0" applyNumberFormat="1" applyFont="1" applyFill="1" applyBorder="1" applyAlignment="1">
      <alignment horizontal="center"/>
    </xf>
    <xf numFmtId="0" fontId="86" fillId="30" borderId="19" xfId="0" applyFont="1" applyFill="1" applyBorder="1" applyAlignment="1">
      <alignment horizontal="center"/>
    </xf>
    <xf numFmtId="9" fontId="86" fillId="30" borderId="19" xfId="448" applyFont="1" applyFill="1" applyBorder="1" applyAlignment="1" applyProtection="1">
      <alignment horizontal="center"/>
    </xf>
    <xf numFmtId="10" fontId="88" fillId="30" borderId="19" xfId="448" applyNumberFormat="1" applyFont="1" applyFill="1" applyBorder="1" applyAlignment="1" applyProtection="1">
      <alignment horizontal="center"/>
    </xf>
    <xf numFmtId="1" fontId="88" fillId="30" borderId="19" xfId="448" applyNumberFormat="1" applyFont="1" applyFill="1" applyBorder="1" applyAlignment="1" applyProtection="1">
      <alignment horizontal="center"/>
    </xf>
    <xf numFmtId="49" fontId="86" fillId="0" borderId="19" xfId="0" applyNumberFormat="1" applyFont="1" applyBorder="1" applyAlignment="1">
      <alignment horizontal="center"/>
    </xf>
    <xf numFmtId="0" fontId="86" fillId="0" borderId="19" xfId="0" applyFont="1" applyBorder="1" applyAlignment="1">
      <alignment horizontal="center"/>
    </xf>
    <xf numFmtId="9" fontId="86" fillId="0" borderId="19" xfId="448" applyFont="1" applyBorder="1" applyAlignment="1" applyProtection="1">
      <alignment horizontal="center"/>
    </xf>
    <xf numFmtId="9" fontId="88" fillId="0" borderId="19" xfId="448" applyFont="1" applyBorder="1" applyAlignment="1" applyProtection="1">
      <alignment horizontal="center"/>
    </xf>
    <xf numFmtId="1" fontId="88" fillId="0" borderId="19" xfId="448" applyNumberFormat="1" applyFont="1" applyFill="1" applyBorder="1" applyAlignment="1" applyProtection="1">
      <alignment horizontal="center"/>
    </xf>
    <xf numFmtId="1" fontId="88" fillId="0" borderId="19" xfId="448" applyNumberFormat="1" applyFont="1" applyBorder="1" applyAlignment="1" applyProtection="1">
      <alignment horizontal="center"/>
    </xf>
    <xf numFmtId="0" fontId="86" fillId="30" borderId="19" xfId="448" applyNumberFormat="1" applyFont="1" applyFill="1" applyBorder="1" applyAlignment="1" applyProtection="1">
      <alignment horizontal="center"/>
    </xf>
    <xf numFmtId="0" fontId="88" fillId="30" borderId="19" xfId="448" applyNumberFormat="1" applyFont="1" applyFill="1" applyBorder="1" applyAlignment="1" applyProtection="1">
      <alignment horizontal="center"/>
    </xf>
    <xf numFmtId="0" fontId="86" fillId="0" borderId="19" xfId="448" applyNumberFormat="1" applyFont="1" applyBorder="1" applyAlignment="1" applyProtection="1">
      <alignment horizontal="center"/>
    </xf>
    <xf numFmtId="9" fontId="90" fillId="0" borderId="19" xfId="448" applyFont="1" applyBorder="1" applyAlignment="1" applyProtection="1">
      <alignment horizontal="center"/>
    </xf>
    <xf numFmtId="1" fontId="90" fillId="0" borderId="19" xfId="448" applyNumberFormat="1" applyFont="1" applyBorder="1" applyAlignment="1" applyProtection="1">
      <alignment horizontal="center"/>
    </xf>
    <xf numFmtId="0" fontId="86" fillId="70" borderId="19" xfId="0" applyFont="1" applyFill="1" applyBorder="1" applyAlignment="1">
      <alignment horizontal="center"/>
    </xf>
    <xf numFmtId="9" fontId="86" fillId="70" borderId="19" xfId="448" applyFont="1" applyFill="1" applyBorder="1" applyAlignment="1" applyProtection="1">
      <alignment horizontal="center"/>
    </xf>
    <xf numFmtId="10" fontId="86" fillId="70" borderId="19" xfId="448" applyNumberFormat="1" applyFont="1" applyFill="1" applyBorder="1" applyAlignment="1" applyProtection="1">
      <alignment horizontal="center"/>
    </xf>
    <xf numFmtId="1" fontId="88" fillId="70" borderId="19" xfId="448" applyNumberFormat="1" applyFont="1" applyFill="1" applyBorder="1" applyAlignment="1" applyProtection="1">
      <alignment horizontal="center"/>
    </xf>
    <xf numFmtId="1" fontId="86" fillId="70" borderId="19" xfId="448" applyNumberFormat="1" applyFont="1" applyFill="1" applyBorder="1" applyAlignment="1" applyProtection="1">
      <alignment horizontal="center"/>
    </xf>
    <xf numFmtId="9" fontId="86" fillId="0" borderId="19" xfId="448" applyFont="1" applyFill="1" applyBorder="1" applyAlignment="1" applyProtection="1">
      <alignment horizontal="center"/>
    </xf>
    <xf numFmtId="1" fontId="86" fillId="0" borderId="19" xfId="448" applyNumberFormat="1" applyFont="1" applyFill="1" applyBorder="1" applyAlignment="1" applyProtection="1">
      <alignment horizontal="center"/>
    </xf>
    <xf numFmtId="10" fontId="86" fillId="0" borderId="19" xfId="448" applyNumberFormat="1" applyFont="1" applyFill="1" applyBorder="1" applyAlignment="1" applyProtection="1">
      <alignment horizontal="center"/>
    </xf>
    <xf numFmtId="49" fontId="86" fillId="0" borderId="0" xfId="0" applyNumberFormat="1" applyFont="1" applyAlignment="1">
      <alignment horizontal="center"/>
    </xf>
    <xf numFmtId="9" fontId="86" fillId="0" borderId="0" xfId="448" applyFont="1" applyBorder="1" applyAlignment="1" applyProtection="1">
      <alignment horizontal="center"/>
    </xf>
    <xf numFmtId="9" fontId="90" fillId="0" borderId="0" xfId="448" applyFont="1" applyBorder="1" applyAlignment="1" applyProtection="1">
      <alignment horizontal="center"/>
    </xf>
    <xf numFmtId="1" fontId="88" fillId="0" borderId="0" xfId="448" applyNumberFormat="1" applyFont="1" applyFill="1" applyBorder="1" applyAlignment="1" applyProtection="1">
      <alignment horizontal="center"/>
    </xf>
    <xf numFmtId="1" fontId="90" fillId="0" borderId="0" xfId="448" applyNumberFormat="1" applyFont="1" applyBorder="1" applyAlignment="1" applyProtection="1">
      <alignment horizontal="center"/>
    </xf>
    <xf numFmtId="0" fontId="86" fillId="0" borderId="0" xfId="0" applyFont="1" applyAlignment="1">
      <alignment horizontal="left"/>
    </xf>
    <xf numFmtId="0" fontId="86" fillId="76" borderId="0" xfId="0" applyFont="1" applyFill="1"/>
    <xf numFmtId="0" fontId="57" fillId="0" borderId="19" xfId="0" applyFont="1" applyBorder="1" applyAlignment="1">
      <alignment vertical="center" wrapText="1"/>
    </xf>
    <xf numFmtId="0" fontId="91" fillId="0" borderId="0" xfId="0" applyFont="1"/>
    <xf numFmtId="0" fontId="92" fillId="0" borderId="0" xfId="0" applyFont="1"/>
    <xf numFmtId="0" fontId="93" fillId="0" borderId="0" xfId="0" applyFont="1" applyAlignment="1">
      <alignment horizontal="left" vertical="center"/>
    </xf>
    <xf numFmtId="0" fontId="94" fillId="0" borderId="0" xfId="0" applyFont="1" applyAlignment="1">
      <alignment horizontal="left" vertical="center"/>
    </xf>
    <xf numFmtId="0" fontId="91" fillId="0" borderId="0" xfId="0" applyFont="1" applyAlignment="1">
      <alignment horizontal="center"/>
    </xf>
    <xf numFmtId="0" fontId="92" fillId="0" borderId="0" xfId="510" applyFont="1" applyAlignment="1">
      <alignment vertical="center"/>
    </xf>
    <xf numFmtId="14" fontId="92" fillId="0" borderId="0" xfId="510" applyNumberFormat="1" applyFont="1" applyAlignment="1">
      <alignment horizontal="center" vertical="center"/>
    </xf>
    <xf numFmtId="14" fontId="92" fillId="0" borderId="0" xfId="510" applyNumberFormat="1" applyFont="1" applyAlignment="1">
      <alignment horizontal="left" vertical="center"/>
    </xf>
    <xf numFmtId="0" fontId="92" fillId="0" borderId="0" xfId="510" applyFont="1"/>
    <xf numFmtId="0" fontId="96" fillId="0" borderId="0" xfId="510" applyFont="1"/>
    <xf numFmtId="0" fontId="91" fillId="0" borderId="0" xfId="0" applyFont="1" applyAlignment="1">
      <alignment vertical="center"/>
    </xf>
    <xf numFmtId="0" fontId="91" fillId="27" borderId="0" xfId="0" applyFont="1" applyFill="1" applyAlignment="1">
      <alignment horizontal="center" vertical="center" wrapText="1"/>
    </xf>
    <xf numFmtId="0" fontId="92" fillId="0" borderId="0" xfId="510" applyFont="1" applyAlignment="1">
      <alignment horizontal="center" wrapText="1"/>
    </xf>
    <xf numFmtId="0" fontId="92" fillId="0" borderId="0" xfId="510" applyFont="1" applyAlignment="1">
      <alignment horizontal="center"/>
    </xf>
    <xf numFmtId="0" fontId="97" fillId="0" borderId="0" xfId="0" applyFont="1"/>
    <xf numFmtId="0" fontId="102" fillId="0" borderId="19" xfId="0" applyFont="1" applyBorder="1" applyAlignment="1">
      <alignment horizontal="center" textRotation="90" wrapText="1"/>
    </xf>
    <xf numFmtId="0" fontId="92" fillId="36" borderId="40" xfId="510" applyFont="1" applyFill="1" applyBorder="1" applyAlignment="1" applyProtection="1">
      <alignment horizontal="center" vertical="center"/>
      <protection locked="0"/>
    </xf>
    <xf numFmtId="0" fontId="92" fillId="36" borderId="33" xfId="510" applyFont="1" applyFill="1" applyBorder="1" applyAlignment="1" applyProtection="1">
      <alignment horizontal="center" vertical="center"/>
      <protection locked="0"/>
    </xf>
    <xf numFmtId="0" fontId="104" fillId="36" borderId="19" xfId="510" applyFont="1" applyFill="1" applyBorder="1" applyAlignment="1" applyProtection="1">
      <alignment horizontal="center" vertical="center"/>
      <protection locked="0"/>
    </xf>
    <xf numFmtId="0" fontId="92" fillId="0" borderId="40" xfId="510" applyFont="1" applyBorder="1" applyAlignment="1">
      <alignment horizontal="center" vertical="center"/>
    </xf>
    <xf numFmtId="0" fontId="92" fillId="0" borderId="19" xfId="510" applyFont="1" applyBorder="1" applyAlignment="1">
      <alignment horizontal="center" vertical="center"/>
    </xf>
    <xf numFmtId="0" fontId="104" fillId="0" borderId="22" xfId="510" applyFont="1" applyBorder="1" applyAlignment="1">
      <alignment horizontal="center" vertical="center"/>
    </xf>
    <xf numFmtId="0" fontId="92" fillId="0" borderId="33" xfId="510" applyFont="1" applyBorder="1" applyAlignment="1">
      <alignment horizontal="center" vertical="center"/>
    </xf>
    <xf numFmtId="0" fontId="92" fillId="75" borderId="33" xfId="510" applyFont="1" applyFill="1" applyBorder="1" applyAlignment="1">
      <alignment horizontal="center" vertical="center"/>
    </xf>
    <xf numFmtId="0" fontId="92" fillId="36" borderId="45" xfId="510" applyFont="1" applyFill="1" applyBorder="1" applyAlignment="1" applyProtection="1">
      <alignment horizontal="center" vertical="center"/>
      <protection locked="0"/>
    </xf>
    <xf numFmtId="0" fontId="92" fillId="36" borderId="29" xfId="510" applyFont="1" applyFill="1" applyBorder="1" applyAlignment="1" applyProtection="1">
      <alignment horizontal="center" vertical="center"/>
      <protection locked="0"/>
    </xf>
    <xf numFmtId="0" fontId="91" fillId="0" borderId="31" xfId="0" applyFont="1" applyBorder="1" applyAlignment="1">
      <alignment horizontal="center" vertical="center"/>
    </xf>
    <xf numFmtId="0" fontId="91" fillId="0" borderId="0" xfId="0" quotePrefix="1" applyFont="1"/>
    <xf numFmtId="0" fontId="91" fillId="0" borderId="40" xfId="0" applyFont="1" applyBorder="1" applyAlignment="1">
      <alignment horizontal="center" vertical="center"/>
    </xf>
    <xf numFmtId="0" fontId="91" fillId="72" borderId="40" xfId="0" applyFont="1" applyFill="1" applyBorder="1" applyAlignment="1">
      <alignment horizontal="center" vertical="center"/>
    </xf>
    <xf numFmtId="0" fontId="91" fillId="72" borderId="19" xfId="0" applyFont="1" applyFill="1" applyBorder="1" applyAlignment="1">
      <alignment horizontal="center" vertical="center"/>
    </xf>
    <xf numFmtId="0" fontId="106" fillId="72" borderId="19" xfId="0" applyFont="1" applyFill="1" applyBorder="1" applyAlignment="1">
      <alignment horizontal="center" vertical="center"/>
    </xf>
    <xf numFmtId="0" fontId="91" fillId="72" borderId="33" xfId="0" applyFont="1" applyFill="1" applyBorder="1" applyAlignment="1">
      <alignment horizontal="center" vertical="center"/>
    </xf>
    <xf numFmtId="0" fontId="91" fillId="72" borderId="29" xfId="0" applyFont="1" applyFill="1" applyBorder="1" applyAlignment="1">
      <alignment horizontal="center" vertical="center"/>
    </xf>
    <xf numFmtId="0" fontId="92" fillId="72" borderId="38" xfId="510" applyFont="1" applyFill="1" applyBorder="1" applyAlignment="1">
      <alignment horizontal="center" vertical="center"/>
    </xf>
    <xf numFmtId="0" fontId="91" fillId="72" borderId="0" xfId="0" applyFont="1" applyFill="1" applyAlignment="1">
      <alignment horizontal="center" vertical="center" wrapText="1"/>
    </xf>
    <xf numFmtId="0" fontId="91" fillId="72" borderId="0" xfId="0" applyFont="1" applyFill="1" applyAlignment="1">
      <alignment horizontal="center" vertical="center"/>
    </xf>
    <xf numFmtId="0" fontId="92" fillId="72" borderId="0" xfId="510" applyFont="1" applyFill="1" applyAlignment="1">
      <alignment horizontal="center" vertical="center"/>
    </xf>
    <xf numFmtId="0" fontId="86" fillId="77" borderId="19" xfId="0" applyFont="1" applyFill="1" applyBorder="1" applyAlignment="1">
      <alignment horizontal="center"/>
    </xf>
    <xf numFmtId="9" fontId="86" fillId="77" borderId="19" xfId="448" applyFont="1" applyFill="1" applyBorder="1" applyAlignment="1" applyProtection="1">
      <alignment horizontal="center"/>
    </xf>
    <xf numFmtId="10" fontId="86" fillId="77" borderId="19" xfId="448" applyNumberFormat="1" applyFont="1" applyFill="1" applyBorder="1" applyAlignment="1" applyProtection="1">
      <alignment horizontal="center"/>
    </xf>
    <xf numFmtId="1" fontId="88" fillId="77" borderId="19" xfId="448" applyNumberFormat="1" applyFont="1" applyFill="1" applyBorder="1" applyAlignment="1" applyProtection="1">
      <alignment horizontal="center"/>
    </xf>
    <xf numFmtId="1" fontId="86" fillId="77" borderId="19" xfId="448" applyNumberFormat="1" applyFont="1" applyFill="1" applyBorder="1" applyAlignment="1" applyProtection="1">
      <alignment horizontal="center"/>
    </xf>
    <xf numFmtId="2" fontId="56" fillId="77" borderId="19" xfId="0" applyNumberFormat="1" applyFont="1" applyFill="1" applyBorder="1" applyAlignment="1">
      <alignment horizontal="center" vertical="center"/>
    </xf>
    <xf numFmtId="10" fontId="6" fillId="0" borderId="0" xfId="431" applyNumberFormat="1" applyFont="1" applyFill="1" applyBorder="1" applyAlignment="1" applyProtection="1">
      <alignment horizontal="center" vertical="center" wrapText="1"/>
    </xf>
    <xf numFmtId="10" fontId="15" fillId="0" borderId="0" xfId="0" applyNumberFormat="1" applyFont="1" applyAlignment="1">
      <alignment vertical="center"/>
    </xf>
    <xf numFmtId="14" fontId="11" fillId="78" borderId="0" xfId="0" applyNumberFormat="1" applyFont="1" applyFill="1" applyAlignment="1">
      <alignment horizontal="left"/>
    </xf>
    <xf numFmtId="0" fontId="82" fillId="0" borderId="19" xfId="0" applyFont="1" applyBorder="1"/>
    <xf numFmtId="0" fontId="88" fillId="0" borderId="19" xfId="448" applyNumberFormat="1" applyFont="1" applyFill="1" applyBorder="1" applyAlignment="1" applyProtection="1">
      <alignment horizontal="center"/>
    </xf>
    <xf numFmtId="0" fontId="86" fillId="0" borderId="19" xfId="448" applyNumberFormat="1" applyFont="1" applyFill="1" applyBorder="1" applyAlignment="1" applyProtection="1">
      <alignment horizontal="center"/>
    </xf>
    <xf numFmtId="0" fontId="6" fillId="0" borderId="0" xfId="0" applyFont="1" applyAlignment="1">
      <alignment wrapText="1"/>
    </xf>
    <xf numFmtId="0" fontId="14" fillId="0" borderId="19" xfId="0" applyFont="1" applyBorder="1" applyAlignment="1">
      <alignment horizontal="center" textRotation="90" wrapText="1"/>
    </xf>
    <xf numFmtId="0" fontId="6" fillId="69" borderId="0" xfId="543" applyFont="1" applyFill="1"/>
    <xf numFmtId="14" fontId="57" fillId="69" borderId="0" xfId="0" applyNumberFormat="1" applyFont="1" applyFill="1"/>
    <xf numFmtId="0" fontId="11" fillId="30" borderId="19" xfId="0" applyFont="1" applyFill="1" applyBorder="1" applyAlignment="1">
      <alignment horizontal="center"/>
    </xf>
    <xf numFmtId="0" fontId="13" fillId="0" borderId="19" xfId="0" applyFont="1" applyBorder="1" applyAlignment="1">
      <alignment horizontal="center" vertical="center"/>
    </xf>
    <xf numFmtId="0" fontId="6" fillId="0" borderId="36" xfId="0" applyFont="1" applyBorder="1" applyAlignment="1">
      <alignment vertical="center" wrapText="1"/>
    </xf>
    <xf numFmtId="2" fontId="56" fillId="33" borderId="19" xfId="0" applyNumberFormat="1" applyFont="1" applyFill="1" applyBorder="1" applyAlignment="1">
      <alignment horizontal="center" vertical="center"/>
    </xf>
    <xf numFmtId="0" fontId="6" fillId="0" borderId="0" xfId="0" applyFont="1" applyAlignment="1">
      <alignment horizontal="center" vertical="center"/>
    </xf>
    <xf numFmtId="0" fontId="24" fillId="0" borderId="0" xfId="0" applyFont="1" applyAlignment="1">
      <alignment horizontal="center" vertical="center" wrapText="1"/>
    </xf>
    <xf numFmtId="0" fontId="46" fillId="0" borderId="0" xfId="0" applyFont="1" applyAlignment="1">
      <alignment horizontal="center" vertical="center"/>
    </xf>
    <xf numFmtId="0" fontId="46" fillId="0" borderId="0" xfId="0" applyFont="1" applyAlignment="1">
      <alignment horizontal="center" vertical="center" wrapText="1"/>
    </xf>
    <xf numFmtId="0" fontId="6" fillId="0" borderId="0" xfId="0" applyFont="1" applyAlignment="1">
      <alignment vertical="center" wrapText="1"/>
    </xf>
    <xf numFmtId="10" fontId="7" fillId="0" borderId="0" xfId="0" applyNumberFormat="1" applyFont="1" applyAlignment="1">
      <alignment horizontal="center" vertical="center"/>
    </xf>
    <xf numFmtId="0" fontId="23" fillId="0" borderId="0" xfId="0" applyFont="1" applyAlignment="1">
      <alignment horizontal="center" vertical="center" wrapText="1"/>
    </xf>
    <xf numFmtId="0" fontId="110" fillId="0" borderId="0" xfId="0" applyFont="1" applyAlignment="1">
      <alignment horizontal="left" vertical="center"/>
    </xf>
    <xf numFmtId="0" fontId="11" fillId="0" borderId="0" xfId="0" applyFont="1" applyAlignment="1">
      <alignment horizontal="left" vertical="center" wrapText="1"/>
    </xf>
    <xf numFmtId="164" fontId="6" fillId="0" borderId="35" xfId="418" applyNumberFormat="1" applyFont="1" applyFill="1" applyBorder="1" applyAlignment="1" applyProtection="1">
      <alignment horizontal="center" vertical="top" wrapText="1"/>
    </xf>
    <xf numFmtId="164" fontId="6" fillId="79" borderId="58" xfId="418" applyNumberFormat="1" applyFont="1" applyFill="1" applyBorder="1" applyAlignment="1" applyProtection="1">
      <alignment horizontal="center" vertical="center"/>
    </xf>
    <xf numFmtId="9" fontId="6" fillId="79" borderId="20" xfId="418" applyFont="1" applyFill="1" applyBorder="1" applyAlignment="1" applyProtection="1">
      <alignment horizontal="center" vertical="center"/>
    </xf>
    <xf numFmtId="164" fontId="6" fillId="80" borderId="54" xfId="418" applyNumberFormat="1" applyFont="1" applyFill="1" applyBorder="1" applyAlignment="1" applyProtection="1">
      <alignment horizontal="center" vertical="center"/>
    </xf>
    <xf numFmtId="164" fontId="6" fillId="80" borderId="36" xfId="418" applyNumberFormat="1" applyFont="1" applyFill="1" applyBorder="1" applyAlignment="1" applyProtection="1">
      <alignment horizontal="center" vertical="center"/>
    </xf>
    <xf numFmtId="164" fontId="6" fillId="0" borderId="58" xfId="418" applyNumberFormat="1" applyFont="1" applyFill="1" applyBorder="1" applyAlignment="1" applyProtection="1">
      <alignment horizontal="center" vertical="center"/>
    </xf>
    <xf numFmtId="164" fontId="6" fillId="82" borderId="57" xfId="418" applyNumberFormat="1" applyFont="1" applyFill="1" applyBorder="1" applyAlignment="1" applyProtection="1">
      <alignment horizontal="center" vertical="center"/>
    </xf>
    <xf numFmtId="164" fontId="6" fillId="82" borderId="35" xfId="418" applyNumberFormat="1" applyFont="1" applyFill="1" applyBorder="1" applyAlignment="1" applyProtection="1">
      <alignment horizontal="center" vertical="center"/>
    </xf>
    <xf numFmtId="164" fontId="6" fillId="82" borderId="58" xfId="418" applyNumberFormat="1" applyFont="1" applyFill="1" applyBorder="1" applyAlignment="1" applyProtection="1">
      <alignment horizontal="center" vertical="center"/>
    </xf>
    <xf numFmtId="164" fontId="6" fillId="82" borderId="20" xfId="418" applyNumberFormat="1" applyFont="1" applyFill="1" applyBorder="1" applyAlignment="1" applyProtection="1">
      <alignment horizontal="center" vertical="center"/>
    </xf>
    <xf numFmtId="0" fontId="11" fillId="0" borderId="0" xfId="0" applyFont="1" applyAlignment="1">
      <alignment horizontal="justify" vertical="center" wrapText="1"/>
    </xf>
    <xf numFmtId="0" fontId="11" fillId="77" borderId="19" xfId="0" applyFont="1" applyFill="1" applyBorder="1" applyAlignment="1">
      <alignment horizontal="center"/>
    </xf>
    <xf numFmtId="0" fontId="57" fillId="77" borderId="19" xfId="0" applyFont="1" applyFill="1" applyBorder="1" applyAlignment="1">
      <alignment horizontal="center" vertical="center" wrapText="1"/>
    </xf>
    <xf numFmtId="0" fontId="111" fillId="71" borderId="20" xfId="0" applyFont="1" applyFill="1" applyBorder="1" applyAlignment="1">
      <alignment vertical="center" wrapText="1"/>
    </xf>
    <xf numFmtId="0" fontId="113" fillId="71" borderId="20" xfId="0" applyFont="1" applyFill="1" applyBorder="1" applyAlignment="1">
      <alignment horizontal="center" vertical="center"/>
    </xf>
    <xf numFmtId="0" fontId="82" fillId="0" borderId="20" xfId="0" applyFont="1" applyBorder="1" applyAlignment="1">
      <alignment vertical="center" wrapText="1"/>
    </xf>
    <xf numFmtId="1" fontId="115" fillId="31" borderId="20" xfId="0" applyNumberFormat="1" applyFont="1" applyFill="1" applyBorder="1" applyAlignment="1" applyProtection="1">
      <alignment horizontal="center" vertical="center"/>
      <protection locked="0"/>
    </xf>
    <xf numFmtId="0" fontId="82" fillId="0" borderId="36" xfId="0" applyFont="1" applyBorder="1" applyAlignment="1">
      <alignment vertical="center" wrapText="1"/>
    </xf>
    <xf numFmtId="10" fontId="115" fillId="0" borderId="20" xfId="0" applyNumberFormat="1" applyFont="1" applyBorder="1" applyAlignment="1">
      <alignment horizontal="center" vertical="center"/>
    </xf>
    <xf numFmtId="0" fontId="57" fillId="0" borderId="74" xfId="0" applyFont="1" applyBorder="1"/>
    <xf numFmtId="0" fontId="19" fillId="0" borderId="19" xfId="0" applyFont="1" applyBorder="1"/>
    <xf numFmtId="14" fontId="82" fillId="0" borderId="19" xfId="0" applyNumberFormat="1" applyFont="1" applyBorder="1"/>
    <xf numFmtId="0" fontId="11" fillId="0" borderId="19" xfId="0" quotePrefix="1" applyFont="1" applyBorder="1"/>
    <xf numFmtId="0" fontId="14" fillId="0" borderId="31" xfId="0" applyFont="1" applyBorder="1" applyAlignment="1">
      <alignment horizontal="center" textRotation="90" wrapText="1"/>
    </xf>
    <xf numFmtId="0" fontId="92" fillId="0" borderId="31" xfId="510" applyFont="1" applyBorder="1" applyAlignment="1">
      <alignment horizontal="center" vertical="center"/>
    </xf>
    <xf numFmtId="0" fontId="91" fillId="72" borderId="31" xfId="0" applyFont="1" applyFill="1" applyBorder="1" applyAlignment="1">
      <alignment horizontal="center" vertical="center"/>
    </xf>
    <xf numFmtId="0" fontId="92" fillId="36" borderId="31" xfId="510" applyFont="1" applyFill="1" applyBorder="1" applyAlignment="1" applyProtection="1">
      <alignment horizontal="center" vertical="center"/>
      <protection locked="0"/>
    </xf>
    <xf numFmtId="0" fontId="6" fillId="0" borderId="33" xfId="0" applyFont="1" applyBorder="1" applyAlignment="1">
      <alignment wrapText="1"/>
    </xf>
    <xf numFmtId="0" fontId="4" fillId="36" borderId="40" xfId="510" applyFill="1" applyBorder="1" applyAlignment="1" applyProtection="1">
      <alignment horizontal="center" vertical="center"/>
      <protection locked="0"/>
    </xf>
    <xf numFmtId="0" fontId="13" fillId="0" borderId="61" xfId="0" quotePrefix="1" applyFont="1" applyBorder="1" applyAlignment="1">
      <alignment horizontal="center" vertical="center" wrapText="1"/>
    </xf>
    <xf numFmtId="0" fontId="56" fillId="0" borderId="31" xfId="0" applyFont="1" applyBorder="1" applyAlignment="1">
      <alignment horizontal="center" vertical="center" wrapText="1"/>
    </xf>
    <xf numFmtId="0" fontId="56" fillId="71" borderId="31" xfId="0" applyFont="1" applyFill="1" applyBorder="1" applyAlignment="1">
      <alignment horizontal="center" vertical="center" wrapText="1"/>
    </xf>
    <xf numFmtId="0" fontId="14" fillId="0" borderId="0" xfId="510" applyFont="1" applyAlignment="1">
      <alignment horizontal="center" vertical="center"/>
    </xf>
    <xf numFmtId="0" fontId="14" fillId="0" borderId="0" xfId="510" applyFont="1" applyAlignment="1">
      <alignment horizontal="left" vertical="center"/>
    </xf>
    <xf numFmtId="0" fontId="0" fillId="0" borderId="47" xfId="0" applyBorder="1"/>
    <xf numFmtId="0" fontId="13" fillId="0" borderId="0" xfId="0" applyFont="1" applyAlignment="1">
      <alignment vertical="top"/>
    </xf>
    <xf numFmtId="0" fontId="18" fillId="0" borderId="0" xfId="0" applyFont="1" applyAlignment="1">
      <alignment vertical="top"/>
    </xf>
    <xf numFmtId="0" fontId="119" fillId="0" borderId="0" xfId="0" applyFont="1"/>
    <xf numFmtId="49" fontId="92" fillId="0" borderId="47" xfId="510" applyNumberFormat="1" applyFont="1" applyBorder="1" applyAlignment="1">
      <alignment vertical="center" wrapText="1"/>
    </xf>
    <xf numFmtId="49" fontId="92" fillId="0" borderId="0" xfId="510" applyNumberFormat="1" applyFont="1" applyAlignment="1">
      <alignment vertical="center" wrapText="1"/>
    </xf>
    <xf numFmtId="0" fontId="11" fillId="0" borderId="29" xfId="0" applyFont="1" applyBorder="1"/>
    <xf numFmtId="0" fontId="11" fillId="0" borderId="29" xfId="0" applyFont="1" applyBorder="1" applyAlignment="1">
      <alignment horizontal="left"/>
    </xf>
    <xf numFmtId="0" fontId="11" fillId="0" borderId="29" xfId="0" applyFont="1" applyBorder="1" applyAlignment="1">
      <alignment wrapText="1"/>
    </xf>
    <xf numFmtId="0" fontId="91" fillId="0" borderId="49" xfId="0" applyFont="1" applyBorder="1" applyAlignment="1">
      <alignment horizontal="center" vertical="center" wrapText="1"/>
    </xf>
    <xf numFmtId="0" fontId="4" fillId="0" borderId="0" xfId="510" applyAlignment="1">
      <alignment vertical="center"/>
    </xf>
    <xf numFmtId="1" fontId="7" fillId="29" borderId="20" xfId="0" applyNumberFormat="1" applyFont="1" applyFill="1" applyBorder="1" applyAlignment="1">
      <alignment horizontal="center" vertical="center" wrapText="1"/>
    </xf>
    <xf numFmtId="10" fontId="7" fillId="27" borderId="20" xfId="419" applyNumberFormat="1" applyFont="1" applyFill="1" applyBorder="1" applyAlignment="1" applyProtection="1">
      <alignment horizontal="center" vertical="center" wrapText="1"/>
    </xf>
    <xf numFmtId="0" fontId="12" fillId="0" borderId="19" xfId="0" applyFont="1" applyBorder="1" applyAlignment="1">
      <alignment vertical="center"/>
    </xf>
    <xf numFmtId="0" fontId="100" fillId="0" borderId="0" xfId="0" applyFont="1"/>
    <xf numFmtId="0" fontId="121" fillId="0" borderId="0" xfId="0" applyFont="1"/>
    <xf numFmtId="0" fontId="122" fillId="0" borderId="0" xfId="0" applyFont="1"/>
    <xf numFmtId="0" fontId="122" fillId="0" borderId="20" xfId="0" applyFont="1" applyBorder="1" applyAlignment="1">
      <alignment horizontal="center" vertical="center"/>
    </xf>
    <xf numFmtId="0" fontId="82" fillId="0" borderId="0" xfId="0" applyFont="1" applyAlignment="1">
      <alignment horizontal="center" vertical="center"/>
    </xf>
    <xf numFmtId="0" fontId="4" fillId="83" borderId="40" xfId="510" applyFill="1" applyBorder="1" applyAlignment="1">
      <alignment horizontal="center" vertical="center"/>
    </xf>
    <xf numFmtId="0" fontId="100" fillId="0" borderId="19" xfId="0" applyFont="1" applyBorder="1" applyAlignment="1">
      <alignment horizontal="left" vertical="center"/>
    </xf>
    <xf numFmtId="0" fontId="124" fillId="0" borderId="75" xfId="0" applyFont="1" applyBorder="1" applyAlignment="1">
      <alignment horizontal="center" vertical="center" wrapText="1"/>
    </xf>
    <xf numFmtId="0" fontId="124" fillId="0" borderId="30" xfId="0" applyFont="1" applyBorder="1" applyAlignment="1">
      <alignment horizontal="center" vertical="center" wrapText="1"/>
    </xf>
    <xf numFmtId="0" fontId="82" fillId="0" borderId="0" xfId="0" applyFont="1"/>
    <xf numFmtId="0" fontId="17" fillId="0" borderId="19" xfId="0" applyFont="1" applyBorder="1" applyAlignment="1">
      <alignment vertical="center"/>
    </xf>
    <xf numFmtId="0" fontId="133" fillId="0" borderId="19" xfId="0" applyFont="1" applyBorder="1" applyAlignment="1">
      <alignment vertical="center"/>
    </xf>
    <xf numFmtId="0" fontId="14" fillId="0" borderId="19" xfId="0" applyFont="1" applyBorder="1" applyAlignment="1">
      <alignment vertical="center"/>
    </xf>
    <xf numFmtId="0" fontId="100" fillId="0" borderId="19" xfId="0" applyFont="1" applyBorder="1" applyAlignment="1">
      <alignment horizontal="left" vertical="top"/>
    </xf>
    <xf numFmtId="0" fontId="100" fillId="0" borderId="19" xfId="0" applyFont="1" applyBorder="1" applyAlignment="1">
      <alignment horizontal="left" vertical="top" wrapText="1"/>
    </xf>
    <xf numFmtId="0" fontId="0" fillId="84" borderId="19" xfId="0" applyFill="1" applyBorder="1"/>
    <xf numFmtId="0" fontId="7" fillId="0" borderId="0" xfId="0" applyFont="1" applyAlignment="1">
      <alignment horizontal="left" vertical="center" wrapText="1"/>
    </xf>
    <xf numFmtId="10" fontId="6" fillId="77" borderId="19" xfId="448" applyNumberFormat="1" applyFont="1" applyFill="1" applyBorder="1" applyAlignment="1" applyProtection="1">
      <alignment horizontal="center"/>
    </xf>
    <xf numFmtId="49" fontId="14" fillId="36" borderId="41" xfId="510" applyNumberFormat="1" applyFont="1" applyFill="1" applyBorder="1" applyAlignment="1" applyProtection="1">
      <alignment horizontal="left" vertical="center" wrapText="1"/>
      <protection locked="0"/>
    </xf>
    <xf numFmtId="49" fontId="14" fillId="36" borderId="24" xfId="510" applyNumberFormat="1" applyFont="1" applyFill="1" applyBorder="1" applyAlignment="1" applyProtection="1">
      <alignment horizontal="left" vertical="center" wrapText="1"/>
      <protection locked="0"/>
    </xf>
    <xf numFmtId="1" fontId="14" fillId="36" borderId="24" xfId="510" applyNumberFormat="1" applyFont="1" applyFill="1" applyBorder="1" applyAlignment="1" applyProtection="1">
      <alignment horizontal="center" vertical="center"/>
      <protection locked="0"/>
    </xf>
    <xf numFmtId="1" fontId="14" fillId="36" borderId="53" xfId="510" applyNumberFormat="1" applyFont="1" applyFill="1" applyBorder="1" applyAlignment="1" applyProtection="1">
      <alignment horizontal="center" vertical="center"/>
      <protection locked="0"/>
    </xf>
    <xf numFmtId="49" fontId="14" fillId="36" borderId="40" xfId="510" applyNumberFormat="1" applyFont="1" applyFill="1" applyBorder="1" applyAlignment="1" applyProtection="1">
      <alignment horizontal="left" vertical="center" wrapText="1"/>
      <protection locked="0"/>
    </xf>
    <xf numFmtId="49" fontId="14" fillId="36" borderId="19" xfId="510" applyNumberFormat="1" applyFont="1" applyFill="1" applyBorder="1" applyAlignment="1" applyProtection="1">
      <alignment horizontal="left" vertical="center" wrapText="1"/>
      <protection locked="0"/>
    </xf>
    <xf numFmtId="1" fontId="14" fillId="36" borderId="19" xfId="510" applyNumberFormat="1" applyFont="1" applyFill="1" applyBorder="1" applyAlignment="1" applyProtection="1">
      <alignment horizontal="center" vertical="center"/>
      <protection locked="0"/>
    </xf>
    <xf numFmtId="1" fontId="14" fillId="36" borderId="29" xfId="510" applyNumberFormat="1" applyFont="1" applyFill="1" applyBorder="1" applyAlignment="1" applyProtection="1">
      <alignment horizontal="center" vertical="center"/>
      <protection locked="0"/>
    </xf>
    <xf numFmtId="49" fontId="14" fillId="36" borderId="43" xfId="510" applyNumberFormat="1" applyFont="1" applyFill="1" applyBorder="1" applyAlignment="1" applyProtection="1">
      <alignment horizontal="left" vertical="center" wrapText="1"/>
      <protection locked="0"/>
    </xf>
    <xf numFmtId="49" fontId="14" fillId="36" borderId="75" xfId="510" applyNumberFormat="1" applyFont="1" applyFill="1" applyBorder="1" applyAlignment="1" applyProtection="1">
      <alignment horizontal="left" vertical="center" wrapText="1"/>
      <protection locked="0"/>
    </xf>
    <xf numFmtId="1" fontId="14" fillId="36" borderId="75" xfId="510" applyNumberFormat="1" applyFont="1" applyFill="1" applyBorder="1" applyAlignment="1" applyProtection="1">
      <alignment horizontal="center" vertical="center"/>
      <protection locked="0"/>
    </xf>
    <xf numFmtId="1" fontId="14" fillId="36" borderId="30" xfId="510" applyNumberFormat="1" applyFont="1" applyFill="1" applyBorder="1" applyAlignment="1" applyProtection="1">
      <alignment horizontal="center" vertical="center"/>
      <protection locked="0"/>
    </xf>
    <xf numFmtId="0" fontId="104" fillId="36" borderId="22" xfId="510" applyFont="1" applyFill="1" applyBorder="1" applyAlignment="1" applyProtection="1">
      <alignment horizontal="center" vertical="center"/>
      <protection locked="0"/>
    </xf>
    <xf numFmtId="0" fontId="91" fillId="0" borderId="29" xfId="0" applyFont="1" applyBorder="1" applyAlignment="1">
      <alignment horizontal="center" vertical="center"/>
    </xf>
    <xf numFmtId="0" fontId="105" fillId="73" borderId="21" xfId="510" applyFont="1" applyFill="1" applyBorder="1" applyAlignment="1">
      <alignment horizontal="center" vertical="center"/>
    </xf>
    <xf numFmtId="0" fontId="105" fillId="73" borderId="34" xfId="510" applyFont="1" applyFill="1" applyBorder="1" applyAlignment="1">
      <alignment horizontal="center" vertical="center"/>
    </xf>
    <xf numFmtId="0" fontId="105" fillId="73" borderId="47" xfId="510" applyFont="1" applyFill="1" applyBorder="1" applyAlignment="1">
      <alignment horizontal="center" vertical="center"/>
    </xf>
    <xf numFmtId="0" fontId="105" fillId="73" borderId="48" xfId="510" applyFont="1" applyFill="1" applyBorder="1" applyAlignment="1">
      <alignment horizontal="center" vertical="center"/>
    </xf>
    <xf numFmtId="0" fontId="105" fillId="73" borderId="42" xfId="510" applyFont="1" applyFill="1" applyBorder="1" applyAlignment="1">
      <alignment horizontal="center" vertical="center"/>
    </xf>
    <xf numFmtId="0" fontId="105" fillId="73" borderId="32" xfId="510" applyFont="1" applyFill="1" applyBorder="1" applyAlignment="1">
      <alignment horizontal="center" vertical="center"/>
    </xf>
    <xf numFmtId="0" fontId="103" fillId="0" borderId="33" xfId="0" applyFont="1" applyBorder="1" applyAlignment="1">
      <alignment horizontal="left" vertical="center" wrapText="1"/>
    </xf>
    <xf numFmtId="0" fontId="103" fillId="0" borderId="38" xfId="0" applyFont="1" applyBorder="1" applyAlignment="1">
      <alignment horizontal="left" vertical="center" wrapText="1"/>
    </xf>
    <xf numFmtId="0" fontId="17" fillId="0" borderId="33" xfId="0" applyFont="1" applyBorder="1" applyAlignment="1">
      <alignment horizontal="left" vertical="center" wrapText="1"/>
    </xf>
    <xf numFmtId="0" fontId="91" fillId="0" borderId="29" xfId="0" applyFont="1" applyBorder="1" applyAlignment="1">
      <alignment horizontal="center" vertical="center"/>
    </xf>
    <xf numFmtId="0" fontId="14" fillId="0" borderId="33" xfId="0" applyFont="1" applyBorder="1" applyAlignment="1">
      <alignment horizontal="left" vertical="center" wrapText="1"/>
    </xf>
    <xf numFmtId="0" fontId="14" fillId="0" borderId="38" xfId="0" applyFont="1" applyBorder="1" applyAlignment="1">
      <alignment horizontal="left" vertical="center" wrapText="1"/>
    </xf>
    <xf numFmtId="0" fontId="92" fillId="36" borderId="49" xfId="510" applyFont="1" applyFill="1" applyBorder="1" applyAlignment="1" applyProtection="1">
      <alignment horizontal="center" vertical="center"/>
      <protection locked="0"/>
    </xf>
    <xf numFmtId="0" fontId="92" fillId="36" borderId="50" xfId="510" applyFont="1" applyFill="1" applyBorder="1" applyAlignment="1" applyProtection="1">
      <alignment horizontal="center" vertical="center"/>
      <protection locked="0"/>
    </xf>
    <xf numFmtId="0" fontId="91" fillId="72" borderId="25" xfId="0" applyFont="1" applyFill="1" applyBorder="1" applyAlignment="1">
      <alignment horizontal="center" vertical="center" wrapText="1"/>
    </xf>
    <xf numFmtId="0" fontId="91" fillId="72" borderId="81" xfId="0" applyFont="1" applyFill="1" applyBorder="1" applyAlignment="1">
      <alignment horizontal="center" vertical="center" wrapText="1"/>
    </xf>
    <xf numFmtId="0" fontId="91" fillId="72" borderId="59" xfId="0" applyFont="1" applyFill="1" applyBorder="1" applyAlignment="1">
      <alignment horizontal="center" vertical="center"/>
    </xf>
    <xf numFmtId="0" fontId="91" fillId="72" borderId="60" xfId="0" applyFont="1" applyFill="1" applyBorder="1" applyAlignment="1">
      <alignment horizontal="center" vertical="center"/>
    </xf>
    <xf numFmtId="0" fontId="105" fillId="71" borderId="46" xfId="510" applyFont="1" applyFill="1" applyBorder="1" applyAlignment="1">
      <alignment horizontal="center" vertical="center"/>
    </xf>
    <xf numFmtId="0" fontId="105" fillId="71" borderId="48" xfId="510" applyFont="1" applyFill="1" applyBorder="1" applyAlignment="1">
      <alignment horizontal="center" vertical="center"/>
    </xf>
    <xf numFmtId="0" fontId="105" fillId="71" borderId="0" xfId="510" applyFont="1" applyFill="1" applyAlignment="1">
      <alignment horizontal="center" vertical="center"/>
    </xf>
    <xf numFmtId="0" fontId="105" fillId="71" borderId="42" xfId="510" applyFont="1" applyFill="1" applyBorder="1" applyAlignment="1">
      <alignment horizontal="center" vertical="center"/>
    </xf>
    <xf numFmtId="0" fontId="105" fillId="71" borderId="32" xfId="510" applyFont="1" applyFill="1" applyBorder="1" applyAlignment="1">
      <alignment horizontal="center" vertical="center"/>
    </xf>
    <xf numFmtId="0" fontId="92" fillId="36" borderId="51" xfId="510" applyFont="1" applyFill="1" applyBorder="1" applyAlignment="1" applyProtection="1">
      <alignment horizontal="center" vertical="center"/>
      <protection locked="0"/>
    </xf>
    <xf numFmtId="0" fontId="92" fillId="36" borderId="52" xfId="510" applyFont="1" applyFill="1" applyBorder="1" applyAlignment="1" applyProtection="1">
      <alignment horizontal="center" vertical="center"/>
      <protection locked="0"/>
    </xf>
    <xf numFmtId="0" fontId="91" fillId="0" borderId="31" xfId="0" applyFont="1" applyBorder="1" applyAlignment="1">
      <alignment horizontal="center" vertical="center"/>
    </xf>
    <xf numFmtId="0" fontId="13" fillId="0" borderId="49" xfId="0" applyFont="1" applyBorder="1" applyAlignment="1">
      <alignment horizontal="center" vertical="center" textRotation="90" wrapText="1"/>
    </xf>
    <xf numFmtId="0" fontId="91" fillId="0" borderId="50" xfId="0" applyFont="1" applyBorder="1" applyAlignment="1">
      <alignment horizontal="center" vertical="center" textRotation="90" wrapText="1"/>
    </xf>
    <xf numFmtId="0" fontId="91" fillId="0" borderId="41" xfId="0" applyFont="1" applyBorder="1" applyAlignment="1">
      <alignment horizontal="center" vertical="center" textRotation="90" wrapText="1"/>
    </xf>
    <xf numFmtId="0" fontId="91" fillId="0" borderId="45" xfId="0" applyFont="1" applyBorder="1" applyAlignment="1">
      <alignment horizontal="left" vertical="center" wrapText="1"/>
    </xf>
    <xf numFmtId="0" fontId="91" fillId="0" borderId="38" xfId="0" applyFont="1" applyBorder="1" applyAlignment="1">
      <alignment horizontal="left" vertical="center" wrapText="1"/>
    </xf>
    <xf numFmtId="0" fontId="91" fillId="72" borderId="39" xfId="0" applyFont="1" applyFill="1" applyBorder="1" applyAlignment="1">
      <alignment horizontal="center" vertical="center"/>
    </xf>
    <xf numFmtId="0" fontId="92" fillId="72" borderId="39" xfId="510" applyFont="1" applyFill="1" applyBorder="1" applyAlignment="1">
      <alignment horizontal="center" vertical="center"/>
    </xf>
    <xf numFmtId="0" fontId="92" fillId="72" borderId="60" xfId="510" applyFont="1" applyFill="1" applyBorder="1" applyAlignment="1">
      <alignment horizontal="center" vertical="center"/>
    </xf>
    <xf numFmtId="0" fontId="91" fillId="72" borderId="72" xfId="0" applyFont="1" applyFill="1" applyBorder="1" applyAlignment="1">
      <alignment horizontal="left" vertical="center" wrapText="1"/>
    </xf>
    <xf numFmtId="0" fontId="91" fillId="72" borderId="46" xfId="0" applyFont="1" applyFill="1" applyBorder="1" applyAlignment="1">
      <alignment horizontal="left" vertical="center" wrapText="1"/>
    </xf>
    <xf numFmtId="0" fontId="95" fillId="0" borderId="0" xfId="0" applyFont="1" applyAlignment="1">
      <alignment horizontal="center" vertical="top"/>
    </xf>
    <xf numFmtId="14" fontId="92" fillId="0" borderId="33" xfId="510" applyNumberFormat="1" applyFont="1" applyBorder="1" applyAlignment="1">
      <alignment horizontal="center" vertical="center"/>
    </xf>
    <xf numFmtId="0" fontId="91" fillId="0" borderId="31" xfId="0" applyFont="1" applyBorder="1"/>
    <xf numFmtId="0" fontId="92" fillId="0" borderId="33" xfId="510" applyFont="1" applyBorder="1" applyAlignment="1">
      <alignment vertical="center"/>
    </xf>
    <xf numFmtId="0" fontId="92" fillId="0" borderId="38" xfId="510" applyFont="1" applyBorder="1" applyAlignment="1">
      <alignment vertical="center"/>
    </xf>
    <xf numFmtId="0" fontId="91" fillId="0" borderId="38" xfId="0" applyFont="1" applyBorder="1" applyAlignment="1">
      <alignment vertical="center"/>
    </xf>
    <xf numFmtId="0" fontId="91" fillId="0" borderId="31" xfId="0" applyFont="1" applyBorder="1" applyAlignment="1">
      <alignment vertical="center"/>
    </xf>
    <xf numFmtId="0" fontId="91" fillId="27" borderId="33" xfId="0" applyFont="1" applyFill="1" applyBorder="1" applyAlignment="1">
      <alignment horizontal="center" vertical="center" wrapText="1"/>
    </xf>
    <xf numFmtId="14" fontId="92" fillId="36" borderId="33" xfId="510" applyNumberFormat="1" applyFont="1" applyFill="1" applyBorder="1" applyAlignment="1" applyProtection="1">
      <alignment horizontal="left" vertical="center"/>
      <protection locked="0"/>
    </xf>
    <xf numFmtId="14" fontId="92" fillId="36" borderId="38" xfId="510" applyNumberFormat="1" applyFont="1" applyFill="1" applyBorder="1" applyAlignment="1" applyProtection="1">
      <alignment horizontal="left" vertical="center"/>
      <protection locked="0"/>
    </xf>
    <xf numFmtId="14" fontId="92" fillId="36" borderId="31" xfId="510" applyNumberFormat="1" applyFont="1" applyFill="1" applyBorder="1" applyAlignment="1" applyProtection="1">
      <alignment horizontal="left" vertical="center"/>
      <protection locked="0"/>
    </xf>
    <xf numFmtId="14" fontId="92" fillId="36" borderId="33" xfId="510" applyNumberFormat="1" applyFont="1" applyFill="1" applyBorder="1" applyAlignment="1" applyProtection="1">
      <alignment horizontal="center" vertical="center"/>
      <protection locked="0"/>
    </xf>
    <xf numFmtId="14" fontId="92" fillId="36" borderId="31" xfId="510" applyNumberFormat="1" applyFont="1" applyFill="1" applyBorder="1" applyAlignment="1" applyProtection="1">
      <alignment horizontal="center" vertical="center"/>
      <protection locked="0"/>
    </xf>
    <xf numFmtId="49" fontId="4" fillId="36" borderId="19" xfId="510" applyNumberFormat="1" applyFill="1" applyBorder="1" applyAlignment="1" applyProtection="1">
      <alignment horizontal="left" vertical="center" wrapText="1"/>
      <protection locked="0"/>
    </xf>
    <xf numFmtId="0" fontId="4" fillId="36" borderId="19" xfId="510" applyFill="1" applyBorder="1" applyAlignment="1" applyProtection="1">
      <alignment horizontal="left" vertical="center" wrapText="1"/>
      <protection locked="0"/>
    </xf>
    <xf numFmtId="0" fontId="92" fillId="0" borderId="33" xfId="510" applyFont="1" applyBorder="1" applyAlignment="1">
      <alignment horizontal="center" vertical="center" wrapText="1"/>
    </xf>
    <xf numFmtId="0" fontId="92" fillId="0" borderId="38" xfId="510" applyFont="1" applyBorder="1" applyAlignment="1">
      <alignment horizontal="center" vertical="center" wrapText="1"/>
    </xf>
    <xf numFmtId="0" fontId="4" fillId="27" borderId="19" xfId="510" applyFill="1" applyBorder="1" applyAlignment="1">
      <alignment horizontal="center" vertical="center" wrapText="1"/>
    </xf>
    <xf numFmtId="0" fontId="92" fillId="27" borderId="19" xfId="510" applyFont="1" applyFill="1" applyBorder="1" applyAlignment="1">
      <alignment horizontal="center" vertical="center" wrapText="1"/>
    </xf>
    <xf numFmtId="0" fontId="92" fillId="0" borderId="33" xfId="510" quotePrefix="1" applyFont="1" applyBorder="1" applyAlignment="1">
      <alignment horizontal="center" vertical="center" wrapText="1"/>
    </xf>
    <xf numFmtId="0" fontId="92" fillId="0" borderId="38" xfId="510" quotePrefix="1" applyFont="1" applyBorder="1" applyAlignment="1">
      <alignment horizontal="center" vertical="center" wrapText="1"/>
    </xf>
    <xf numFmtId="14" fontId="92" fillId="36" borderId="33" xfId="510" applyNumberFormat="1" applyFont="1" applyFill="1" applyBorder="1" applyAlignment="1" applyProtection="1">
      <alignment horizontal="center" vertical="center" wrapText="1"/>
      <protection locked="0"/>
    </xf>
    <xf numFmtId="14" fontId="92" fillId="36" borderId="38" xfId="510" applyNumberFormat="1" applyFont="1" applyFill="1" applyBorder="1" applyAlignment="1" applyProtection="1">
      <alignment horizontal="center" vertical="center" wrapText="1"/>
      <protection locked="0"/>
    </xf>
    <xf numFmtId="14" fontId="92" fillId="36" borderId="31" xfId="510" applyNumberFormat="1" applyFont="1" applyFill="1" applyBorder="1" applyAlignment="1" applyProtection="1">
      <alignment horizontal="center" vertical="center" wrapText="1"/>
      <protection locked="0"/>
    </xf>
    <xf numFmtId="0" fontId="91" fillId="0" borderId="79" xfId="0" applyFont="1" applyBorder="1" applyAlignment="1">
      <alignment horizontal="center" vertical="center" wrapText="1"/>
    </xf>
    <xf numFmtId="0" fontId="91" fillId="0" borderId="78" xfId="0" applyFont="1" applyBorder="1" applyAlignment="1">
      <alignment horizontal="center" vertical="center"/>
    </xf>
    <xf numFmtId="0" fontId="92" fillId="0" borderId="19" xfId="510" applyFont="1" applyBorder="1" applyAlignment="1">
      <alignment horizontal="center" vertical="center" wrapText="1"/>
    </xf>
    <xf numFmtId="0" fontId="92" fillId="36" borderId="19" xfId="510" applyFont="1" applyFill="1" applyBorder="1" applyAlignment="1" applyProtection="1">
      <alignment horizontal="center" vertical="center" wrapText="1"/>
      <protection locked="0"/>
    </xf>
    <xf numFmtId="0" fontId="92" fillId="0" borderId="33" xfId="510" applyFont="1" applyBorder="1" applyAlignment="1">
      <alignment horizontal="center" vertical="center"/>
    </xf>
    <xf numFmtId="0" fontId="92" fillId="0" borderId="38" xfId="510" applyFont="1" applyBorder="1" applyAlignment="1">
      <alignment horizontal="center" vertical="center"/>
    </xf>
    <xf numFmtId="0" fontId="92" fillId="0" borderId="31" xfId="510" applyFont="1" applyBorder="1" applyAlignment="1">
      <alignment horizontal="center" vertical="center"/>
    </xf>
    <xf numFmtId="0" fontId="13" fillId="0" borderId="33" xfId="0" applyFont="1" applyBorder="1" applyAlignment="1">
      <alignment horizontal="center" vertical="center"/>
    </xf>
    <xf numFmtId="0" fontId="91" fillId="0" borderId="38" xfId="0" applyFont="1" applyBorder="1" applyAlignment="1">
      <alignment horizontal="center" vertical="center"/>
    </xf>
    <xf numFmtId="0" fontId="13" fillId="0" borderId="26" xfId="0" applyFont="1" applyBorder="1" applyAlignment="1">
      <alignment horizontal="center" vertical="center" wrapText="1"/>
    </xf>
    <xf numFmtId="0" fontId="13" fillId="0" borderId="76" xfId="0" applyFont="1" applyBorder="1" applyAlignment="1">
      <alignment horizontal="center" vertical="center" wrapText="1"/>
    </xf>
    <xf numFmtId="0" fontId="13" fillId="0" borderId="54" xfId="0" applyFont="1" applyBorder="1" applyAlignment="1">
      <alignment horizontal="center" vertical="center" wrapText="1"/>
    </xf>
    <xf numFmtId="0" fontId="91" fillId="0" borderId="51" xfId="0" applyFont="1" applyBorder="1" applyAlignment="1">
      <alignment horizontal="center" vertical="center" wrapText="1"/>
    </xf>
    <xf numFmtId="0" fontId="91" fillId="0" borderId="53" xfId="0" applyFont="1" applyBorder="1" applyAlignment="1">
      <alignment horizontal="center" vertical="center" wrapText="1"/>
    </xf>
    <xf numFmtId="0" fontId="91" fillId="0" borderId="77" xfId="0" applyFont="1" applyBorder="1" applyAlignment="1">
      <alignment horizontal="center" vertical="center" wrapText="1"/>
    </xf>
    <xf numFmtId="0" fontId="98" fillId="0" borderId="0" xfId="0" applyFont="1" applyAlignment="1">
      <alignment horizontal="left" vertical="center" wrapText="1"/>
    </xf>
    <xf numFmtId="0" fontId="98" fillId="0" borderId="0" xfId="0" applyFont="1" applyAlignment="1">
      <alignment horizontal="left" vertical="center"/>
    </xf>
    <xf numFmtId="0" fontId="100" fillId="0" borderId="46" xfId="0" applyFont="1" applyBorder="1" applyAlignment="1">
      <alignment horizontal="center" vertical="center" wrapText="1"/>
    </xf>
    <xf numFmtId="0" fontId="100" fillId="0" borderId="34" xfId="0" applyFont="1" applyBorder="1" applyAlignment="1">
      <alignment horizontal="center" vertical="center" wrapText="1"/>
    </xf>
    <xf numFmtId="0" fontId="12" fillId="0" borderId="26" xfId="0" applyFont="1" applyBorder="1" applyAlignment="1">
      <alignment horizontal="center" vertical="center" wrapText="1"/>
    </xf>
    <xf numFmtId="0" fontId="97" fillId="0" borderId="76" xfId="0" applyFont="1" applyBorder="1"/>
    <xf numFmtId="0" fontId="94" fillId="0" borderId="55" xfId="0" applyFont="1" applyBorder="1" applyAlignment="1">
      <alignment horizontal="center" vertical="center" wrapText="1"/>
    </xf>
    <xf numFmtId="0" fontId="97" fillId="0" borderId="0" xfId="0" applyFont="1"/>
    <xf numFmtId="0" fontId="97" fillId="0" borderId="80" xfId="0" applyFont="1" applyBorder="1"/>
    <xf numFmtId="0" fontId="97" fillId="0" borderId="42" xfId="0" applyFont="1" applyBorder="1"/>
    <xf numFmtId="0" fontId="17" fillId="0" borderId="49" xfId="0" applyFont="1" applyBorder="1" applyAlignment="1">
      <alignment horizontal="left" wrapText="1"/>
    </xf>
    <xf numFmtId="0" fontId="17" fillId="0" borderId="41" xfId="0" applyFont="1" applyBorder="1" applyAlignment="1">
      <alignment horizontal="left"/>
    </xf>
    <xf numFmtId="0" fontId="13" fillId="0" borderId="21" xfId="0" applyFont="1" applyBorder="1" applyAlignment="1">
      <alignment horizontal="center" vertical="center" wrapText="1"/>
    </xf>
    <xf numFmtId="0" fontId="91" fillId="0" borderId="23" xfId="0" applyFont="1" applyBorder="1" applyAlignment="1">
      <alignment horizontal="center" vertical="center" wrapText="1"/>
    </xf>
    <xf numFmtId="0" fontId="6" fillId="0" borderId="0" xfId="0" applyFont="1" applyAlignment="1">
      <alignment horizontal="justify" wrapText="1"/>
    </xf>
    <xf numFmtId="0" fontId="92" fillId="0" borderId="0" xfId="0" applyFont="1" applyAlignment="1">
      <alignment horizontal="justify"/>
    </xf>
    <xf numFmtId="0" fontId="92" fillId="36" borderId="41" xfId="510" applyFont="1" applyFill="1" applyBorder="1" applyAlignment="1" applyProtection="1">
      <alignment horizontal="center" vertical="center"/>
      <protection locked="0"/>
    </xf>
    <xf numFmtId="0" fontId="92" fillId="36" borderId="53" xfId="510" applyFont="1" applyFill="1" applyBorder="1" applyAlignment="1" applyProtection="1">
      <alignment horizontal="center" vertical="center"/>
      <protection locked="0"/>
    </xf>
    <xf numFmtId="0" fontId="91" fillId="0" borderId="34" xfId="0" applyFont="1" applyBorder="1" applyAlignment="1">
      <alignment horizontal="center" vertical="center"/>
    </xf>
    <xf numFmtId="0" fontId="91" fillId="0" borderId="48" xfId="0" applyFont="1" applyBorder="1" applyAlignment="1">
      <alignment horizontal="center" vertical="center"/>
    </xf>
    <xf numFmtId="0" fontId="91" fillId="0" borderId="32" xfId="0" applyFont="1" applyBorder="1" applyAlignment="1">
      <alignment horizontal="center" vertical="center"/>
    </xf>
    <xf numFmtId="0" fontId="92" fillId="0" borderId="51" xfId="0" applyFont="1" applyBorder="1" applyAlignment="1">
      <alignment horizontal="center" vertical="center" wrapText="1"/>
    </xf>
    <xf numFmtId="0" fontId="92" fillId="0" borderId="53" xfId="0" applyFont="1" applyBorder="1" applyAlignment="1">
      <alignment horizontal="center" vertical="center" wrapText="1"/>
    </xf>
    <xf numFmtId="0" fontId="91" fillId="0" borderId="34" xfId="0" applyFont="1" applyBorder="1" applyAlignment="1">
      <alignment horizontal="center" vertical="center" wrapText="1"/>
    </xf>
    <xf numFmtId="0" fontId="91" fillId="0" borderId="32" xfId="0" applyFont="1" applyBorder="1" applyAlignment="1">
      <alignment horizontal="center" vertical="center" wrapText="1"/>
    </xf>
    <xf numFmtId="0" fontId="91" fillId="0" borderId="51" xfId="0" applyFont="1" applyBorder="1" applyAlignment="1">
      <alignment horizontal="center" vertical="center"/>
    </xf>
    <xf numFmtId="0" fontId="91" fillId="0" borderId="52" xfId="0" applyFont="1" applyBorder="1" applyAlignment="1">
      <alignment horizontal="center" vertical="center"/>
    </xf>
    <xf numFmtId="0" fontId="91" fillId="0" borderId="53" xfId="0" applyFont="1" applyBorder="1" applyAlignment="1">
      <alignment horizontal="center" vertical="center"/>
    </xf>
    <xf numFmtId="0" fontId="91" fillId="0" borderId="49" xfId="0" applyFont="1" applyBorder="1" applyAlignment="1">
      <alignment horizontal="center" vertical="center"/>
    </xf>
    <xf numFmtId="0" fontId="91" fillId="0" borderId="41" xfId="0" applyFont="1" applyBorder="1" applyAlignment="1">
      <alignment horizontal="center" vertical="center"/>
    </xf>
    <xf numFmtId="0" fontId="11" fillId="0" borderId="0" xfId="0" applyFont="1" applyAlignment="1">
      <alignment horizontal="left" vertical="center" wrapText="1"/>
    </xf>
    <xf numFmtId="0" fontId="108" fillId="0" borderId="0" xfId="0" applyFont="1" applyAlignment="1">
      <alignment horizontal="left" vertical="center" wrapText="1"/>
    </xf>
    <xf numFmtId="0" fontId="13" fillId="0" borderId="45" xfId="0" applyFont="1" applyBorder="1" applyAlignment="1">
      <alignment horizontal="left" vertical="center" wrapText="1"/>
    </xf>
    <xf numFmtId="0" fontId="91" fillId="0" borderId="72" xfId="0" applyFont="1" applyBorder="1" applyAlignment="1">
      <alignment horizontal="center" vertical="center" textRotation="90" wrapText="1"/>
    </xf>
    <xf numFmtId="0" fontId="91" fillId="0" borderId="55" xfId="0" applyFont="1" applyBorder="1" applyAlignment="1">
      <alignment horizontal="center" vertical="center" textRotation="90" wrapText="1"/>
    </xf>
    <xf numFmtId="0" fontId="91" fillId="0" borderId="80" xfId="0" applyFont="1" applyBorder="1" applyAlignment="1">
      <alignment horizontal="center" vertical="center" textRotation="90" wrapText="1"/>
    </xf>
    <xf numFmtId="0" fontId="6" fillId="0" borderId="0" xfId="0" applyFont="1" applyAlignment="1">
      <alignment horizontal="left" vertical="center" wrapText="1"/>
    </xf>
    <xf numFmtId="0" fontId="107" fillId="0" borderId="0" xfId="0" applyFont="1" applyAlignment="1">
      <alignment horizontal="left" vertical="center" wrapText="1"/>
    </xf>
    <xf numFmtId="0" fontId="13" fillId="72" borderId="27" xfId="0" applyFont="1" applyFill="1" applyBorder="1" applyAlignment="1">
      <alignment horizontal="center" vertical="center"/>
    </xf>
    <xf numFmtId="0" fontId="91" fillId="72" borderId="27" xfId="0" applyFont="1" applyFill="1" applyBorder="1" applyAlignment="1">
      <alignment horizontal="center" vertical="center"/>
    </xf>
    <xf numFmtId="0" fontId="91" fillId="72" borderId="28" xfId="0" applyFont="1" applyFill="1" applyBorder="1" applyAlignment="1">
      <alignment horizontal="center" vertical="center"/>
    </xf>
    <xf numFmtId="0" fontId="91" fillId="72" borderId="19" xfId="0" applyFont="1" applyFill="1" applyBorder="1" applyAlignment="1">
      <alignment horizontal="center" vertical="center"/>
    </xf>
    <xf numFmtId="0" fontId="91" fillId="72" borderId="29" xfId="0" applyFont="1" applyFill="1" applyBorder="1" applyAlignment="1">
      <alignment horizontal="center" vertical="center"/>
    </xf>
    <xf numFmtId="0" fontId="4" fillId="36" borderId="43" xfId="510" applyFill="1" applyBorder="1" applyAlignment="1" applyProtection="1">
      <alignment horizontal="center" vertical="center"/>
      <protection locked="0"/>
    </xf>
    <xf numFmtId="0" fontId="4" fillId="36" borderId="75" xfId="510" applyFill="1" applyBorder="1" applyAlignment="1" applyProtection="1">
      <alignment horizontal="center" vertical="center"/>
      <protection locked="0"/>
    </xf>
    <xf numFmtId="0" fontId="91" fillId="72" borderId="75" xfId="0" applyFont="1" applyFill="1" applyBorder="1" applyAlignment="1">
      <alignment horizontal="center" vertical="center"/>
    </xf>
    <xf numFmtId="0" fontId="91" fillId="72" borderId="30" xfId="0" applyFont="1" applyFill="1" applyBorder="1" applyAlignment="1">
      <alignment horizontal="center" vertical="center"/>
    </xf>
    <xf numFmtId="0" fontId="13" fillId="72" borderId="44" xfId="0" applyFont="1" applyFill="1" applyBorder="1" applyAlignment="1">
      <alignment horizontal="center" vertical="center" wrapText="1"/>
    </xf>
    <xf numFmtId="0" fontId="91" fillId="72" borderId="27" xfId="0" applyFont="1" applyFill="1" applyBorder="1" applyAlignment="1">
      <alignment horizontal="center" vertical="center" wrapText="1"/>
    </xf>
    <xf numFmtId="0" fontId="13" fillId="72" borderId="40" xfId="0" applyFont="1" applyFill="1" applyBorder="1" applyAlignment="1">
      <alignment horizontal="center" vertical="center" wrapText="1"/>
    </xf>
    <xf numFmtId="0" fontId="91" fillId="72" borderId="19" xfId="0" applyFont="1" applyFill="1" applyBorder="1" applyAlignment="1">
      <alignment horizontal="center" vertical="center" wrapText="1"/>
    </xf>
    <xf numFmtId="0" fontId="13" fillId="72" borderId="19" xfId="0" applyFont="1" applyFill="1" applyBorder="1" applyAlignment="1">
      <alignment horizontal="center" vertical="center" wrapText="1"/>
    </xf>
    <xf numFmtId="0" fontId="13" fillId="72" borderId="19" xfId="0" applyFont="1" applyFill="1" applyBorder="1" applyAlignment="1">
      <alignment horizontal="center" vertical="center"/>
    </xf>
    <xf numFmtId="0" fontId="56" fillId="0" borderId="43" xfId="0" applyFont="1" applyBorder="1" applyAlignment="1">
      <alignment horizontal="center" vertical="center" wrapText="1"/>
    </xf>
    <xf numFmtId="0" fontId="56" fillId="0" borderId="30" xfId="0" applyFont="1" applyBorder="1" applyAlignment="1">
      <alignment horizontal="center" vertical="center" wrapText="1"/>
    </xf>
    <xf numFmtId="0" fontId="56" fillId="0" borderId="59" xfId="0" applyFont="1" applyBorder="1" applyAlignment="1">
      <alignment horizontal="center" vertical="center" wrapText="1"/>
    </xf>
    <xf numFmtId="0" fontId="56" fillId="0" borderId="39" xfId="0" applyFont="1" applyBorder="1" applyAlignment="1">
      <alignment horizontal="center" vertical="center" wrapText="1"/>
    </xf>
    <xf numFmtId="0" fontId="56" fillId="0" borderId="60" xfId="0" applyFont="1" applyBorder="1" applyAlignment="1">
      <alignment horizontal="center" vertical="center" wrapText="1"/>
    </xf>
    <xf numFmtId="0" fontId="82" fillId="0" borderId="0" xfId="0" applyFont="1" applyAlignment="1">
      <alignment horizontal="left" wrapText="1"/>
    </xf>
    <xf numFmtId="0" fontId="0" fillId="0" borderId="0" xfId="0" applyAlignment="1">
      <alignment horizontal="left" wrapText="1"/>
    </xf>
    <xf numFmtId="0" fontId="124" fillId="0" borderId="44" xfId="0" applyFont="1" applyBorder="1" applyAlignment="1">
      <alignment horizontal="center" vertical="center" wrapText="1"/>
    </xf>
    <xf numFmtId="0" fontId="124" fillId="0" borderId="43" xfId="0" applyFont="1" applyBorder="1" applyAlignment="1">
      <alignment horizontal="center" vertical="center" wrapText="1"/>
    </xf>
    <xf numFmtId="0" fontId="124" fillId="0" borderId="27" xfId="0" applyFont="1" applyBorder="1" applyAlignment="1">
      <alignment horizontal="center" vertical="center" wrapText="1"/>
    </xf>
    <xf numFmtId="0" fontId="124" fillId="0" borderId="75" xfId="0" applyFont="1" applyBorder="1" applyAlignment="1">
      <alignment horizontal="center" vertical="center" wrapText="1"/>
    </xf>
    <xf numFmtId="0" fontId="124" fillId="0" borderId="28" xfId="0" applyFont="1" applyBorder="1" applyAlignment="1">
      <alignment horizontal="center" vertical="center" wrapText="1"/>
    </xf>
    <xf numFmtId="0" fontId="6" fillId="31" borderId="36" xfId="0" applyFont="1" applyFill="1" applyBorder="1" applyAlignment="1" applyProtection="1">
      <alignment horizontal="left" vertical="center" wrapText="1"/>
      <protection locked="0"/>
    </xf>
    <xf numFmtId="0" fontId="7" fillId="37" borderId="20" xfId="0" applyFont="1" applyFill="1" applyBorder="1" applyAlignment="1" applyProtection="1">
      <alignment horizontal="left" vertical="center" wrapText="1"/>
      <protection locked="0"/>
    </xf>
    <xf numFmtId="0" fontId="6" fillId="31" borderId="37" xfId="0" applyFont="1" applyFill="1" applyBorder="1" applyAlignment="1" applyProtection="1">
      <alignment horizontal="left" vertical="center" wrapText="1"/>
      <protection locked="0"/>
    </xf>
    <xf numFmtId="0" fontId="6" fillId="31" borderId="35" xfId="0" applyFont="1" applyFill="1" applyBorder="1" applyAlignment="1" applyProtection="1">
      <alignment horizontal="left" vertical="center" wrapText="1"/>
      <protection locked="0"/>
    </xf>
    <xf numFmtId="0" fontId="6" fillId="72" borderId="36" xfId="0" applyFont="1" applyFill="1" applyBorder="1" applyAlignment="1">
      <alignment horizontal="center" vertical="center" wrapText="1"/>
    </xf>
    <xf numFmtId="0" fontId="6" fillId="72" borderId="37" xfId="0" applyFont="1" applyFill="1" applyBorder="1" applyAlignment="1">
      <alignment horizontal="center" vertical="center"/>
    </xf>
    <xf numFmtId="0" fontId="6" fillId="72" borderId="35" xfId="0" applyFont="1" applyFill="1" applyBorder="1" applyAlignment="1">
      <alignment horizontal="center" vertical="center"/>
    </xf>
    <xf numFmtId="0" fontId="24" fillId="72" borderId="36" xfId="0" applyFont="1" applyFill="1" applyBorder="1" applyAlignment="1">
      <alignment horizontal="center" vertical="center" wrapText="1"/>
    </xf>
    <xf numFmtId="0" fontId="24" fillId="72" borderId="37" xfId="0" applyFont="1" applyFill="1" applyBorder="1" applyAlignment="1">
      <alignment horizontal="center" vertical="center" wrapText="1"/>
    </xf>
    <xf numFmtId="0" fontId="24" fillId="72" borderId="35" xfId="0" applyFont="1" applyFill="1" applyBorder="1" applyAlignment="1">
      <alignment horizontal="center" vertical="center" wrapText="1"/>
    </xf>
    <xf numFmtId="0" fontId="6" fillId="72" borderId="36" xfId="0" applyFont="1" applyFill="1" applyBorder="1" applyAlignment="1">
      <alignment horizontal="left" vertical="center" wrapText="1"/>
    </xf>
    <xf numFmtId="0" fontId="6" fillId="72" borderId="37" xfId="0" applyFont="1" applyFill="1" applyBorder="1" applyAlignment="1">
      <alignment horizontal="left" vertical="center" wrapText="1"/>
    </xf>
    <xf numFmtId="0" fontId="6" fillId="72" borderId="35" xfId="0" applyFont="1" applyFill="1" applyBorder="1" applyAlignment="1">
      <alignment horizontal="left" vertical="center" wrapText="1"/>
    </xf>
    <xf numFmtId="0" fontId="6" fillId="72" borderId="26" xfId="0" applyFont="1" applyFill="1" applyBorder="1" applyAlignment="1">
      <alignment horizontal="left" vertical="center" wrapText="1"/>
    </xf>
    <xf numFmtId="0" fontId="6" fillId="72" borderId="54" xfId="0" applyFont="1" applyFill="1" applyBorder="1" applyAlignment="1">
      <alignment horizontal="left" vertical="center" wrapText="1"/>
    </xf>
    <xf numFmtId="0" fontId="6" fillId="72" borderId="55" xfId="0" applyFont="1" applyFill="1" applyBorder="1" applyAlignment="1">
      <alignment horizontal="left" vertical="center" wrapText="1"/>
    </xf>
    <xf numFmtId="0" fontId="6" fillId="72" borderId="56" xfId="0" applyFont="1" applyFill="1" applyBorder="1" applyAlignment="1">
      <alignment horizontal="left" vertical="center" wrapText="1"/>
    </xf>
    <xf numFmtId="0" fontId="6" fillId="72" borderId="25" xfId="0" applyFont="1" applyFill="1" applyBorder="1" applyAlignment="1">
      <alignment horizontal="left" vertical="center" wrapText="1"/>
    </xf>
    <xf numFmtId="0" fontId="6" fillId="72" borderId="57" xfId="0" applyFont="1" applyFill="1" applyBorder="1" applyAlignment="1">
      <alignment horizontal="left" vertical="center" wrapText="1"/>
    </xf>
    <xf numFmtId="0" fontId="46" fillId="0" borderId="36" xfId="0" applyFont="1" applyBorder="1" applyAlignment="1">
      <alignment horizontal="center" vertical="center"/>
    </xf>
    <xf numFmtId="0" fontId="46" fillId="0" borderId="37" xfId="0" applyFont="1" applyBorder="1" applyAlignment="1">
      <alignment horizontal="center" vertical="center"/>
    </xf>
    <xf numFmtId="0" fontId="46" fillId="0" borderId="35" xfId="0" applyFont="1" applyBorder="1" applyAlignment="1">
      <alignment horizontal="center" vertical="center"/>
    </xf>
    <xf numFmtId="0" fontId="46" fillId="0" borderId="26" xfId="0" applyFont="1" applyBorder="1" applyAlignment="1">
      <alignment horizontal="center" vertical="center" wrapText="1"/>
    </xf>
    <xf numFmtId="0" fontId="46" fillId="0" borderId="54" xfId="0" applyFont="1" applyBorder="1" applyAlignment="1">
      <alignment horizontal="center" vertical="center" wrapText="1"/>
    </xf>
    <xf numFmtId="0" fontId="46" fillId="0" borderId="55" xfId="0" applyFont="1" applyBorder="1" applyAlignment="1">
      <alignment horizontal="center" vertical="center" wrapText="1"/>
    </xf>
    <xf numFmtId="0" fontId="46" fillId="0" borderId="56" xfId="0" applyFont="1" applyBorder="1" applyAlignment="1">
      <alignment horizontal="center" vertical="center" wrapText="1"/>
    </xf>
    <xf numFmtId="0" fontId="46" fillId="0" borderId="25" xfId="0" applyFont="1" applyBorder="1" applyAlignment="1">
      <alignment horizontal="center" vertical="center" wrapText="1"/>
    </xf>
    <xf numFmtId="0" fontId="46" fillId="0" borderId="57"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0" xfId="0" applyFont="1" applyBorder="1" applyAlignment="1">
      <alignment horizontal="center" vertical="center"/>
    </xf>
    <xf numFmtId="0" fontId="24" fillId="0" borderId="20" xfId="0" applyFont="1" applyBorder="1" applyAlignment="1">
      <alignment horizontal="center" vertical="center"/>
    </xf>
    <xf numFmtId="0" fontId="24" fillId="0" borderId="20" xfId="0" applyFont="1" applyBorder="1" applyAlignment="1">
      <alignment horizontal="center" vertical="center" wrapText="1"/>
    </xf>
    <xf numFmtId="0" fontId="6" fillId="72" borderId="20" xfId="0" applyFont="1" applyFill="1" applyBorder="1" applyAlignment="1">
      <alignment horizontal="center" vertical="center" wrapText="1"/>
    </xf>
    <xf numFmtId="0" fontId="6" fillId="72" borderId="20" xfId="0" applyFont="1" applyFill="1" applyBorder="1" applyAlignment="1">
      <alignment horizontal="center" vertical="center"/>
    </xf>
    <xf numFmtId="0" fontId="24" fillId="72" borderId="20" xfId="0" applyFont="1" applyFill="1" applyBorder="1" applyAlignment="1">
      <alignment horizontal="center" vertical="center" wrapText="1"/>
    </xf>
    <xf numFmtId="0" fontId="6" fillId="72" borderId="20" xfId="0" applyFont="1" applyFill="1" applyBorder="1" applyAlignment="1">
      <alignment horizontal="left" vertical="center" wrapText="1"/>
    </xf>
    <xf numFmtId="0" fontId="23" fillId="32" borderId="20" xfId="0" applyFont="1" applyFill="1" applyBorder="1" applyAlignment="1">
      <alignment horizontal="center" vertical="center" wrapText="1"/>
    </xf>
    <xf numFmtId="0" fontId="6" fillId="0" borderId="26"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horizontal="left" vertical="center" wrapText="1"/>
    </xf>
    <xf numFmtId="0" fontId="6" fillId="0" borderId="25" xfId="0" applyFont="1" applyBorder="1" applyAlignment="1">
      <alignment horizontal="left" vertical="center" wrapText="1"/>
    </xf>
    <xf numFmtId="0" fontId="6" fillId="0" borderId="57" xfId="0" applyFont="1" applyBorder="1" applyAlignment="1">
      <alignment horizontal="left" vertical="center" wrapText="1"/>
    </xf>
    <xf numFmtId="9" fontId="114" fillId="0" borderId="20" xfId="0" applyNumberFormat="1" applyFont="1" applyBorder="1" applyAlignment="1">
      <alignment horizontal="center" vertical="center"/>
    </xf>
    <xf numFmtId="0" fontId="114" fillId="0" borderId="20" xfId="0" applyFont="1" applyBorder="1" applyAlignment="1">
      <alignment horizontal="center" vertical="center"/>
    </xf>
    <xf numFmtId="0" fontId="46" fillId="0" borderId="20" xfId="0" applyFont="1" applyBorder="1" applyAlignment="1">
      <alignment horizontal="center" vertical="center"/>
    </xf>
    <xf numFmtId="0" fontId="82" fillId="72" borderId="26" xfId="0" applyFont="1" applyFill="1" applyBorder="1" applyAlignment="1">
      <alignment horizontal="left" vertical="center" wrapText="1"/>
    </xf>
    <xf numFmtId="0" fontId="82" fillId="72" borderId="54" xfId="0" applyFont="1" applyFill="1" applyBorder="1" applyAlignment="1">
      <alignment horizontal="left" vertical="center" wrapText="1"/>
    </xf>
    <xf numFmtId="0" fontId="82" fillId="72" borderId="55" xfId="0" applyFont="1" applyFill="1" applyBorder="1" applyAlignment="1">
      <alignment horizontal="left" vertical="center" wrapText="1"/>
    </xf>
    <xf numFmtId="0" fontId="82" fillId="72" borderId="56" xfId="0" applyFont="1" applyFill="1" applyBorder="1" applyAlignment="1">
      <alignment horizontal="left" vertical="center" wrapText="1"/>
    </xf>
    <xf numFmtId="0" fontId="82" fillId="72" borderId="25" xfId="0" applyFont="1" applyFill="1" applyBorder="1" applyAlignment="1">
      <alignment horizontal="left" vertical="center" wrapText="1"/>
    </xf>
    <xf numFmtId="0" fontId="82" fillId="72" borderId="57" xfId="0" applyFont="1" applyFill="1" applyBorder="1" applyAlignment="1">
      <alignment horizontal="left" vertical="center" wrapText="1"/>
    </xf>
    <xf numFmtId="9" fontId="46" fillId="0" borderId="36" xfId="0" applyNumberFormat="1" applyFont="1" applyBorder="1" applyAlignment="1">
      <alignment horizontal="center" vertical="center"/>
    </xf>
    <xf numFmtId="0" fontId="6" fillId="31" borderId="20" xfId="0" applyFont="1" applyFill="1" applyBorder="1" applyAlignment="1" applyProtection="1">
      <alignment horizontal="left" vertical="center" wrapText="1"/>
      <protection locked="0"/>
    </xf>
    <xf numFmtId="0" fontId="111" fillId="71" borderId="20" xfId="0" quotePrefix="1" applyFont="1" applyFill="1" applyBorder="1" applyAlignment="1">
      <alignment horizontal="left" vertical="center" wrapText="1"/>
    </xf>
    <xf numFmtId="0" fontId="111" fillId="71" borderId="20" xfId="0" applyFont="1" applyFill="1" applyBorder="1" applyAlignment="1">
      <alignment horizontal="left" vertical="center" wrapText="1"/>
    </xf>
    <xf numFmtId="0" fontId="6" fillId="31" borderId="36" xfId="0" quotePrefix="1" applyFont="1" applyFill="1" applyBorder="1" applyAlignment="1" applyProtection="1">
      <alignment horizontal="left" vertical="center" wrapText="1"/>
      <protection locked="0"/>
    </xf>
    <xf numFmtId="9" fontId="46" fillId="0" borderId="20" xfId="0" applyNumberFormat="1" applyFont="1" applyBorder="1" applyAlignment="1">
      <alignment horizontal="center" vertical="center"/>
    </xf>
    <xf numFmtId="0" fontId="111" fillId="71" borderId="20" xfId="0" applyFont="1" applyFill="1" applyBorder="1" applyAlignment="1">
      <alignment horizontal="center" vertical="center"/>
    </xf>
    <xf numFmtId="0" fontId="111" fillId="71" borderId="20" xfId="0" applyFont="1" applyFill="1" applyBorder="1" applyAlignment="1">
      <alignment horizontal="center" vertical="center" wrapText="1"/>
    </xf>
    <xf numFmtId="0" fontId="111" fillId="71" borderId="26" xfId="0" applyFont="1" applyFill="1" applyBorder="1" applyAlignment="1">
      <alignment horizontal="center" vertical="center" wrapText="1"/>
    </xf>
    <xf numFmtId="0" fontId="111" fillId="71" borderId="54" xfId="0" applyFont="1" applyFill="1" applyBorder="1" applyAlignment="1">
      <alignment horizontal="center" vertical="center" wrapText="1"/>
    </xf>
    <xf numFmtId="0" fontId="111" fillId="71" borderId="55" xfId="0" applyFont="1" applyFill="1" applyBorder="1" applyAlignment="1">
      <alignment horizontal="center" vertical="center" wrapText="1"/>
    </xf>
    <xf numFmtId="0" fontId="111" fillId="71" borderId="56" xfId="0" applyFont="1" applyFill="1" applyBorder="1" applyAlignment="1">
      <alignment horizontal="center" vertical="center" wrapText="1"/>
    </xf>
    <xf numFmtId="0" fontId="111" fillId="71" borderId="25" xfId="0" applyFont="1" applyFill="1" applyBorder="1" applyAlignment="1">
      <alignment horizontal="center" vertical="center" wrapText="1"/>
    </xf>
    <xf numFmtId="0" fontId="111" fillId="71" borderId="57" xfId="0" applyFont="1" applyFill="1" applyBorder="1" applyAlignment="1">
      <alignment horizontal="center" vertical="center" wrapText="1"/>
    </xf>
    <xf numFmtId="0" fontId="6" fillId="0" borderId="20" xfId="0" applyFont="1" applyBorder="1" applyAlignment="1">
      <alignment horizontal="left" vertical="center" wrapText="1"/>
    </xf>
    <xf numFmtId="0" fontId="112" fillId="71" borderId="20" xfId="0" applyFont="1" applyFill="1" applyBorder="1" applyAlignment="1">
      <alignment horizontal="center" vertical="center"/>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5" xfId="0" applyFont="1" applyBorder="1" applyAlignment="1">
      <alignment horizontal="center" vertical="center" wrapText="1"/>
    </xf>
    <xf numFmtId="0" fontId="46" fillId="0" borderId="36" xfId="0" applyFont="1" applyBorder="1" applyAlignment="1">
      <alignment horizontal="center" vertical="center" wrapText="1"/>
    </xf>
    <xf numFmtId="0" fontId="46" fillId="0" borderId="37" xfId="0" applyFont="1" applyBorder="1" applyAlignment="1">
      <alignment horizontal="center" vertical="center" wrapText="1"/>
    </xf>
    <xf numFmtId="0" fontId="46" fillId="0" borderId="35" xfId="0" applyFont="1" applyBorder="1" applyAlignment="1">
      <alignment horizontal="center" vertical="center" wrapText="1"/>
    </xf>
    <xf numFmtId="1" fontId="19" fillId="29" borderId="36" xfId="0" applyNumberFormat="1" applyFont="1" applyFill="1" applyBorder="1" applyAlignment="1">
      <alignment horizontal="center" vertical="center" wrapText="1"/>
    </xf>
    <xf numFmtId="0" fontId="52" fillId="0" borderId="37" xfId="0" applyFont="1" applyBorder="1"/>
    <xf numFmtId="0" fontId="52" fillId="0" borderId="35" xfId="0" applyFont="1" applyBorder="1"/>
    <xf numFmtId="0" fontId="6" fillId="0" borderId="26" xfId="0" quotePrefix="1" applyFont="1" applyBorder="1" applyAlignment="1">
      <alignment horizontal="left" vertical="center" wrapText="1"/>
    </xf>
    <xf numFmtId="0" fontId="26" fillId="0" borderId="55" xfId="0" applyFont="1" applyBorder="1" applyAlignment="1">
      <alignment horizontal="left" vertical="center" wrapText="1"/>
    </xf>
    <xf numFmtId="0" fontId="26" fillId="0" borderId="56" xfId="0" applyFont="1" applyBorder="1" applyAlignment="1">
      <alignment horizontal="left" vertical="center" wrapText="1"/>
    </xf>
    <xf numFmtId="0" fontId="26" fillId="0" borderId="25" xfId="0" applyFont="1" applyBorder="1" applyAlignment="1">
      <alignment horizontal="left" vertical="center" wrapText="1"/>
    </xf>
    <xf numFmtId="0" fontId="26" fillId="0" borderId="57" xfId="0" applyFont="1" applyBorder="1" applyAlignment="1">
      <alignment horizontal="left" vertical="center" wrapText="1"/>
    </xf>
    <xf numFmtId="0" fontId="22" fillId="0" borderId="36" xfId="0" applyFont="1" applyBorder="1" applyAlignment="1">
      <alignment horizontal="center" vertical="center" wrapText="1"/>
    </xf>
    <xf numFmtId="0" fontId="17" fillId="0" borderId="35" xfId="0" applyFont="1" applyBorder="1" applyAlignment="1">
      <alignment horizontal="center" vertical="center" wrapText="1"/>
    </xf>
    <xf numFmtId="0" fontId="22" fillId="0" borderId="26"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57" xfId="0" applyFont="1" applyBorder="1" applyAlignment="1">
      <alignment horizontal="center" vertical="center" wrapText="1"/>
    </xf>
    <xf numFmtId="0" fontId="11" fillId="0" borderId="20" xfId="0" applyFont="1" applyBorder="1" applyAlignment="1">
      <alignment vertical="center" wrapText="1"/>
    </xf>
    <xf numFmtId="0" fontId="26" fillId="0" borderId="37" xfId="0" applyFont="1" applyBorder="1" applyAlignment="1">
      <alignment horizontal="center" vertical="center" wrapText="1"/>
    </xf>
    <xf numFmtId="0" fontId="26" fillId="0" borderId="35" xfId="0" applyFont="1" applyBorder="1" applyAlignment="1">
      <alignment horizontal="center" vertical="center" wrapText="1"/>
    </xf>
    <xf numFmtId="0" fontId="6" fillId="0" borderId="36" xfId="0" applyFont="1" applyBorder="1" applyAlignment="1">
      <alignment horizontal="left" vertical="center" wrapText="1"/>
    </xf>
    <xf numFmtId="0" fontId="26" fillId="0" borderId="37" xfId="0" applyFont="1" applyBorder="1" applyAlignment="1">
      <alignment horizontal="left" vertical="center" wrapText="1"/>
    </xf>
    <xf numFmtId="0" fontId="26" fillId="0" borderId="35" xfId="0" applyFont="1" applyBorder="1" applyAlignment="1">
      <alignment horizontal="left" vertical="center" wrapText="1"/>
    </xf>
    <xf numFmtId="0" fontId="22" fillId="0" borderId="35"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57" xfId="0" applyFont="1" applyBorder="1" applyAlignment="1">
      <alignment horizontal="center" vertical="center" wrapText="1"/>
    </xf>
    <xf numFmtId="0" fontId="22" fillId="0" borderId="18" xfId="0" applyFont="1" applyBorder="1" applyAlignment="1">
      <alignment horizontal="center" vertical="center"/>
    </xf>
    <xf numFmtId="0" fontId="22" fillId="0" borderId="58" xfId="0" applyFont="1" applyBorder="1" applyAlignment="1">
      <alignment horizontal="center" vertical="center"/>
    </xf>
    <xf numFmtId="9" fontId="46" fillId="0" borderId="36" xfId="0" applyNumberFormat="1" applyFont="1" applyBorder="1" applyAlignment="1">
      <alignment horizontal="center" vertical="center" wrapText="1"/>
    </xf>
    <xf numFmtId="0" fontId="63" fillId="0" borderId="36" xfId="0" applyFont="1" applyBorder="1" applyAlignment="1">
      <alignment horizontal="center" vertical="center" wrapText="1"/>
    </xf>
    <xf numFmtId="0" fontId="63" fillId="0" borderId="35" xfId="0" applyFont="1" applyBorder="1" applyAlignment="1">
      <alignment horizontal="center" vertical="center" wrapText="1"/>
    </xf>
    <xf numFmtId="0" fontId="24" fillId="0" borderId="36" xfId="0" applyFont="1" applyBorder="1" applyAlignment="1">
      <alignment horizontal="center" vertical="center" wrapText="1"/>
    </xf>
    <xf numFmtId="0" fontId="84" fillId="0" borderId="37" xfId="0" applyFont="1" applyBorder="1" applyAlignment="1">
      <alignment horizontal="center" vertical="center" wrapText="1"/>
    </xf>
    <xf numFmtId="0" fontId="84" fillId="0" borderId="35" xfId="0" applyFont="1" applyBorder="1" applyAlignment="1">
      <alignment horizontal="center" vertical="center" wrapText="1"/>
    </xf>
    <xf numFmtId="49" fontId="24" fillId="0" borderId="36" xfId="0" applyNumberFormat="1" applyFont="1" applyBorder="1" applyAlignment="1">
      <alignment horizontal="center" vertical="center" wrapText="1"/>
    </xf>
    <xf numFmtId="49" fontId="84" fillId="0" borderId="37" xfId="0" applyNumberFormat="1" applyFont="1" applyBorder="1" applyAlignment="1">
      <alignment horizontal="center" vertical="center" wrapText="1"/>
    </xf>
    <xf numFmtId="49" fontId="84" fillId="0" borderId="35" xfId="0" applyNumberFormat="1" applyFont="1" applyBorder="1" applyAlignment="1">
      <alignment horizontal="center" vertical="center" wrapText="1"/>
    </xf>
    <xf numFmtId="0" fontId="83" fillId="0" borderId="36" xfId="0" applyFont="1" applyBorder="1" applyAlignment="1">
      <alignment horizontal="left" vertical="center" wrapText="1"/>
    </xf>
    <xf numFmtId="0" fontId="45" fillId="0" borderId="20" xfId="0" applyFont="1" applyBorder="1" applyAlignment="1">
      <alignment horizontal="center" vertical="center" wrapText="1"/>
    </xf>
    <xf numFmtId="0" fontId="63" fillId="0" borderId="20" xfId="0" applyFont="1" applyBorder="1" applyAlignment="1">
      <alignment horizontal="center" vertical="center" wrapText="1"/>
    </xf>
    <xf numFmtId="0" fontId="7" fillId="0" borderId="26" xfId="0" applyFont="1" applyBorder="1" applyAlignment="1">
      <alignment horizontal="left" vertical="center" wrapText="1"/>
    </xf>
    <xf numFmtId="0" fontId="8" fillId="29" borderId="33" xfId="510" applyFont="1" applyFill="1" applyBorder="1" applyAlignment="1">
      <alignment vertical="center"/>
    </xf>
    <xf numFmtId="0" fontId="0" fillId="0" borderId="31" xfId="0" applyBorder="1" applyAlignment="1">
      <alignment vertical="center"/>
    </xf>
    <xf numFmtId="0" fontId="22" fillId="0" borderId="20" xfId="0" applyFont="1" applyBorder="1" applyAlignment="1">
      <alignment horizontal="center" vertical="center" wrapText="1"/>
    </xf>
    <xf numFmtId="0" fontId="0" fillId="0" borderId="20" xfId="0" applyBorder="1" applyAlignment="1">
      <alignment horizontal="center" vertical="center" wrapText="1"/>
    </xf>
    <xf numFmtId="0" fontId="17" fillId="0" borderId="20" xfId="0" applyFont="1" applyBorder="1" applyAlignment="1">
      <alignment horizontal="center" vertical="center" wrapText="1"/>
    </xf>
    <xf numFmtId="0" fontId="8" fillId="29" borderId="19" xfId="510" applyFont="1" applyFill="1" applyBorder="1" applyAlignment="1">
      <alignment horizontal="left" vertical="center"/>
    </xf>
    <xf numFmtId="0" fontId="109" fillId="0" borderId="20" xfId="0" applyFont="1" applyBorder="1" applyAlignment="1">
      <alignment horizontal="center" vertical="center" wrapText="1"/>
    </xf>
    <xf numFmtId="0" fontId="82" fillId="31" borderId="36" xfId="0" quotePrefix="1" applyFont="1" applyFill="1" applyBorder="1" applyAlignment="1" applyProtection="1">
      <alignment horizontal="left" vertical="center" wrapText="1"/>
      <protection locked="0"/>
    </xf>
    <xf numFmtId="0" fontId="115" fillId="37" borderId="20" xfId="0" applyFont="1" applyFill="1" applyBorder="1" applyAlignment="1" applyProtection="1">
      <alignment horizontal="left" vertical="center" wrapText="1"/>
      <protection locked="0"/>
    </xf>
    <xf numFmtId="0" fontId="82" fillId="72" borderId="20" xfId="0" applyFont="1" applyFill="1" applyBorder="1" applyAlignment="1">
      <alignment horizontal="left" vertical="center" wrapText="1"/>
    </xf>
    <xf numFmtId="0" fontId="11" fillId="71" borderId="21" xfId="0" applyFont="1" applyFill="1" applyBorder="1" applyAlignment="1">
      <alignment horizontal="center" vertical="center"/>
    </xf>
    <xf numFmtId="0" fontId="11" fillId="71" borderId="46" xfId="0" applyFont="1" applyFill="1" applyBorder="1" applyAlignment="1">
      <alignment horizontal="center" vertical="center"/>
    </xf>
    <xf numFmtId="0" fontId="11" fillId="71" borderId="47" xfId="0" applyFont="1" applyFill="1" applyBorder="1" applyAlignment="1">
      <alignment horizontal="center" vertical="center"/>
    </xf>
    <xf numFmtId="0" fontId="11" fillId="71" borderId="0" xfId="0" applyFont="1" applyFill="1" applyAlignment="1">
      <alignment horizontal="center" vertical="center"/>
    </xf>
    <xf numFmtId="0" fontId="11" fillId="71" borderId="23" xfId="0" applyFont="1" applyFill="1" applyBorder="1" applyAlignment="1">
      <alignment horizontal="center" vertical="center"/>
    </xf>
    <xf numFmtId="0" fontId="11" fillId="71" borderId="42" xfId="0" applyFont="1" applyFill="1" applyBorder="1" applyAlignment="1">
      <alignment horizontal="center" vertical="center"/>
    </xf>
    <xf numFmtId="0" fontId="11" fillId="71" borderId="34" xfId="0" applyFont="1" applyFill="1" applyBorder="1" applyAlignment="1">
      <alignment horizontal="center" vertical="center"/>
    </xf>
    <xf numFmtId="0" fontId="11" fillId="71" borderId="48" xfId="0" applyFont="1" applyFill="1" applyBorder="1" applyAlignment="1">
      <alignment horizontal="center" vertical="center"/>
    </xf>
    <xf numFmtId="0" fontId="11" fillId="71" borderId="32" xfId="0" applyFont="1" applyFill="1" applyBorder="1" applyAlignment="1">
      <alignment horizontal="center" vertical="center"/>
    </xf>
    <xf numFmtId="0" fontId="11" fillId="0" borderId="0" xfId="0" applyFont="1" applyAlignment="1">
      <alignment horizontal="justify" wrapText="1"/>
    </xf>
    <xf numFmtId="0" fontId="11" fillId="0" borderId="0" xfId="0" applyFont="1" applyAlignment="1">
      <alignment horizontal="justify" vertical="top" wrapText="1"/>
    </xf>
    <xf numFmtId="0" fontId="6" fillId="31" borderId="20" xfId="0" quotePrefix="1" applyFont="1" applyFill="1" applyBorder="1" applyAlignment="1" applyProtection="1">
      <alignment horizontal="left" vertical="center" wrapText="1"/>
      <protection locked="0"/>
    </xf>
    <xf numFmtId="0" fontId="33" fillId="0" borderId="0" xfId="0" applyFont="1" applyAlignment="1">
      <alignment horizontal="left" vertical="center" wrapText="1"/>
    </xf>
    <xf numFmtId="164" fontId="6" fillId="79" borderId="26" xfId="418" applyNumberFormat="1" applyFont="1" applyFill="1" applyBorder="1" applyAlignment="1" applyProtection="1">
      <alignment horizontal="center" vertical="center"/>
    </xf>
    <xf numFmtId="164" fontId="6" fillId="79" borderId="54" xfId="418" applyNumberFormat="1" applyFont="1" applyFill="1" applyBorder="1" applyAlignment="1" applyProtection="1">
      <alignment horizontal="center" vertical="center"/>
    </xf>
    <xf numFmtId="164" fontId="6" fillId="79" borderId="55" xfId="418" applyNumberFormat="1" applyFont="1" applyFill="1" applyBorder="1" applyAlignment="1" applyProtection="1">
      <alignment horizontal="center" vertical="center"/>
    </xf>
    <xf numFmtId="164" fontId="6" fillId="79" borderId="56" xfId="418" applyNumberFormat="1" applyFont="1" applyFill="1" applyBorder="1" applyAlignment="1" applyProtection="1">
      <alignment horizontal="center" vertical="center"/>
    </xf>
    <xf numFmtId="0" fontId="109" fillId="72" borderId="20" xfId="0" applyFont="1" applyFill="1" applyBorder="1" applyAlignment="1">
      <alignment horizontal="center" vertical="center" wrapText="1"/>
    </xf>
    <xf numFmtId="0" fontId="111" fillId="71" borderId="26" xfId="0" applyFont="1" applyFill="1" applyBorder="1" applyAlignment="1">
      <alignment horizontal="left" vertical="center" wrapText="1"/>
    </xf>
    <xf numFmtId="0" fontId="111" fillId="71" borderId="54" xfId="0" applyFont="1" applyFill="1" applyBorder="1" applyAlignment="1">
      <alignment horizontal="left" vertical="center" wrapText="1"/>
    </xf>
    <xf numFmtId="0" fontId="111" fillId="71" borderId="55" xfId="0" applyFont="1" applyFill="1" applyBorder="1" applyAlignment="1">
      <alignment horizontal="left" vertical="center" wrapText="1"/>
    </xf>
    <xf numFmtId="0" fontId="111" fillId="71" borderId="56" xfId="0" applyFont="1" applyFill="1" applyBorder="1" applyAlignment="1">
      <alignment horizontal="left" vertical="center" wrapText="1"/>
    </xf>
    <xf numFmtId="0" fontId="111" fillId="71" borderId="25" xfId="0" applyFont="1" applyFill="1" applyBorder="1" applyAlignment="1">
      <alignment horizontal="left" vertical="center" wrapText="1"/>
    </xf>
    <xf numFmtId="0" fontId="111" fillId="71" borderId="57" xfId="0" applyFont="1" applyFill="1" applyBorder="1" applyAlignment="1">
      <alignment horizontal="left" vertical="center" wrapText="1"/>
    </xf>
    <xf numFmtId="0" fontId="114" fillId="0" borderId="26"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5" xfId="0" applyFont="1" applyBorder="1" applyAlignment="1">
      <alignment horizontal="center" vertical="center" wrapText="1"/>
    </xf>
    <xf numFmtId="0" fontId="114" fillId="0" borderId="56" xfId="0" applyFont="1" applyBorder="1" applyAlignment="1">
      <alignment horizontal="center" vertical="center" wrapText="1"/>
    </xf>
    <xf numFmtId="0" fontId="114" fillId="0" borderId="25" xfId="0" applyFont="1" applyBorder="1" applyAlignment="1">
      <alignment horizontal="center" vertical="center" wrapText="1"/>
    </xf>
    <xf numFmtId="0" fontId="114" fillId="0" borderId="57" xfId="0" applyFont="1" applyBorder="1" applyAlignment="1">
      <alignment horizontal="center" vertical="center" wrapText="1"/>
    </xf>
    <xf numFmtId="0" fontId="82" fillId="72" borderId="20" xfId="0" applyFont="1" applyFill="1" applyBorder="1" applyAlignment="1">
      <alignment horizontal="center" vertical="center" wrapText="1"/>
    </xf>
    <xf numFmtId="0" fontId="82" fillId="72" borderId="20" xfId="0" applyFont="1" applyFill="1" applyBorder="1" applyAlignment="1">
      <alignment horizontal="center" vertical="center"/>
    </xf>
    <xf numFmtId="0" fontId="82" fillId="31" borderId="20" xfId="0" applyFont="1" applyFill="1" applyBorder="1" applyAlignment="1" applyProtection="1">
      <alignment horizontal="left" vertical="center" wrapText="1"/>
      <protection locked="0"/>
    </xf>
    <xf numFmtId="0" fontId="11" fillId="74" borderId="59" xfId="0" applyFont="1" applyFill="1" applyBorder="1" applyAlignment="1">
      <alignment horizontal="center" vertical="center"/>
    </xf>
    <xf numFmtId="0" fontId="11" fillId="74" borderId="39" xfId="0" applyFont="1" applyFill="1" applyBorder="1" applyAlignment="1">
      <alignment horizontal="center" vertical="center"/>
    </xf>
    <xf numFmtId="0" fontId="11" fillId="74" borderId="60" xfId="0" applyFont="1" applyFill="1" applyBorder="1" applyAlignment="1">
      <alignment horizontal="center" vertical="center"/>
    </xf>
    <xf numFmtId="164" fontId="6" fillId="0" borderId="20" xfId="418" applyNumberFormat="1" applyFont="1" applyFill="1" applyBorder="1" applyAlignment="1" applyProtection="1">
      <alignment horizontal="center" vertical="center"/>
    </xf>
    <xf numFmtId="164" fontId="6" fillId="81" borderId="18" xfId="418" applyNumberFormat="1" applyFont="1" applyFill="1" applyBorder="1" applyAlignment="1" applyProtection="1">
      <alignment horizontal="left" vertical="center" wrapText="1"/>
    </xf>
    <xf numFmtId="164" fontId="6" fillId="81" borderId="73" xfId="418" applyNumberFormat="1" applyFont="1" applyFill="1" applyBorder="1" applyAlignment="1" applyProtection="1">
      <alignment horizontal="left" vertical="center" wrapText="1"/>
    </xf>
    <xf numFmtId="164" fontId="6" fillId="81" borderId="58" xfId="418" applyNumberFormat="1" applyFont="1" applyFill="1" applyBorder="1" applyAlignment="1" applyProtection="1">
      <alignment horizontal="left" vertical="center" wrapText="1"/>
    </xf>
    <xf numFmtId="164" fontId="6" fillId="82" borderId="26" xfId="418" applyNumberFormat="1" applyFont="1" applyFill="1" applyBorder="1" applyAlignment="1" applyProtection="1">
      <alignment horizontal="center" vertical="center"/>
    </xf>
    <xf numFmtId="164" fontId="6" fillId="82" borderId="54" xfId="418" applyNumberFormat="1" applyFont="1" applyFill="1" applyBorder="1" applyAlignment="1" applyProtection="1">
      <alignment horizontal="center" vertical="center"/>
    </xf>
    <xf numFmtId="164" fontId="6" fillId="82" borderId="25" xfId="418" applyNumberFormat="1" applyFont="1" applyFill="1" applyBorder="1" applyAlignment="1" applyProtection="1">
      <alignment horizontal="center" vertical="center"/>
    </xf>
    <xf numFmtId="164" fontId="6" fillId="82" borderId="57" xfId="418" applyNumberFormat="1" applyFont="1" applyFill="1" applyBorder="1" applyAlignment="1" applyProtection="1">
      <alignment horizontal="center" vertical="center"/>
    </xf>
    <xf numFmtId="164" fontId="6" fillId="0" borderId="36" xfId="418" applyNumberFormat="1" applyFont="1" applyFill="1" applyBorder="1" applyAlignment="1" applyProtection="1">
      <alignment horizontal="center" wrapText="1"/>
    </xf>
    <xf numFmtId="164" fontId="6" fillId="0" borderId="37" xfId="418" applyNumberFormat="1" applyFont="1" applyFill="1" applyBorder="1" applyAlignment="1" applyProtection="1">
      <alignment horizontal="center" wrapText="1"/>
    </xf>
    <xf numFmtId="0" fontId="8" fillId="29" borderId="33" xfId="510" applyFont="1" applyFill="1" applyBorder="1" applyAlignment="1">
      <alignment horizontal="left" vertical="center"/>
    </xf>
    <xf numFmtId="0" fontId="8" fillId="29" borderId="38" xfId="510" applyFont="1" applyFill="1" applyBorder="1" applyAlignment="1">
      <alignment horizontal="left" vertical="center"/>
    </xf>
    <xf numFmtId="0" fontId="8" fillId="29" borderId="31" xfId="510" applyFont="1" applyFill="1" applyBorder="1" applyAlignment="1">
      <alignment horizontal="left" vertical="center"/>
    </xf>
    <xf numFmtId="0" fontId="59" fillId="0" borderId="19" xfId="0" applyFont="1" applyBorder="1" applyAlignment="1">
      <alignment horizontal="center" vertical="center" wrapText="1"/>
    </xf>
    <xf numFmtId="0" fontId="59" fillId="0" borderId="33" xfId="0" applyFont="1" applyBorder="1" applyAlignment="1">
      <alignment horizontal="center" vertical="center" wrapText="1"/>
    </xf>
    <xf numFmtId="0" fontId="59" fillId="0" borderId="0" xfId="0" applyFont="1" applyAlignment="1">
      <alignment horizontal="center" vertical="center" wrapText="1"/>
    </xf>
  </cellXfs>
  <cellStyles count="1175">
    <cellStyle name="20 % - Akzent1 2" xfId="1"/>
    <cellStyle name="20 % - Akzent1 2 2" xfId="2"/>
    <cellStyle name="20 % - Akzent1 2 3" xfId="3"/>
    <cellStyle name="20 % - Akzent1 2 3 2" xfId="4"/>
    <cellStyle name="20 % - Akzent1 2 3 2 2" xfId="5"/>
    <cellStyle name="20 % - Akzent1 2 3 3" xfId="6"/>
    <cellStyle name="20 % - Akzent1 2 3 4" xfId="1153"/>
    <cellStyle name="20 % - Akzent1 2 4" xfId="7"/>
    <cellStyle name="20 % - Akzent1 3" xfId="8"/>
    <cellStyle name="20 % - Akzent1 3 2" xfId="9"/>
    <cellStyle name="20 % - Akzent1 3 2 2" xfId="588"/>
    <cellStyle name="20 % - Akzent1 3 2 3" xfId="589"/>
    <cellStyle name="20 % - Akzent1 3 2 4" xfId="590"/>
    <cellStyle name="20 % - Akzent1 3 3" xfId="10"/>
    <cellStyle name="20 % - Akzent1 3 4" xfId="591"/>
    <cellStyle name="20 % - Akzent1 3 5" xfId="592"/>
    <cellStyle name="20 % - Akzent1 4" xfId="11"/>
    <cellStyle name="20 % - Akzent1 4 2" xfId="12"/>
    <cellStyle name="20 % - Akzent1 4 2 2" xfId="593"/>
    <cellStyle name="20 % - Akzent1 4 2 3" xfId="594"/>
    <cellStyle name="20 % - Akzent1 4 2 4" xfId="595"/>
    <cellStyle name="20 % - Akzent1 4 3" xfId="13"/>
    <cellStyle name="20 % - Akzent1 4 4" xfId="596"/>
    <cellStyle name="20 % - Akzent1 4 5" xfId="597"/>
    <cellStyle name="20 % - Akzent1 5" xfId="14"/>
    <cellStyle name="20 % - Akzent1 5 2" xfId="598"/>
    <cellStyle name="20 % - Akzent1 5 3" xfId="599"/>
    <cellStyle name="20 % - Akzent1 5 4" xfId="600"/>
    <cellStyle name="20 % - Akzent1 6" xfId="15"/>
    <cellStyle name="20 % - Akzent1 7" xfId="16"/>
    <cellStyle name="20 % - Akzent2 2" xfId="17"/>
    <cellStyle name="20 % - Akzent2 2 2" xfId="18"/>
    <cellStyle name="20 % - Akzent2 2 3" xfId="19"/>
    <cellStyle name="20 % - Akzent2 2 3 2" xfId="20"/>
    <cellStyle name="20 % - Akzent2 2 3 2 2" xfId="21"/>
    <cellStyle name="20 % - Akzent2 2 3 3" xfId="22"/>
    <cellStyle name="20 % - Akzent2 2 3 4" xfId="1152"/>
    <cellStyle name="20 % - Akzent2 2 4" xfId="23"/>
    <cellStyle name="20 % - Akzent2 3" xfId="24"/>
    <cellStyle name="20 % - Akzent2 3 2" xfId="25"/>
    <cellStyle name="20 % - Akzent2 3 2 2" xfId="601"/>
    <cellStyle name="20 % - Akzent2 3 2 3" xfId="602"/>
    <cellStyle name="20 % - Akzent2 3 2 4" xfId="603"/>
    <cellStyle name="20 % - Akzent2 3 3" xfId="26"/>
    <cellStyle name="20 % - Akzent2 3 4" xfId="604"/>
    <cellStyle name="20 % - Akzent2 3 5" xfId="605"/>
    <cellStyle name="20 % - Akzent2 4" xfId="27"/>
    <cellStyle name="20 % - Akzent2 4 2" xfId="28"/>
    <cellStyle name="20 % - Akzent2 4 2 2" xfId="606"/>
    <cellStyle name="20 % - Akzent2 4 2 3" xfId="607"/>
    <cellStyle name="20 % - Akzent2 4 2 4" xfId="608"/>
    <cellStyle name="20 % - Akzent2 4 3" xfId="29"/>
    <cellStyle name="20 % - Akzent2 4 4" xfId="609"/>
    <cellStyle name="20 % - Akzent2 4 5" xfId="610"/>
    <cellStyle name="20 % - Akzent2 5" xfId="30"/>
    <cellStyle name="20 % - Akzent2 5 2" xfId="611"/>
    <cellStyle name="20 % - Akzent2 5 3" xfId="612"/>
    <cellStyle name="20 % - Akzent2 5 4" xfId="613"/>
    <cellStyle name="20 % - Akzent2 6" xfId="31"/>
    <cellStyle name="20 % - Akzent2 7" xfId="32"/>
    <cellStyle name="20 % - Akzent3 2" xfId="33"/>
    <cellStyle name="20 % - Akzent3 2 2" xfId="34"/>
    <cellStyle name="20 % - Akzent3 2 3" xfId="35"/>
    <cellStyle name="20 % - Akzent3 2 3 2" xfId="36"/>
    <cellStyle name="20 % - Akzent3 2 3 2 2" xfId="37"/>
    <cellStyle name="20 % - Akzent3 2 3 3" xfId="38"/>
    <cellStyle name="20 % - Akzent3 2 3 4" xfId="1151"/>
    <cellStyle name="20 % - Akzent3 2 4" xfId="39"/>
    <cellStyle name="20 % - Akzent3 3" xfId="40"/>
    <cellStyle name="20 % - Akzent3 3 2" xfId="41"/>
    <cellStyle name="20 % - Akzent3 3 2 2" xfId="614"/>
    <cellStyle name="20 % - Akzent3 3 2 3" xfId="615"/>
    <cellStyle name="20 % - Akzent3 3 2 4" xfId="616"/>
    <cellStyle name="20 % - Akzent3 3 3" xfId="42"/>
    <cellStyle name="20 % - Akzent3 3 4" xfId="617"/>
    <cellStyle name="20 % - Akzent3 3 5" xfId="618"/>
    <cellStyle name="20 % - Akzent3 4" xfId="43"/>
    <cellStyle name="20 % - Akzent3 4 2" xfId="44"/>
    <cellStyle name="20 % - Akzent3 4 2 2" xfId="619"/>
    <cellStyle name="20 % - Akzent3 4 2 3" xfId="620"/>
    <cellStyle name="20 % - Akzent3 4 2 4" xfId="621"/>
    <cellStyle name="20 % - Akzent3 4 3" xfId="45"/>
    <cellStyle name="20 % - Akzent3 4 4" xfId="622"/>
    <cellStyle name="20 % - Akzent3 4 5" xfId="623"/>
    <cellStyle name="20 % - Akzent3 5" xfId="46"/>
    <cellStyle name="20 % - Akzent3 5 2" xfId="624"/>
    <cellStyle name="20 % - Akzent3 5 3" xfId="625"/>
    <cellStyle name="20 % - Akzent3 5 4" xfId="626"/>
    <cellStyle name="20 % - Akzent3 6" xfId="47"/>
    <cellStyle name="20 % - Akzent3 7" xfId="48"/>
    <cellStyle name="20 % - Akzent4 2" xfId="49"/>
    <cellStyle name="20 % - Akzent4 2 2" xfId="50"/>
    <cellStyle name="20 % - Akzent4 2 3" xfId="51"/>
    <cellStyle name="20 % - Akzent4 2 3 2" xfId="52"/>
    <cellStyle name="20 % - Akzent4 2 3 2 2" xfId="53"/>
    <cellStyle name="20 % - Akzent4 2 3 3" xfId="54"/>
    <cellStyle name="20 % - Akzent4 2 3 4" xfId="1150"/>
    <cellStyle name="20 % - Akzent4 2 4" xfId="55"/>
    <cellStyle name="20 % - Akzent4 3" xfId="56"/>
    <cellStyle name="20 % - Akzent4 3 2" xfId="57"/>
    <cellStyle name="20 % - Akzent4 3 2 2" xfId="627"/>
    <cellStyle name="20 % - Akzent4 3 2 3" xfId="628"/>
    <cellStyle name="20 % - Akzent4 3 2 4" xfId="629"/>
    <cellStyle name="20 % - Akzent4 3 3" xfId="58"/>
    <cellStyle name="20 % - Akzent4 3 4" xfId="630"/>
    <cellStyle name="20 % - Akzent4 3 5" xfId="631"/>
    <cellStyle name="20 % - Akzent4 4" xfId="59"/>
    <cellStyle name="20 % - Akzent4 4 2" xfId="60"/>
    <cellStyle name="20 % - Akzent4 4 2 2" xfId="632"/>
    <cellStyle name="20 % - Akzent4 4 2 3" xfId="633"/>
    <cellStyle name="20 % - Akzent4 4 2 4" xfId="634"/>
    <cellStyle name="20 % - Akzent4 4 3" xfId="61"/>
    <cellStyle name="20 % - Akzent4 4 4" xfId="635"/>
    <cellStyle name="20 % - Akzent4 4 5" xfId="636"/>
    <cellStyle name="20 % - Akzent4 5" xfId="62"/>
    <cellStyle name="20 % - Akzent4 5 2" xfId="637"/>
    <cellStyle name="20 % - Akzent4 5 3" xfId="638"/>
    <cellStyle name="20 % - Akzent4 5 4" xfId="639"/>
    <cellStyle name="20 % - Akzent4 6" xfId="63"/>
    <cellStyle name="20 % - Akzent4 7" xfId="64"/>
    <cellStyle name="20 % - Akzent5 2" xfId="65"/>
    <cellStyle name="20 % - Akzent5 2 2" xfId="66"/>
    <cellStyle name="20 % - Akzent5 2 2 2" xfId="67"/>
    <cellStyle name="20 % - Akzent5 2 3" xfId="68"/>
    <cellStyle name="20 % - Akzent5 2 4" xfId="1149"/>
    <cellStyle name="20 % - Akzent5 3" xfId="69"/>
    <cellStyle name="20 % - Akzent5 3 2" xfId="70"/>
    <cellStyle name="20 % - Akzent5 3 2 2" xfId="640"/>
    <cellStyle name="20 % - Akzent5 3 2 3" xfId="641"/>
    <cellStyle name="20 % - Akzent5 3 2 4" xfId="642"/>
    <cellStyle name="20 % - Akzent5 3 3" xfId="71"/>
    <cellStyle name="20 % - Akzent5 3 4" xfId="643"/>
    <cellStyle name="20 % - Akzent5 3 5" xfId="644"/>
    <cellStyle name="20 % - Akzent5 4" xfId="72"/>
    <cellStyle name="20 % - Akzent5 4 2" xfId="73"/>
    <cellStyle name="20 % - Akzent5 4 2 2" xfId="645"/>
    <cellStyle name="20 % - Akzent5 4 2 3" xfId="646"/>
    <cellStyle name="20 % - Akzent5 4 2 4" xfId="647"/>
    <cellStyle name="20 % - Akzent5 4 3" xfId="74"/>
    <cellStyle name="20 % - Akzent5 4 4" xfId="648"/>
    <cellStyle name="20 % - Akzent5 4 5" xfId="649"/>
    <cellStyle name="20 % - Akzent5 5" xfId="75"/>
    <cellStyle name="20 % - Akzent5 5 2" xfId="650"/>
    <cellStyle name="20 % - Akzent5 5 3" xfId="651"/>
    <cellStyle name="20 % - Akzent5 5 4" xfId="652"/>
    <cellStyle name="20 % - Akzent5 6" xfId="76"/>
    <cellStyle name="20 % - Akzent5 7" xfId="77"/>
    <cellStyle name="20 % - Akzent6 2" xfId="78"/>
    <cellStyle name="20 % - Akzent6 3" xfId="79"/>
    <cellStyle name="20 % - Akzent6 3 2" xfId="80"/>
    <cellStyle name="20 % - Akzent6 3 2 2" xfId="653"/>
    <cellStyle name="20 % - Akzent6 3 2 3" xfId="654"/>
    <cellStyle name="20 % - Akzent6 3 2 4" xfId="655"/>
    <cellStyle name="20 % - Akzent6 3 3" xfId="81"/>
    <cellStyle name="20 % - Akzent6 3 4" xfId="656"/>
    <cellStyle name="20 % - Akzent6 3 5" xfId="657"/>
    <cellStyle name="20 % - Akzent6 4" xfId="82"/>
    <cellStyle name="20 % - Akzent6 4 2" xfId="83"/>
    <cellStyle name="20 % - Akzent6 4 2 2" xfId="658"/>
    <cellStyle name="20 % - Akzent6 4 2 3" xfId="659"/>
    <cellStyle name="20 % - Akzent6 4 2 4" xfId="660"/>
    <cellStyle name="20 % - Akzent6 4 3" xfId="84"/>
    <cellStyle name="20 % - Akzent6 4 4" xfId="661"/>
    <cellStyle name="20 % - Akzent6 4 5" xfId="662"/>
    <cellStyle name="20 % - Akzent6 5" xfId="85"/>
    <cellStyle name="20 % - Akzent6 5 2" xfId="663"/>
    <cellStyle name="20 % - Akzent6 5 3" xfId="664"/>
    <cellStyle name="20 % - Akzent6 5 4" xfId="665"/>
    <cellStyle name="20 % - Akzent6 6" xfId="86"/>
    <cellStyle name="20 % - Akzent6 7" xfId="87"/>
    <cellStyle name="40 % - Akzent1 2" xfId="88"/>
    <cellStyle name="40 % - Akzent1 2 2" xfId="89"/>
    <cellStyle name="40 % - Akzent1 2 3" xfId="90"/>
    <cellStyle name="40 % - Akzent1 3" xfId="91"/>
    <cellStyle name="40 % - Akzent1 3 2" xfId="92"/>
    <cellStyle name="40 % - Akzent1 3 2 2" xfId="666"/>
    <cellStyle name="40 % - Akzent1 3 2 3" xfId="667"/>
    <cellStyle name="40 % - Akzent1 3 2 4" xfId="668"/>
    <cellStyle name="40 % - Akzent1 3 3" xfId="93"/>
    <cellStyle name="40 % - Akzent1 3 4" xfId="669"/>
    <cellStyle name="40 % - Akzent1 3 5" xfId="670"/>
    <cellStyle name="40 % - Akzent1 4" xfId="94"/>
    <cellStyle name="40 % - Akzent1 4 2" xfId="95"/>
    <cellStyle name="40 % - Akzent1 4 2 2" xfId="671"/>
    <cellStyle name="40 % - Akzent1 4 2 3" xfId="672"/>
    <cellStyle name="40 % - Akzent1 4 2 4" xfId="673"/>
    <cellStyle name="40 % - Akzent1 4 3" xfId="96"/>
    <cellStyle name="40 % - Akzent1 4 4" xfId="674"/>
    <cellStyle name="40 % - Akzent1 4 5" xfId="675"/>
    <cellStyle name="40 % - Akzent1 5" xfId="97"/>
    <cellStyle name="40 % - Akzent1 5 2" xfId="676"/>
    <cellStyle name="40 % - Akzent1 5 3" xfId="677"/>
    <cellStyle name="40 % - Akzent1 5 4" xfId="678"/>
    <cellStyle name="40 % - Akzent1 6" xfId="98"/>
    <cellStyle name="40 % - Akzent1 7" xfId="99"/>
    <cellStyle name="40 % - Akzent2 2" xfId="100"/>
    <cellStyle name="40 % - Akzent2 3" xfId="101"/>
    <cellStyle name="40 % - Akzent2 3 2" xfId="102"/>
    <cellStyle name="40 % - Akzent2 3 2 2" xfId="679"/>
    <cellStyle name="40 % - Akzent2 3 2 3" xfId="680"/>
    <cellStyle name="40 % - Akzent2 3 2 4" xfId="681"/>
    <cellStyle name="40 % - Akzent2 3 3" xfId="103"/>
    <cellStyle name="40 % - Akzent2 3 4" xfId="682"/>
    <cellStyle name="40 % - Akzent2 3 5" xfId="683"/>
    <cellStyle name="40 % - Akzent2 4" xfId="104"/>
    <cellStyle name="40 % - Akzent2 4 2" xfId="105"/>
    <cellStyle name="40 % - Akzent2 4 2 2" xfId="684"/>
    <cellStyle name="40 % - Akzent2 4 2 3" xfId="685"/>
    <cellStyle name="40 % - Akzent2 4 2 4" xfId="686"/>
    <cellStyle name="40 % - Akzent2 4 3" xfId="106"/>
    <cellStyle name="40 % - Akzent2 4 4" xfId="687"/>
    <cellStyle name="40 % - Akzent2 4 5" xfId="688"/>
    <cellStyle name="40 % - Akzent2 5" xfId="107"/>
    <cellStyle name="40 % - Akzent2 5 2" xfId="689"/>
    <cellStyle name="40 % - Akzent2 5 3" xfId="690"/>
    <cellStyle name="40 % - Akzent2 5 4" xfId="691"/>
    <cellStyle name="40 % - Akzent2 6" xfId="108"/>
    <cellStyle name="40 % - Akzent2 7" xfId="109"/>
    <cellStyle name="40 % - Akzent3 2" xfId="110"/>
    <cellStyle name="40 % - Akzent3 2 2" xfId="111"/>
    <cellStyle name="40 % - Akzent3 2 3" xfId="112"/>
    <cellStyle name="40 % - Akzent3 2 3 2" xfId="113"/>
    <cellStyle name="40 % - Akzent3 2 3 2 2" xfId="114"/>
    <cellStyle name="40 % - Akzent3 2 3 3" xfId="115"/>
    <cellStyle name="40 % - Akzent3 2 3 4" xfId="1148"/>
    <cellStyle name="40 % - Akzent3 2 4" xfId="116"/>
    <cellStyle name="40 % - Akzent3 3" xfId="117"/>
    <cellStyle name="40 % - Akzent3 3 2" xfId="118"/>
    <cellStyle name="40 % - Akzent3 3 2 2" xfId="692"/>
    <cellStyle name="40 % - Akzent3 3 2 3" xfId="693"/>
    <cellStyle name="40 % - Akzent3 3 2 4" xfId="694"/>
    <cellStyle name="40 % - Akzent3 3 3" xfId="119"/>
    <cellStyle name="40 % - Akzent3 3 4" xfId="695"/>
    <cellStyle name="40 % - Akzent3 3 5" xfId="696"/>
    <cellStyle name="40 % - Akzent3 4" xfId="120"/>
    <cellStyle name="40 % - Akzent3 4 2" xfId="121"/>
    <cellStyle name="40 % - Akzent3 4 2 2" xfId="697"/>
    <cellStyle name="40 % - Akzent3 4 2 3" xfId="698"/>
    <cellStyle name="40 % - Akzent3 4 2 4" xfId="699"/>
    <cellStyle name="40 % - Akzent3 4 3" xfId="122"/>
    <cellStyle name="40 % - Akzent3 4 4" xfId="700"/>
    <cellStyle name="40 % - Akzent3 4 5" xfId="701"/>
    <cellStyle name="40 % - Akzent3 5" xfId="123"/>
    <cellStyle name="40 % - Akzent3 5 2" xfId="702"/>
    <cellStyle name="40 % - Akzent3 5 3" xfId="703"/>
    <cellStyle name="40 % - Akzent3 5 4" xfId="704"/>
    <cellStyle name="40 % - Akzent3 6" xfId="124"/>
    <cellStyle name="40 % - Akzent3 7" xfId="125"/>
    <cellStyle name="40 % - Akzent4 2" xfId="126"/>
    <cellStyle name="40 % - Akzent4 2 2" xfId="127"/>
    <cellStyle name="40 % - Akzent4 2 2 2" xfId="128"/>
    <cellStyle name="40 % - Akzent4 2 3" xfId="129"/>
    <cellStyle name="40 % - Akzent4 2 4" xfId="1147"/>
    <cellStyle name="40 % - Akzent4 3" xfId="130"/>
    <cellStyle name="40 % - Akzent4 3 2" xfId="131"/>
    <cellStyle name="40 % - Akzent4 3 2 2" xfId="705"/>
    <cellStyle name="40 % - Akzent4 3 2 3" xfId="706"/>
    <cellStyle name="40 % - Akzent4 3 2 4" xfId="707"/>
    <cellStyle name="40 % - Akzent4 3 3" xfId="132"/>
    <cellStyle name="40 % - Akzent4 3 4" xfId="708"/>
    <cellStyle name="40 % - Akzent4 3 5" xfId="709"/>
    <cellStyle name="40 % - Akzent4 4" xfId="133"/>
    <cellStyle name="40 % - Akzent4 4 2" xfId="134"/>
    <cellStyle name="40 % - Akzent4 4 2 2" xfId="710"/>
    <cellStyle name="40 % - Akzent4 4 2 3" xfId="711"/>
    <cellStyle name="40 % - Akzent4 4 2 4" xfId="712"/>
    <cellStyle name="40 % - Akzent4 4 3" xfId="135"/>
    <cellStyle name="40 % - Akzent4 4 4" xfId="713"/>
    <cellStyle name="40 % - Akzent4 4 5" xfId="714"/>
    <cellStyle name="40 % - Akzent4 5" xfId="136"/>
    <cellStyle name="40 % - Akzent4 5 2" xfId="715"/>
    <cellStyle name="40 % - Akzent4 5 3" xfId="716"/>
    <cellStyle name="40 % - Akzent4 5 4" xfId="717"/>
    <cellStyle name="40 % - Akzent4 6" xfId="137"/>
    <cellStyle name="40 % - Akzent4 7" xfId="138"/>
    <cellStyle name="40 % - Akzent5 2" xfId="139"/>
    <cellStyle name="40 % - Akzent5 2 2" xfId="140"/>
    <cellStyle name="40 % - Akzent5 2 3" xfId="141"/>
    <cellStyle name="40 % - Akzent5 3" xfId="142"/>
    <cellStyle name="40 % - Akzent5 3 2" xfId="143"/>
    <cellStyle name="40 % - Akzent5 3 2 2" xfId="718"/>
    <cellStyle name="40 % - Akzent5 3 2 3" xfId="719"/>
    <cellStyle name="40 % - Akzent5 3 2 4" xfId="720"/>
    <cellStyle name="40 % - Akzent5 3 3" xfId="144"/>
    <cellStyle name="40 % - Akzent5 3 4" xfId="721"/>
    <cellStyle name="40 % - Akzent5 3 5" xfId="722"/>
    <cellStyle name="40 % - Akzent5 4" xfId="145"/>
    <cellStyle name="40 % - Akzent5 4 2" xfId="146"/>
    <cellStyle name="40 % - Akzent5 4 2 2" xfId="723"/>
    <cellStyle name="40 % - Akzent5 4 2 3" xfId="724"/>
    <cellStyle name="40 % - Akzent5 4 2 4" xfId="725"/>
    <cellStyle name="40 % - Akzent5 4 3" xfId="147"/>
    <cellStyle name="40 % - Akzent5 4 4" xfId="726"/>
    <cellStyle name="40 % - Akzent5 4 5" xfId="727"/>
    <cellStyle name="40 % - Akzent5 5" xfId="148"/>
    <cellStyle name="40 % - Akzent5 5 2" xfId="728"/>
    <cellStyle name="40 % - Akzent5 5 3" xfId="729"/>
    <cellStyle name="40 % - Akzent5 5 4" xfId="730"/>
    <cellStyle name="40 % - Akzent5 6" xfId="149"/>
    <cellStyle name="40 % - Akzent5 7" xfId="150"/>
    <cellStyle name="40 % - Akzent6 2" xfId="151"/>
    <cellStyle name="40 % - Akzent6 2 2" xfId="152"/>
    <cellStyle name="40 % - Akzent6 2 2 2" xfId="153"/>
    <cellStyle name="40 % - Akzent6 2 3" xfId="154"/>
    <cellStyle name="40 % - Akzent6 2 4" xfId="1146"/>
    <cellStyle name="40 % - Akzent6 3" xfId="155"/>
    <cellStyle name="40 % - Akzent6 3 2" xfId="156"/>
    <cellStyle name="40 % - Akzent6 3 2 2" xfId="731"/>
    <cellStyle name="40 % - Akzent6 3 2 3" xfId="732"/>
    <cellStyle name="40 % - Akzent6 3 2 4" xfId="733"/>
    <cellStyle name="40 % - Akzent6 3 3" xfId="157"/>
    <cellStyle name="40 % - Akzent6 3 4" xfId="734"/>
    <cellStyle name="40 % - Akzent6 3 5" xfId="735"/>
    <cellStyle name="40 % - Akzent6 4" xfId="158"/>
    <cellStyle name="40 % - Akzent6 4 2" xfId="159"/>
    <cellStyle name="40 % - Akzent6 4 2 2" xfId="736"/>
    <cellStyle name="40 % - Akzent6 4 2 3" xfId="737"/>
    <cellStyle name="40 % - Akzent6 4 2 4" xfId="738"/>
    <cellStyle name="40 % - Akzent6 4 3" xfId="160"/>
    <cellStyle name="40 % - Akzent6 4 4" xfId="739"/>
    <cellStyle name="40 % - Akzent6 4 5" xfId="740"/>
    <cellStyle name="40 % - Akzent6 5" xfId="161"/>
    <cellStyle name="40 % - Akzent6 5 2" xfId="741"/>
    <cellStyle name="40 % - Akzent6 5 3" xfId="742"/>
    <cellStyle name="40 % - Akzent6 5 4" xfId="743"/>
    <cellStyle name="40 % - Akzent6 6" xfId="162"/>
    <cellStyle name="40 % - Akzent6 7" xfId="163"/>
    <cellStyle name="60 % - Akzent1 2" xfId="164"/>
    <cellStyle name="60 % - Akzent1 2 2" xfId="165"/>
    <cellStyle name="60 % - Akzent1 2 2 2" xfId="166"/>
    <cellStyle name="60 % - Akzent1 2 3" xfId="167"/>
    <cellStyle name="60 % - Akzent1 2 4" xfId="1145"/>
    <cellStyle name="60 % - Akzent1 3" xfId="168"/>
    <cellStyle name="60 % - Akzent1 4" xfId="169"/>
    <cellStyle name="60 % - Akzent1 5" xfId="170"/>
    <cellStyle name="60 % - Akzent1 6" xfId="171"/>
    <cellStyle name="60 % - Akzent2 2" xfId="172"/>
    <cellStyle name="60 % - Akzent2 3" xfId="173"/>
    <cellStyle name="60 % - Akzent2 4" xfId="174"/>
    <cellStyle name="60 % - Akzent2 5" xfId="175"/>
    <cellStyle name="60 % - Akzent2 6" xfId="176"/>
    <cellStyle name="60 % - Akzent3 2" xfId="177"/>
    <cellStyle name="60 % - Akzent3 3" xfId="178"/>
    <cellStyle name="60 % - Akzent3 4" xfId="179"/>
    <cellStyle name="60 % - Akzent3 5" xfId="180"/>
    <cellStyle name="60 % - Akzent3 6" xfId="181"/>
    <cellStyle name="60 % - Akzent4 2" xfId="182"/>
    <cellStyle name="60 % - Akzent4 2 2" xfId="183"/>
    <cellStyle name="60 % - Akzent4 2 3" xfId="184"/>
    <cellStyle name="60 % - Akzent4 2 3 2" xfId="185"/>
    <cellStyle name="60 % - Akzent4 2 3 2 2" xfId="186"/>
    <cellStyle name="60 % - Akzent4 2 3 3" xfId="187"/>
    <cellStyle name="60 % - Akzent4 2 3 4" xfId="1144"/>
    <cellStyle name="60 % - Akzent4 2 4" xfId="188"/>
    <cellStyle name="60 % - Akzent4 3" xfId="189"/>
    <cellStyle name="60 % - Akzent4 4" xfId="190"/>
    <cellStyle name="60 % - Akzent4 5" xfId="191"/>
    <cellStyle name="60 % - Akzent4 6" xfId="192"/>
    <cellStyle name="60 % - Akzent5 2" xfId="193"/>
    <cellStyle name="60 % - Akzent5 2 2" xfId="194"/>
    <cellStyle name="60 % - Akzent5 2 2 2" xfId="195"/>
    <cellStyle name="60 % - Akzent5 2 3" xfId="196"/>
    <cellStyle name="60 % - Akzent5 2 4" xfId="1143"/>
    <cellStyle name="60 % - Akzent5 3" xfId="197"/>
    <cellStyle name="60 % - Akzent5 4" xfId="198"/>
    <cellStyle name="60 % - Akzent5 5" xfId="199"/>
    <cellStyle name="60 % - Akzent5 6" xfId="200"/>
    <cellStyle name="60 % - Akzent6 2" xfId="201"/>
    <cellStyle name="60 % - Akzent6 2 2" xfId="202"/>
    <cellStyle name="60 % - Akzent6 2 3" xfId="203"/>
    <cellStyle name="60 % - Akzent6 2 3 2" xfId="204"/>
    <cellStyle name="60 % - Akzent6 2 3 2 2" xfId="205"/>
    <cellStyle name="60 % - Akzent6 2 3 3" xfId="206"/>
    <cellStyle name="60 % - Akzent6 2 3 4" xfId="1142"/>
    <cellStyle name="60 % - Akzent6 2 4" xfId="207"/>
    <cellStyle name="60 % - Akzent6 3" xfId="208"/>
    <cellStyle name="60 % - Akzent6 4" xfId="209"/>
    <cellStyle name="60 % - Akzent6 5" xfId="210"/>
    <cellStyle name="60 % - Akzent6 6" xfId="211"/>
    <cellStyle name="Accent1" xfId="234"/>
    <cellStyle name="Accent1 2" xfId="212"/>
    <cellStyle name="Accent1 3" xfId="213"/>
    <cellStyle name="Accent1 3 2" xfId="214"/>
    <cellStyle name="Accent1 3 3" xfId="744"/>
    <cellStyle name="Accent1 4" xfId="215"/>
    <cellStyle name="Accent1 4 2" xfId="745"/>
    <cellStyle name="Accent1 5" xfId="216"/>
    <cellStyle name="Accent1 5 2" xfId="1157"/>
    <cellStyle name="Accent1 5 3" xfId="1141"/>
    <cellStyle name="Accent1 6" xfId="217"/>
    <cellStyle name="Accent1 6 2" xfId="1166"/>
    <cellStyle name="Accent1 6 3" xfId="1115"/>
    <cellStyle name="Accent2" xfId="237"/>
    <cellStyle name="Accent2 2" xfId="218"/>
    <cellStyle name="Accent2 3" xfId="219"/>
    <cellStyle name="Accent2 4" xfId="220"/>
    <cellStyle name="Accent2 4 2" xfId="1158"/>
    <cellStyle name="Accent2 4 3" xfId="1140"/>
    <cellStyle name="Accent2 5" xfId="221"/>
    <cellStyle name="Accent2 5 2" xfId="1167"/>
    <cellStyle name="Accent2 5 3" xfId="1139"/>
    <cellStyle name="Accent2 6" xfId="1116"/>
    <cellStyle name="Accent3" xfId="240"/>
    <cellStyle name="Accent3 2" xfId="222"/>
    <cellStyle name="Accent3 3" xfId="223"/>
    <cellStyle name="Accent4" xfId="243"/>
    <cellStyle name="Accent4 2" xfId="224"/>
    <cellStyle name="Accent4 3" xfId="225"/>
    <cellStyle name="Accent4 3 2" xfId="226"/>
    <cellStyle name="Accent4 3 3" xfId="746"/>
    <cellStyle name="Accent4 4" xfId="227"/>
    <cellStyle name="Accent4 4 2" xfId="747"/>
    <cellStyle name="Accent4 5" xfId="228"/>
    <cellStyle name="Accent4 5 2" xfId="1159"/>
    <cellStyle name="Accent4 5 3" xfId="1138"/>
    <cellStyle name="Accent4 6" xfId="229"/>
    <cellStyle name="Accent4 6 2" xfId="1168"/>
    <cellStyle name="Accent4 6 3" xfId="1117"/>
    <cellStyle name="Accent5" xfId="246"/>
    <cellStyle name="Accent5 2" xfId="230"/>
    <cellStyle name="Accent5 3" xfId="231"/>
    <cellStyle name="Accent6" xfId="249"/>
    <cellStyle name="Accent6 2" xfId="232"/>
    <cellStyle name="Accent6 3" xfId="233"/>
    <cellStyle name="Akzent1 2" xfId="235"/>
    <cellStyle name="Akzent1 3" xfId="236"/>
    <cellStyle name="Akzent1 4" xfId="748"/>
    <cellStyle name="Akzent2 2" xfId="238"/>
    <cellStyle name="Akzent2 3" xfId="239"/>
    <cellStyle name="Akzent2 4" xfId="749"/>
    <cellStyle name="Akzent3 2" xfId="241"/>
    <cellStyle name="Akzent3 3" xfId="242"/>
    <cellStyle name="Akzent4 2" xfId="244"/>
    <cellStyle name="Akzent4 3" xfId="245"/>
    <cellStyle name="Akzent4 4" xfId="750"/>
    <cellStyle name="Akzent5 2" xfId="247"/>
    <cellStyle name="Akzent5 3" xfId="248"/>
    <cellStyle name="Akzent6 2" xfId="250"/>
    <cellStyle name="Akzent6 3" xfId="251"/>
    <cellStyle name="Ausgabe 2" xfId="252"/>
    <cellStyle name="Ausgabe 2 2" xfId="253"/>
    <cellStyle name="Ausgabe 2 2 2" xfId="254"/>
    <cellStyle name="Ausgabe 2 2 3" xfId="255"/>
    <cellStyle name="Ausgabe 2 2 3 2" xfId="256"/>
    <cellStyle name="Ausgabe 2 2 3 3" xfId="753"/>
    <cellStyle name="Ausgabe 2 2 4" xfId="752"/>
    <cellStyle name="Ausgabe 2 3" xfId="257"/>
    <cellStyle name="Ausgabe 2 3 2" xfId="258"/>
    <cellStyle name="Ausgabe 2 3 2 2" xfId="259"/>
    <cellStyle name="Ausgabe 2 3 3" xfId="260"/>
    <cellStyle name="Ausgabe 2 3 3 2" xfId="261"/>
    <cellStyle name="Ausgabe 2 3 3 3" xfId="754"/>
    <cellStyle name="Ausgabe 2 3 4" xfId="1137"/>
    <cellStyle name="Ausgabe 2 4" xfId="262"/>
    <cellStyle name="Ausgabe 2 5" xfId="263"/>
    <cellStyle name="Ausgabe 2 5 2" xfId="264"/>
    <cellStyle name="Ausgabe 2 5 3" xfId="755"/>
    <cellStyle name="Ausgabe 2 6" xfId="751"/>
    <cellStyle name="Ausgabe 3" xfId="265"/>
    <cellStyle name="Ausgabe 3 2" xfId="266"/>
    <cellStyle name="Ausgabe 3 3" xfId="267"/>
    <cellStyle name="Ausgabe 3 3 2" xfId="268"/>
    <cellStyle name="Ausgabe 3 3 3" xfId="757"/>
    <cellStyle name="Ausgabe 3 4" xfId="756"/>
    <cellStyle name="Ausgabe 4" xfId="269"/>
    <cellStyle name="Ausgabe 5" xfId="270"/>
    <cellStyle name="Ausgabe 6" xfId="271"/>
    <cellStyle name="Ausgabe 7" xfId="272"/>
    <cellStyle name="Ausgabe 7 2" xfId="273"/>
    <cellStyle name="Ausgabe 7 3" xfId="274"/>
    <cellStyle name="Ausgabe 7 3 2" xfId="275"/>
    <cellStyle name="Ausgabe 7 3 3" xfId="276"/>
    <cellStyle name="Ausgabe 7 3 4" xfId="758"/>
    <cellStyle name="Ausgabe 7 4" xfId="277"/>
    <cellStyle name="Ausgabe 8" xfId="278"/>
    <cellStyle name="Ausgabe 8 2" xfId="279"/>
    <cellStyle name="Bad" xfId="507"/>
    <cellStyle name="Bad 2" xfId="280"/>
    <cellStyle name="Bad 2 2" xfId="759"/>
    <cellStyle name="Bad 3" xfId="281"/>
    <cellStyle name="Berechnung 2" xfId="282"/>
    <cellStyle name="Berechnung 2 2" xfId="283"/>
    <cellStyle name="Berechnung 2 3" xfId="284"/>
    <cellStyle name="Berechnung 2 3 2" xfId="285"/>
    <cellStyle name="Berechnung 2 3 2 2" xfId="286"/>
    <cellStyle name="Berechnung 2 3 3" xfId="287"/>
    <cellStyle name="Berechnung 2 3 4" xfId="1136"/>
    <cellStyle name="Berechnung 2 4" xfId="288"/>
    <cellStyle name="Berechnung 3" xfId="289"/>
    <cellStyle name="Berechnung 4" xfId="290"/>
    <cellStyle name="Berechnung 5" xfId="291"/>
    <cellStyle name="Berechnung 6" xfId="292"/>
    <cellStyle name="Berechnung 7" xfId="293"/>
    <cellStyle name="Berechnung 7 2" xfId="294"/>
    <cellStyle name="Berechnung 7 3" xfId="295"/>
    <cellStyle name="Berechnung 8" xfId="296"/>
    <cellStyle name="Calculation 2" xfId="297"/>
    <cellStyle name="Check Cell" xfId="576"/>
    <cellStyle name="Check Cell 2" xfId="298"/>
    <cellStyle name="Check Cell 2 2" xfId="760"/>
    <cellStyle name="Check Cell 3" xfId="299"/>
    <cellStyle name="Check Cell 3 2" xfId="762"/>
    <cellStyle name="Check Cell 3 3" xfId="761"/>
    <cellStyle name="Check Cell 4" xfId="300"/>
    <cellStyle name="Check Cell 4 2" xfId="763"/>
    <cellStyle name="Check Cell 5" xfId="301"/>
    <cellStyle name="Check Cell 5 2" xfId="764"/>
    <cellStyle name="Check Cell 5 2 2" xfId="1169"/>
    <cellStyle name="Check Cell 6" xfId="1124"/>
    <cellStyle name="Comma 2" xfId="585"/>
    <cellStyle name="Eingabe 2" xfId="302"/>
    <cellStyle name="Eingabe 3" xfId="303"/>
    <cellStyle name="Eingabe 4" xfId="304"/>
    <cellStyle name="Eingabe 5" xfId="305"/>
    <cellStyle name="Eingabe 6" xfId="306"/>
    <cellStyle name="Eingabe 7" xfId="307"/>
    <cellStyle name="Ergebnis 2" xfId="308"/>
    <cellStyle name="Ergebnis 2 2" xfId="309"/>
    <cellStyle name="Ergebnis 2 2 2" xfId="310"/>
    <cellStyle name="Ergebnis 2 3" xfId="311"/>
    <cellStyle name="Ergebnis 2 4" xfId="312"/>
    <cellStyle name="Ergebnis 2 4 2" xfId="313"/>
    <cellStyle name="Ergebnis 2 4 2 2" xfId="314"/>
    <cellStyle name="Ergebnis 2 4 3" xfId="315"/>
    <cellStyle name="Ergebnis 2 4 4" xfId="1135"/>
    <cellStyle name="Ergebnis 2 5" xfId="316"/>
    <cellStyle name="Ergebnis 3" xfId="317"/>
    <cellStyle name="Ergebnis 3 2" xfId="318"/>
    <cellStyle name="Ergebnis 4" xfId="319"/>
    <cellStyle name="Ergebnis 4 2" xfId="320"/>
    <cellStyle name="Ergebnis 5" xfId="321"/>
    <cellStyle name="Ergebnis 6" xfId="322"/>
    <cellStyle name="Ergebnis 7" xfId="323"/>
    <cellStyle name="Ergebnis 8" xfId="324"/>
    <cellStyle name="Ergebnis 8 2" xfId="325"/>
    <cellStyle name="Ergebnis 8 3" xfId="326"/>
    <cellStyle name="Ergebnis 9" xfId="327"/>
    <cellStyle name="Erklärender Text 2" xfId="328"/>
    <cellStyle name="Erklärender Text 3" xfId="329"/>
    <cellStyle name="Erklärender Text 4" xfId="330"/>
    <cellStyle name="Erklärender Text 5" xfId="331"/>
    <cellStyle name="Erklärender Text 6" xfId="332"/>
    <cellStyle name="Good" xfId="335"/>
    <cellStyle name="Good 2" xfId="333"/>
    <cellStyle name="Good 2 2" xfId="765"/>
    <cellStyle name="Good 3" xfId="334"/>
    <cellStyle name="Gut 2" xfId="336"/>
    <cellStyle name="Gut 3" xfId="337"/>
    <cellStyle name="Heading 1" xfId="551"/>
    <cellStyle name="Heading 1 2" xfId="338"/>
    <cellStyle name="Heading 1 2 2" xfId="339"/>
    <cellStyle name="Heading 1 2 2 2" xfId="768"/>
    <cellStyle name="Heading 1 2 3" xfId="769"/>
    <cellStyle name="Heading 1 2 4" xfId="767"/>
    <cellStyle name="Heading 1 3" xfId="340"/>
    <cellStyle name="Heading 1 3 2" xfId="770"/>
    <cellStyle name="Heading 1 4" xfId="341"/>
    <cellStyle name="Heading 1 4 2" xfId="1161"/>
    <cellStyle name="Heading 1 4 3" xfId="1134"/>
    <cellStyle name="Heading 1 5" xfId="342"/>
    <cellStyle name="Heading 1 5 2" xfId="766"/>
    <cellStyle name="Heading 1 5 2 2" xfId="1170"/>
    <cellStyle name="Heading 1 5 3" xfId="1133"/>
    <cellStyle name="Heading 1 6" xfId="1120"/>
    <cellStyle name="Heading 2" xfId="554"/>
    <cellStyle name="Heading 2 2" xfId="343"/>
    <cellStyle name="Heading 2 2 2" xfId="344"/>
    <cellStyle name="Heading 2 2 2 2" xfId="773"/>
    <cellStyle name="Heading 2 2 3" xfId="774"/>
    <cellStyle name="Heading 2 2 4" xfId="772"/>
    <cellStyle name="Heading 2 3" xfId="345"/>
    <cellStyle name="Heading 2 3 2" xfId="775"/>
    <cellStyle name="Heading 2 4" xfId="346"/>
    <cellStyle name="Heading 2 4 2" xfId="1162"/>
    <cellStyle name="Heading 2 4 3" xfId="1132"/>
    <cellStyle name="Heading 2 5" xfId="347"/>
    <cellStyle name="Heading 2 5 2" xfId="771"/>
    <cellStyle name="Heading 2 5 2 2" xfId="1171"/>
    <cellStyle name="Heading 2 5 3" xfId="1131"/>
    <cellStyle name="Heading 2 6" xfId="1121"/>
    <cellStyle name="Heading 3" xfId="557"/>
    <cellStyle name="Heading 3 2" xfId="348"/>
    <cellStyle name="Heading 3 2 2" xfId="349"/>
    <cellStyle name="Heading 3 2 2 2" xfId="778"/>
    <cellStyle name="Heading 3 2 3" xfId="779"/>
    <cellStyle name="Heading 3 2 4" xfId="777"/>
    <cellStyle name="Heading 3 3" xfId="350"/>
    <cellStyle name="Heading 3 3 2" xfId="780"/>
    <cellStyle name="Heading 3 4" xfId="351"/>
    <cellStyle name="Heading 3 4 2" xfId="1163"/>
    <cellStyle name="Heading 3 4 3" xfId="1130"/>
    <cellStyle name="Heading 3 5" xfId="352"/>
    <cellStyle name="Heading 3 5 2" xfId="776"/>
    <cellStyle name="Heading 3 5 2 2" xfId="1172"/>
    <cellStyle name="Heading 3 5 3" xfId="1129"/>
    <cellStyle name="Heading 3 6" xfId="1122"/>
    <cellStyle name="Heading 4" xfId="560"/>
    <cellStyle name="Heading 4 2" xfId="353"/>
    <cellStyle name="Heading 4 2 2" xfId="354"/>
    <cellStyle name="Heading 4 2 2 2" xfId="783"/>
    <cellStyle name="Heading 4 2 3" xfId="784"/>
    <cellStyle name="Heading 4 2 4" xfId="782"/>
    <cellStyle name="Heading 4 3" xfId="355"/>
    <cellStyle name="Heading 4 3 2" xfId="785"/>
    <cellStyle name="Heading 4 4" xfId="356"/>
    <cellStyle name="Heading 4 4 2" xfId="1164"/>
    <cellStyle name="Heading 4 4 3" xfId="1128"/>
    <cellStyle name="Heading 4 5" xfId="357"/>
    <cellStyle name="Heading 4 5 2" xfId="781"/>
    <cellStyle name="Heading 4 5 2 2" xfId="1173"/>
    <cellStyle name="Heading 4 5 3" xfId="1127"/>
    <cellStyle name="Heading 4 6" xfId="1123"/>
    <cellStyle name="Input 2" xfId="358"/>
    <cellStyle name="Komma 2" xfId="1160"/>
    <cellStyle name="Linked Cell" xfId="565"/>
    <cellStyle name="Linked Cell 2" xfId="359"/>
    <cellStyle name="Linked Cell 2 2" xfId="786"/>
    <cellStyle name="Linked Cell 3" xfId="360"/>
    <cellStyle name="Neutral" xfId="361" builtinId="28" customBuiltin="1"/>
    <cellStyle name="Neutral 2" xfId="1118"/>
    <cellStyle name="Normal 2" xfId="362"/>
    <cellStyle name="Note" xfId="370"/>
    <cellStyle name="Note 2" xfId="363"/>
    <cellStyle name="Note 2 2" xfId="364"/>
    <cellStyle name="Note 3" xfId="365"/>
    <cellStyle name="Note 3 2" xfId="787"/>
    <cellStyle name="Note 4" xfId="366"/>
    <cellStyle name="Note 4 2" xfId="789"/>
    <cellStyle name="Note 4 3" xfId="788"/>
    <cellStyle name="Note 5" xfId="367"/>
    <cellStyle name="Note 5 2" xfId="368"/>
    <cellStyle name="Note 5 2 2" xfId="790"/>
    <cellStyle name="Note 6" xfId="369"/>
    <cellStyle name="Notiz 2" xfId="371"/>
    <cellStyle name="Notiz 2 2" xfId="372"/>
    <cellStyle name="Notiz 2 2 2" xfId="373"/>
    <cellStyle name="Notiz 2 2 2 2" xfId="374"/>
    <cellStyle name="Notiz 2 2 2 2 2" xfId="375"/>
    <cellStyle name="Notiz 2 2 2 2 2 2" xfId="791"/>
    <cellStyle name="Notiz 2 2 2 2 2 3" xfId="792"/>
    <cellStyle name="Notiz 2 2 2 2 2 4" xfId="793"/>
    <cellStyle name="Notiz 2 2 2 2 3" xfId="794"/>
    <cellStyle name="Notiz 2 2 2 2 4" xfId="795"/>
    <cellStyle name="Notiz 2 2 2 2 5" xfId="796"/>
    <cellStyle name="Notiz 2 2 2 3" xfId="376"/>
    <cellStyle name="Notiz 2 2 2 3 2" xfId="797"/>
    <cellStyle name="Notiz 2 2 2 3 3" xfId="798"/>
    <cellStyle name="Notiz 2 2 2 3 4" xfId="799"/>
    <cellStyle name="Notiz 2 2 2 4" xfId="800"/>
    <cellStyle name="Notiz 2 2 2 5" xfId="801"/>
    <cellStyle name="Notiz 2 2 2 6" xfId="802"/>
    <cellStyle name="Notiz 2 2 3" xfId="377"/>
    <cellStyle name="Notiz 2 2 3 2" xfId="378"/>
    <cellStyle name="Notiz 2 2 3 2 2" xfId="803"/>
    <cellStyle name="Notiz 2 2 3 2 3" xfId="804"/>
    <cellStyle name="Notiz 2 2 3 2 4" xfId="805"/>
    <cellStyle name="Notiz 2 2 3 3" xfId="806"/>
    <cellStyle name="Notiz 2 2 3 4" xfId="807"/>
    <cellStyle name="Notiz 2 2 3 5" xfId="808"/>
    <cellStyle name="Notiz 2 2 4" xfId="379"/>
    <cellStyle name="Notiz 2 2 4 2" xfId="380"/>
    <cellStyle name="Notiz 2 2 4 3" xfId="381"/>
    <cellStyle name="Notiz 2 2 4 3 2" xfId="382"/>
    <cellStyle name="Notiz 2 2 4 3 3" xfId="581"/>
    <cellStyle name="Notiz 2 2 4 3 4" xfId="809"/>
    <cellStyle name="Notiz 2 2 4 3 4 2" xfId="1126"/>
    <cellStyle name="Notiz 2 2 4 4" xfId="383"/>
    <cellStyle name="Notiz 2 2 4 4 2" xfId="384"/>
    <cellStyle name="Notiz 2 2 4 4 2 2" xfId="810"/>
    <cellStyle name="Notiz 2 2 4 5" xfId="811"/>
    <cellStyle name="Notiz 2 2 5" xfId="385"/>
    <cellStyle name="Notiz 2 2 5 2" xfId="386"/>
    <cellStyle name="Notiz 2 2 5 3" xfId="387"/>
    <cellStyle name="Notiz 2 2 5 4" xfId="388"/>
    <cellStyle name="Notiz 2 2 5 4 2" xfId="389"/>
    <cellStyle name="Notiz 2 2 5 4 3" xfId="813"/>
    <cellStyle name="Notiz 2 2 5 5" xfId="812"/>
    <cellStyle name="Notiz 2 2 6" xfId="814"/>
    <cellStyle name="Notiz 2 3" xfId="390"/>
    <cellStyle name="Notiz 2 3 2" xfId="391"/>
    <cellStyle name="Notiz 2 3 2 2" xfId="392"/>
    <cellStyle name="Notiz 2 3 2 2 2" xfId="815"/>
    <cellStyle name="Notiz 2 3 2 2 3" xfId="816"/>
    <cellStyle name="Notiz 2 3 2 2 4" xfId="817"/>
    <cellStyle name="Notiz 2 3 2 3" xfId="818"/>
    <cellStyle name="Notiz 2 3 2 4" xfId="819"/>
    <cellStyle name="Notiz 2 3 2 5" xfId="820"/>
    <cellStyle name="Notiz 2 3 3" xfId="393"/>
    <cellStyle name="Notiz 2 3 3 2" xfId="821"/>
    <cellStyle name="Notiz 2 3 3 3" xfId="822"/>
    <cellStyle name="Notiz 2 3 3 4" xfId="823"/>
    <cellStyle name="Notiz 2 3 4" xfId="824"/>
    <cellStyle name="Notiz 2 3 5" xfId="825"/>
    <cellStyle name="Notiz 2 3 6" xfId="826"/>
    <cellStyle name="Notiz 2 4" xfId="394"/>
    <cellStyle name="Notiz 2 4 2" xfId="395"/>
    <cellStyle name="Notiz 2 4 2 2" xfId="827"/>
    <cellStyle name="Notiz 2 4 2 3" xfId="828"/>
    <cellStyle name="Notiz 2 4 2 4" xfId="829"/>
    <cellStyle name="Notiz 2 4 3" xfId="830"/>
    <cellStyle name="Notiz 2 4 4" xfId="831"/>
    <cellStyle name="Notiz 2 4 5" xfId="832"/>
    <cellStyle name="Notiz 2 5" xfId="396"/>
    <cellStyle name="Notiz 2 5 2" xfId="833"/>
    <cellStyle name="Notiz 2 5 3" xfId="834"/>
    <cellStyle name="Notiz 2 5 4" xfId="835"/>
    <cellStyle name="Notiz 2 6" xfId="836"/>
    <cellStyle name="Notiz 2 7" xfId="837"/>
    <cellStyle name="Notiz 2 8" xfId="838"/>
    <cellStyle name="Notiz 3" xfId="397"/>
    <cellStyle name="Notiz 3 2" xfId="398"/>
    <cellStyle name="Notiz 3 2 2" xfId="399"/>
    <cellStyle name="Notiz 3 2 2 2" xfId="400"/>
    <cellStyle name="Notiz 3 2 2 2 2" xfId="839"/>
    <cellStyle name="Notiz 3 2 2 2 3" xfId="840"/>
    <cellStyle name="Notiz 3 2 2 2 4" xfId="841"/>
    <cellStyle name="Notiz 3 2 2 3" xfId="842"/>
    <cellStyle name="Notiz 3 2 2 4" xfId="843"/>
    <cellStyle name="Notiz 3 2 2 5" xfId="844"/>
    <cellStyle name="Notiz 3 2 3" xfId="401"/>
    <cellStyle name="Notiz 3 2 3 2" xfId="845"/>
    <cellStyle name="Notiz 3 2 3 3" xfId="846"/>
    <cellStyle name="Notiz 3 2 3 4" xfId="847"/>
    <cellStyle name="Notiz 3 2 4" xfId="848"/>
    <cellStyle name="Notiz 3 2 5" xfId="849"/>
    <cellStyle name="Notiz 3 2 6" xfId="850"/>
    <cellStyle name="Notiz 3 3" xfId="402"/>
    <cellStyle name="Notiz 3 3 2" xfId="403"/>
    <cellStyle name="Notiz 3 3 2 2" xfId="851"/>
    <cellStyle name="Notiz 3 3 2 3" xfId="852"/>
    <cellStyle name="Notiz 3 3 2 4" xfId="853"/>
    <cellStyle name="Notiz 3 3 3" xfId="854"/>
    <cellStyle name="Notiz 3 3 4" xfId="855"/>
    <cellStyle name="Notiz 3 3 5" xfId="856"/>
    <cellStyle name="Notiz 3 4" xfId="404"/>
    <cellStyle name="Notiz 3 4 2" xfId="857"/>
    <cellStyle name="Notiz 3 4 3" xfId="858"/>
    <cellStyle name="Notiz 3 4 4" xfId="859"/>
    <cellStyle name="Notiz 3 5" xfId="860"/>
    <cellStyle name="Notiz 3 6" xfId="861"/>
    <cellStyle name="Notiz 3 7" xfId="862"/>
    <cellStyle name="Notiz 4" xfId="405"/>
    <cellStyle name="Notiz 4 2" xfId="406"/>
    <cellStyle name="Notiz 4 2 2" xfId="407"/>
    <cellStyle name="Notiz 4 2 2 2" xfId="863"/>
    <cellStyle name="Notiz 4 2 2 3" xfId="864"/>
    <cellStyle name="Notiz 4 2 2 4" xfId="865"/>
    <cellStyle name="Notiz 4 2 3" xfId="866"/>
    <cellStyle name="Notiz 4 2 4" xfId="867"/>
    <cellStyle name="Notiz 4 2 5" xfId="868"/>
    <cellStyle name="Notiz 4 3" xfId="408"/>
    <cellStyle name="Notiz 4 3 2" xfId="869"/>
    <cellStyle name="Notiz 4 3 3" xfId="870"/>
    <cellStyle name="Notiz 4 3 4" xfId="871"/>
    <cellStyle name="Notiz 4 4" xfId="872"/>
    <cellStyle name="Notiz 4 5" xfId="873"/>
    <cellStyle name="Notiz 4 6" xfId="874"/>
    <cellStyle name="Notiz 5" xfId="409"/>
    <cellStyle name="Notiz 5 2" xfId="410"/>
    <cellStyle name="Notiz 5 2 2" xfId="411"/>
    <cellStyle name="Notiz 5 2 2 2" xfId="875"/>
    <cellStyle name="Notiz 5 2 2 3" xfId="876"/>
    <cellStyle name="Notiz 5 2 2 4" xfId="877"/>
    <cellStyle name="Notiz 5 2 3" xfId="878"/>
    <cellStyle name="Notiz 5 2 4" xfId="879"/>
    <cellStyle name="Notiz 5 2 5" xfId="880"/>
    <cellStyle name="Notiz 5 3" xfId="412"/>
    <cellStyle name="Notiz 5 3 2" xfId="881"/>
    <cellStyle name="Notiz 5 3 3" xfId="882"/>
    <cellStyle name="Notiz 5 3 4" xfId="883"/>
    <cellStyle name="Notiz 5 4" xfId="884"/>
    <cellStyle name="Notiz 5 5" xfId="885"/>
    <cellStyle name="Notiz 5 6" xfId="886"/>
    <cellStyle name="Notiz 6" xfId="413"/>
    <cellStyle name="Notiz 6 2" xfId="414"/>
    <cellStyle name="Notiz 6 2 2" xfId="887"/>
    <cellStyle name="Notiz 6 2 3" xfId="888"/>
    <cellStyle name="Notiz 6 2 4" xfId="889"/>
    <cellStyle name="Notiz 6 3" xfId="890"/>
    <cellStyle name="Notiz 6 4" xfId="891"/>
    <cellStyle name="Notiz 6 5" xfId="892"/>
    <cellStyle name="Notiz 7" xfId="415"/>
    <cellStyle name="Notiz 7 2" xfId="893"/>
    <cellStyle name="Notiz 7 3" xfId="894"/>
    <cellStyle name="Notiz 7 4" xfId="895"/>
    <cellStyle name="Notiz 8" xfId="416"/>
    <cellStyle name="Notiz 9" xfId="896"/>
    <cellStyle name="Output 2" xfId="417"/>
    <cellStyle name="Percent 2" xfId="418"/>
    <cellStyle name="Percent 3" xfId="587"/>
    <cellStyle name="Prozent" xfId="419" builtinId="5"/>
    <cellStyle name="Prozent 10" xfId="420"/>
    <cellStyle name="Prozent 10 2" xfId="421"/>
    <cellStyle name="Prozent 10 3" xfId="422"/>
    <cellStyle name="Prozent 10 3 2" xfId="898"/>
    <cellStyle name="Prozent 10 3 3" xfId="897"/>
    <cellStyle name="Prozent 10 4" xfId="423"/>
    <cellStyle name="Prozent 10 4 2" xfId="424"/>
    <cellStyle name="Prozent 10 4 3" xfId="899"/>
    <cellStyle name="Prozent 11" xfId="425"/>
    <cellStyle name="Prozent 12" xfId="426"/>
    <cellStyle name="Prozent 13" xfId="900"/>
    <cellStyle name="Prozent 2" xfId="427"/>
    <cellStyle name="Prozent 3" xfId="428"/>
    <cellStyle name="Prozent 3 2" xfId="429"/>
    <cellStyle name="Prozent 3 2 2" xfId="430"/>
    <cellStyle name="Prozent 3 2 2 2" xfId="431"/>
    <cellStyle name="Prozent 3 2 2 2 2" xfId="432"/>
    <cellStyle name="Prozent 3 2 2 2 2 2" xfId="901"/>
    <cellStyle name="Prozent 3 2 2 2 2 3" xfId="902"/>
    <cellStyle name="Prozent 3 2 2 2 2 4" xfId="903"/>
    <cellStyle name="Prozent 3 2 2 2 3" xfId="904"/>
    <cellStyle name="Prozent 3 2 2 2 4" xfId="905"/>
    <cellStyle name="Prozent 3 2 2 2 5" xfId="906"/>
    <cellStyle name="Prozent 3 2 2 3" xfId="433"/>
    <cellStyle name="Prozent 3 2 2 3 2" xfId="907"/>
    <cellStyle name="Prozent 3 2 2 3 3" xfId="908"/>
    <cellStyle name="Prozent 3 2 2 3 4" xfId="909"/>
    <cellStyle name="Prozent 3 2 2 4" xfId="910"/>
    <cellStyle name="Prozent 3 2 2 5" xfId="911"/>
    <cellStyle name="Prozent 3 2 2 6" xfId="912"/>
    <cellStyle name="Prozent 3 2 3" xfId="434"/>
    <cellStyle name="Prozent 3 2 3 2" xfId="435"/>
    <cellStyle name="Prozent 3 2 3 2 2" xfId="913"/>
    <cellStyle name="Prozent 3 2 3 2 3" xfId="914"/>
    <cellStyle name="Prozent 3 2 3 2 4" xfId="915"/>
    <cellStyle name="Prozent 3 2 3 3" xfId="916"/>
    <cellStyle name="Prozent 3 2 3 4" xfId="917"/>
    <cellStyle name="Prozent 3 2 3 5" xfId="918"/>
    <cellStyle name="Prozent 3 2 4" xfId="436"/>
    <cellStyle name="Prozent 3 2 4 2" xfId="437"/>
    <cellStyle name="Prozent 3 2 4 3" xfId="438"/>
    <cellStyle name="Prozent 3 2 4 4" xfId="919"/>
    <cellStyle name="Prozent 3 2 4 5" xfId="920"/>
    <cellStyle name="Prozent 3 2 5" xfId="439"/>
    <cellStyle name="Prozent 3 3" xfId="440"/>
    <cellStyle name="Prozent 3 3 2" xfId="441"/>
    <cellStyle name="Prozent 3 3 2 2" xfId="442"/>
    <cellStyle name="Prozent 3 3 2 2 2" xfId="921"/>
    <cellStyle name="Prozent 3 3 2 2 3" xfId="922"/>
    <cellStyle name="Prozent 3 3 2 2 4" xfId="923"/>
    <cellStyle name="Prozent 3 3 2 3" xfId="924"/>
    <cellStyle name="Prozent 3 3 2 4" xfId="925"/>
    <cellStyle name="Prozent 3 3 2 5" xfId="926"/>
    <cellStyle name="Prozent 3 3 3" xfId="443"/>
    <cellStyle name="Prozent 3 3 3 2" xfId="927"/>
    <cellStyle name="Prozent 3 3 3 3" xfId="928"/>
    <cellStyle name="Prozent 3 3 3 4" xfId="929"/>
    <cellStyle name="Prozent 3 3 4" xfId="930"/>
    <cellStyle name="Prozent 3 3 5" xfId="931"/>
    <cellStyle name="Prozent 3 3 6" xfId="932"/>
    <cellStyle name="Prozent 3 4" xfId="444"/>
    <cellStyle name="Prozent 3 4 2" xfId="445"/>
    <cellStyle name="Prozent 3 4 2 2" xfId="933"/>
    <cellStyle name="Prozent 3 4 2 3" xfId="934"/>
    <cellStyle name="Prozent 3 4 2 4" xfId="935"/>
    <cellStyle name="Prozent 3 4 3" xfId="936"/>
    <cellStyle name="Prozent 3 4 4" xfId="937"/>
    <cellStyle name="Prozent 3 4 5" xfId="938"/>
    <cellStyle name="Prozent 3 5" xfId="446"/>
    <cellStyle name="Prozent 3 5 2" xfId="939"/>
    <cellStyle name="Prozent 3 5 3" xfId="940"/>
    <cellStyle name="Prozent 3 5 4" xfId="941"/>
    <cellStyle name="Prozent 3 6" xfId="942"/>
    <cellStyle name="Prozent 3 7" xfId="943"/>
    <cellStyle name="Prozent 3 8" xfId="944"/>
    <cellStyle name="Prozent 4" xfId="447"/>
    <cellStyle name="Prozent 4 2" xfId="448"/>
    <cellStyle name="Prozent 4 2 2" xfId="449"/>
    <cellStyle name="Prozent 4 2 2 2" xfId="450"/>
    <cellStyle name="Prozent 4 2 2 2 2" xfId="451"/>
    <cellStyle name="Prozent 4 2 2 2 2 2" xfId="945"/>
    <cellStyle name="Prozent 4 2 2 2 2 3" xfId="946"/>
    <cellStyle name="Prozent 4 2 2 2 2 4" xfId="947"/>
    <cellStyle name="Prozent 4 2 2 2 3" xfId="948"/>
    <cellStyle name="Prozent 4 2 2 2 4" xfId="949"/>
    <cellStyle name="Prozent 4 2 2 2 5" xfId="950"/>
    <cellStyle name="Prozent 4 2 2 3" xfId="452"/>
    <cellStyle name="Prozent 4 2 2 3 2" xfId="951"/>
    <cellStyle name="Prozent 4 2 2 3 3" xfId="952"/>
    <cellStyle name="Prozent 4 2 2 3 4" xfId="953"/>
    <cellStyle name="Prozent 4 2 2 4" xfId="954"/>
    <cellStyle name="Prozent 4 2 2 5" xfId="955"/>
    <cellStyle name="Prozent 4 2 2 6" xfId="956"/>
    <cellStyle name="Prozent 4 2 3" xfId="453"/>
    <cellStyle name="Prozent 4 2 3 2" xfId="454"/>
    <cellStyle name="Prozent 4 2 3 2 2" xfId="957"/>
    <cellStyle name="Prozent 4 2 3 2 3" xfId="958"/>
    <cellStyle name="Prozent 4 2 3 2 4" xfId="959"/>
    <cellStyle name="Prozent 4 2 3 3" xfId="960"/>
    <cellStyle name="Prozent 4 2 3 4" xfId="961"/>
    <cellStyle name="Prozent 4 2 3 5" xfId="962"/>
    <cellStyle name="Prozent 4 2 4" xfId="455"/>
    <cellStyle name="Prozent 4 2 4 2" xfId="963"/>
    <cellStyle name="Prozent 4 2 4 3" xfId="964"/>
    <cellStyle name="Prozent 4 2 4 4" xfId="965"/>
    <cellStyle name="Prozent 4 2 5" xfId="966"/>
    <cellStyle name="Prozent 4 2 6" xfId="967"/>
    <cellStyle name="Prozent 4 2 7" xfId="968"/>
    <cellStyle name="Prozent 4 3" xfId="456"/>
    <cellStyle name="Prozent 4 3 2" xfId="457"/>
    <cellStyle name="Prozent 4 3 2 2" xfId="458"/>
    <cellStyle name="Prozent 4 3 2 2 2" xfId="969"/>
    <cellStyle name="Prozent 4 3 2 2 3" xfId="970"/>
    <cellStyle name="Prozent 4 3 2 2 4" xfId="971"/>
    <cellStyle name="Prozent 4 3 2 3" xfId="972"/>
    <cellStyle name="Prozent 4 3 2 4" xfId="973"/>
    <cellStyle name="Prozent 4 3 2 5" xfId="974"/>
    <cellStyle name="Prozent 4 3 3" xfId="459"/>
    <cellStyle name="Prozent 4 3 3 2" xfId="460"/>
    <cellStyle name="Prozent 4 3 3 2 2" xfId="975"/>
    <cellStyle name="Prozent 4 3 3 2 3" xfId="976"/>
    <cellStyle name="Prozent 4 3 3 2 4" xfId="977"/>
    <cellStyle name="Prozent 4 3 3 3" xfId="978"/>
    <cellStyle name="Prozent 4 3 3 4" xfId="979"/>
    <cellStyle name="Prozent 4 3 3 5" xfId="980"/>
    <cellStyle name="Prozent 4 3 4" xfId="461"/>
    <cellStyle name="Prozent 4 3 4 2" xfId="462"/>
    <cellStyle name="Prozent 4 3 4 3" xfId="463"/>
    <cellStyle name="Prozent 4 3 4 4" xfId="464"/>
    <cellStyle name="Prozent 4 3 4 4 2" xfId="465"/>
    <cellStyle name="Prozent 4 3 4 4 3" xfId="982"/>
    <cellStyle name="Prozent 4 3 4 5" xfId="981"/>
    <cellStyle name="Prozent 4 3 5" xfId="983"/>
    <cellStyle name="Prozent 4 4" xfId="466"/>
    <cellStyle name="Prozent 4 4 2" xfId="467"/>
    <cellStyle name="Prozent 4 4 2 2" xfId="984"/>
    <cellStyle name="Prozent 4 4 2 3" xfId="985"/>
    <cellStyle name="Prozent 4 4 2 4" xfId="986"/>
    <cellStyle name="Prozent 4 4 3" xfId="987"/>
    <cellStyle name="Prozent 4 4 4" xfId="988"/>
    <cellStyle name="Prozent 4 4 5" xfId="989"/>
    <cellStyle name="Prozent 4 5" xfId="468"/>
    <cellStyle name="Prozent 4 5 2" xfId="990"/>
    <cellStyle name="Prozent 4 5 3" xfId="991"/>
    <cellStyle name="Prozent 4 5 4" xfId="992"/>
    <cellStyle name="Prozent 4 6" xfId="993"/>
    <cellStyle name="Prozent 4 7" xfId="994"/>
    <cellStyle name="Prozent 4 8" xfId="995"/>
    <cellStyle name="Prozent 5" xfId="469"/>
    <cellStyle name="Prozent 5 2" xfId="470"/>
    <cellStyle name="Prozent 5 2 2" xfId="471"/>
    <cellStyle name="Prozent 5 2 2 2" xfId="472"/>
    <cellStyle name="Prozent 5 2 2 2 2" xfId="996"/>
    <cellStyle name="Prozent 5 2 2 2 3" xfId="997"/>
    <cellStyle name="Prozent 5 2 2 2 4" xfId="998"/>
    <cellStyle name="Prozent 5 2 2 3" xfId="999"/>
    <cellStyle name="Prozent 5 2 2 4" xfId="1000"/>
    <cellStyle name="Prozent 5 2 2 5" xfId="1001"/>
    <cellStyle name="Prozent 5 2 3" xfId="473"/>
    <cellStyle name="Prozent 5 2 3 2" xfId="1002"/>
    <cellStyle name="Prozent 5 2 3 3" xfId="1003"/>
    <cellStyle name="Prozent 5 2 3 4" xfId="1004"/>
    <cellStyle name="Prozent 5 2 4" xfId="1005"/>
    <cellStyle name="Prozent 5 2 5" xfId="1006"/>
    <cellStyle name="Prozent 5 2 6" xfId="1007"/>
    <cellStyle name="Prozent 5 3" xfId="474"/>
    <cellStyle name="Prozent 5 3 2" xfId="475"/>
    <cellStyle name="Prozent 5 3 2 2" xfId="1008"/>
    <cellStyle name="Prozent 5 3 2 3" xfId="1009"/>
    <cellStyle name="Prozent 5 3 2 4" xfId="1010"/>
    <cellStyle name="Prozent 5 3 3" xfId="1011"/>
    <cellStyle name="Prozent 5 3 4" xfId="1012"/>
    <cellStyle name="Prozent 5 3 5" xfId="1013"/>
    <cellStyle name="Prozent 5 4" xfId="476"/>
    <cellStyle name="Prozent 5 4 2" xfId="477"/>
    <cellStyle name="Prozent 5 4 3" xfId="478"/>
    <cellStyle name="Prozent 5 4 3 2" xfId="479"/>
    <cellStyle name="Prozent 5 4 3 3" xfId="582"/>
    <cellStyle name="Prozent 5 4 3 4" xfId="1014"/>
    <cellStyle name="Prozent 5 4 3 4 2" xfId="1125"/>
    <cellStyle name="Prozent 5 4 4" xfId="480"/>
    <cellStyle name="Prozent 5 4 4 2" xfId="481"/>
    <cellStyle name="Prozent 5 4 4 2 2" xfId="1015"/>
    <cellStyle name="Prozent 5 4 5" xfId="1016"/>
    <cellStyle name="Prozent 5 5" xfId="482"/>
    <cellStyle name="Prozent 5 5 2" xfId="483"/>
    <cellStyle name="Prozent 5 5 3" xfId="484"/>
    <cellStyle name="Prozent 5 5 4" xfId="485"/>
    <cellStyle name="Prozent 5 5 4 2" xfId="486"/>
    <cellStyle name="Prozent 5 5 4 3" xfId="1018"/>
    <cellStyle name="Prozent 5 5 5" xfId="1017"/>
    <cellStyle name="Prozent 5 6" xfId="1019"/>
    <cellStyle name="Prozent 6" xfId="487"/>
    <cellStyle name="Prozent 6 2" xfId="488"/>
    <cellStyle name="Prozent 6 2 2" xfId="489"/>
    <cellStyle name="Prozent 6 2 2 2" xfId="1020"/>
    <cellStyle name="Prozent 6 2 2 3" xfId="1021"/>
    <cellStyle name="Prozent 6 2 2 4" xfId="1022"/>
    <cellStyle name="Prozent 6 2 3" xfId="1023"/>
    <cellStyle name="Prozent 6 2 4" xfId="1024"/>
    <cellStyle name="Prozent 6 2 5" xfId="1025"/>
    <cellStyle name="Prozent 6 3" xfId="490"/>
    <cellStyle name="Prozent 6 3 2" xfId="1026"/>
    <cellStyle name="Prozent 6 3 3" xfId="1027"/>
    <cellStyle name="Prozent 6 3 4" xfId="1028"/>
    <cellStyle name="Prozent 6 4" xfId="1029"/>
    <cellStyle name="Prozent 6 5" xfId="1030"/>
    <cellStyle name="Prozent 6 6" xfId="1031"/>
    <cellStyle name="Prozent 7" xfId="491"/>
    <cellStyle name="Prozent 7 2" xfId="492"/>
    <cellStyle name="Prozent 7 2 2" xfId="493"/>
    <cellStyle name="Prozent 7 2 2 2" xfId="1032"/>
    <cellStyle name="Prozent 7 2 2 3" xfId="1033"/>
    <cellStyle name="Prozent 7 2 2 4" xfId="1034"/>
    <cellStyle name="Prozent 7 2 3" xfId="1035"/>
    <cellStyle name="Prozent 7 2 4" xfId="1036"/>
    <cellStyle name="Prozent 7 2 5" xfId="1037"/>
    <cellStyle name="Prozent 7 3" xfId="494"/>
    <cellStyle name="Prozent 7 3 2" xfId="1038"/>
    <cellStyle name="Prozent 7 3 3" xfId="1039"/>
    <cellStyle name="Prozent 7 3 4" xfId="1040"/>
    <cellStyle name="Prozent 7 4" xfId="1041"/>
    <cellStyle name="Prozent 7 5" xfId="1042"/>
    <cellStyle name="Prozent 7 6" xfId="1043"/>
    <cellStyle name="Prozent 8" xfId="495"/>
    <cellStyle name="Prozent 8 2" xfId="496"/>
    <cellStyle name="Prozent 8 2 2" xfId="497"/>
    <cellStyle name="Prozent 8 2 3" xfId="498"/>
    <cellStyle name="Prozent 8 2 4" xfId="1044"/>
    <cellStyle name="Prozent 8 3" xfId="499"/>
    <cellStyle name="Prozent 8 3 2" xfId="500"/>
    <cellStyle name="Prozent 8 3 2 2" xfId="501"/>
    <cellStyle name="Prozent 8 3 2 2 2" xfId="1046"/>
    <cellStyle name="Prozent 8 3 2 2 3" xfId="1045"/>
    <cellStyle name="Prozent 8 3 2 3" xfId="502"/>
    <cellStyle name="Prozent 8 3 2 3 2" xfId="1047"/>
    <cellStyle name="Prozent 8 3 2 4" xfId="1048"/>
    <cellStyle name="Prozent 8 3 2 5" xfId="1049"/>
    <cellStyle name="Prozent 8 3 3" xfId="503"/>
    <cellStyle name="Prozent 8 3 3 2" xfId="504"/>
    <cellStyle name="Prozent 8 3 3 3" xfId="505"/>
    <cellStyle name="Prozent 8 3 4" xfId="1050"/>
    <cellStyle name="Prozent 8 3 5" xfId="1051"/>
    <cellStyle name="Prozent 8 3 6" xfId="1052"/>
    <cellStyle name="Prozent 9" xfId="506"/>
    <cellStyle name="Prozent 9 2" xfId="1053"/>
    <cellStyle name="Prozent 9 3" xfId="1054"/>
    <cellStyle name="Prozent 9 4" xfId="1055"/>
    <cellStyle name="Schlecht 2" xfId="508"/>
    <cellStyle name="Schlecht 3" xfId="509"/>
    <cellStyle name="Standard" xfId="0" builtinId="0"/>
    <cellStyle name="Standard 2" xfId="510"/>
    <cellStyle name="Standard 2 2" xfId="511"/>
    <cellStyle name="Standard 2 2 2" xfId="512"/>
    <cellStyle name="Standard 2 2 3" xfId="513"/>
    <cellStyle name="Standard 2 3" xfId="514"/>
    <cellStyle name="Standard 2 4" xfId="515"/>
    <cellStyle name="Standard 2 5" xfId="516"/>
    <cellStyle name="Standard 2 6" xfId="517"/>
    <cellStyle name="Standard 3" xfId="518"/>
    <cellStyle name="Standard 3 2" xfId="519"/>
    <cellStyle name="Standard 3 2 2" xfId="520"/>
    <cellStyle name="Standard 3 2 2 2" xfId="521"/>
    <cellStyle name="Standard 3 2 2 2 2" xfId="522"/>
    <cellStyle name="Standard 3 2 2 2 2 2" xfId="1056"/>
    <cellStyle name="Standard 3 2 2 2 2 3" xfId="1057"/>
    <cellStyle name="Standard 3 2 2 2 2 4" xfId="1058"/>
    <cellStyle name="Standard 3 2 2 2 3" xfId="1059"/>
    <cellStyle name="Standard 3 2 2 2 4" xfId="1060"/>
    <cellStyle name="Standard 3 2 2 2 5" xfId="1061"/>
    <cellStyle name="Standard 3 2 2 3" xfId="523"/>
    <cellStyle name="Standard 3 2 2 3 2" xfId="1062"/>
    <cellStyle name="Standard 3 2 2 3 3" xfId="1063"/>
    <cellStyle name="Standard 3 2 2 3 4" xfId="1064"/>
    <cellStyle name="Standard 3 2 2 4" xfId="1065"/>
    <cellStyle name="Standard 3 2 2 5" xfId="1066"/>
    <cellStyle name="Standard 3 2 2 6" xfId="1067"/>
    <cellStyle name="Standard 3 2 3" xfId="524"/>
    <cellStyle name="Standard 3 2 3 2" xfId="525"/>
    <cellStyle name="Standard 3 2 3 2 2" xfId="1068"/>
    <cellStyle name="Standard 3 2 3 2 3" xfId="1069"/>
    <cellStyle name="Standard 3 2 3 2 4" xfId="1070"/>
    <cellStyle name="Standard 3 2 3 3" xfId="1071"/>
    <cellStyle name="Standard 3 2 3 4" xfId="1072"/>
    <cellStyle name="Standard 3 2 3 5" xfId="1073"/>
    <cellStyle name="Standard 3 2 4" xfId="526"/>
    <cellStyle name="Standard 3 2 4 2" xfId="527"/>
    <cellStyle name="Standard 3 2 4 3" xfId="528"/>
    <cellStyle name="Standard 3 2 4 4" xfId="1074"/>
    <cellStyle name="Standard 3 2 4 5" xfId="1075"/>
    <cellStyle name="Standard 3 2 5" xfId="529"/>
    <cellStyle name="Standard 3 2 6" xfId="530"/>
    <cellStyle name="Standard 3 3" xfId="531"/>
    <cellStyle name="Standard 3 3 2" xfId="532"/>
    <cellStyle name="Standard 3 3 2 2" xfId="533"/>
    <cellStyle name="Standard 3 3 2 2 2" xfId="1076"/>
    <cellStyle name="Standard 3 3 2 2 3" xfId="1077"/>
    <cellStyle name="Standard 3 3 2 2 4" xfId="1078"/>
    <cellStyle name="Standard 3 3 2 3" xfId="1079"/>
    <cellStyle name="Standard 3 3 2 4" xfId="1080"/>
    <cellStyle name="Standard 3 3 2 5" xfId="1081"/>
    <cellStyle name="Standard 3 3 3" xfId="534"/>
    <cellStyle name="Standard 3 3 3 2" xfId="1082"/>
    <cellStyle name="Standard 3 3 3 3" xfId="1083"/>
    <cellStyle name="Standard 3 3 3 4" xfId="1084"/>
    <cellStyle name="Standard 3 3 4" xfId="1085"/>
    <cellStyle name="Standard 3 3 5" xfId="1086"/>
    <cellStyle name="Standard 3 3 6" xfId="1087"/>
    <cellStyle name="Standard 3 4" xfId="535"/>
    <cellStyle name="Standard 3 4 2" xfId="536"/>
    <cellStyle name="Standard 3 4 2 2" xfId="1088"/>
    <cellStyle name="Standard 3 4 2 3" xfId="1089"/>
    <cellStyle name="Standard 3 4 2 4" xfId="1090"/>
    <cellStyle name="Standard 3 4 3" xfId="1091"/>
    <cellStyle name="Standard 3 4 4" xfId="1092"/>
    <cellStyle name="Standard 3 4 5" xfId="1093"/>
    <cellStyle name="Standard 3 5" xfId="537"/>
    <cellStyle name="Standard 3 5 2" xfId="1094"/>
    <cellStyle name="Standard 3 5 3" xfId="1095"/>
    <cellStyle name="Standard 3 5 4" xfId="1096"/>
    <cellStyle name="Standard 3 6" xfId="538"/>
    <cellStyle name="Standard 3 6 2" xfId="1098"/>
    <cellStyle name="Standard 3 6 3" xfId="1097"/>
    <cellStyle name="Standard 3 7" xfId="1099"/>
    <cellStyle name="Standard 3 8" xfId="1100"/>
    <cellStyle name="Standard 4" xfId="539"/>
    <cellStyle name="Standard 5" xfId="540"/>
    <cellStyle name="Standard 5 2" xfId="541"/>
    <cellStyle name="Standard 6" xfId="583"/>
    <cellStyle name="Standard 6 2" xfId="586"/>
    <cellStyle name="Standard 7" xfId="584"/>
    <cellStyle name="Standard_Bearbeitungsqualität 2011" xfId="542"/>
    <cellStyle name="Standard_Werte" xfId="543"/>
    <cellStyle name="Title" xfId="550"/>
    <cellStyle name="Title 2" xfId="544"/>
    <cellStyle name="Title 2 2" xfId="545"/>
    <cellStyle name="Title 2 2 2" xfId="1103"/>
    <cellStyle name="Title 2 3" xfId="1104"/>
    <cellStyle name="Title 2 4" xfId="1102"/>
    <cellStyle name="Title 3" xfId="546"/>
    <cellStyle name="Title 3 2" xfId="1105"/>
    <cellStyle name="Title 4" xfId="547"/>
    <cellStyle name="Title 4 2" xfId="1165"/>
    <cellStyle name="Title 4 3" xfId="1154"/>
    <cellStyle name="Title 5" xfId="548"/>
    <cellStyle name="Title 5 2" xfId="1101"/>
    <cellStyle name="Title 5 2 2" xfId="1174"/>
    <cellStyle name="Title 5 3" xfId="1155"/>
    <cellStyle name="Title 6" xfId="1119"/>
    <cellStyle name="Total 2" xfId="549"/>
    <cellStyle name="Überschrift 1 2" xfId="552"/>
    <cellStyle name="Überschrift 1 3" xfId="553"/>
    <cellStyle name="Überschrift 1 4" xfId="1106"/>
    <cellStyle name="Überschrift 2 2" xfId="555"/>
    <cellStyle name="Überschrift 2 3" xfId="556"/>
    <cellStyle name="Überschrift 2 4" xfId="1107"/>
    <cellStyle name="Überschrift 3 2" xfId="558"/>
    <cellStyle name="Überschrift 3 3" xfId="559"/>
    <cellStyle name="Überschrift 3 4" xfId="1108"/>
    <cellStyle name="Überschrift 4 2" xfId="561"/>
    <cellStyle name="Überschrift 4 3" xfId="562"/>
    <cellStyle name="Überschrift 4 4" xfId="1109"/>
    <cellStyle name="Überschrift 5" xfId="563"/>
    <cellStyle name="Überschrift 6" xfId="564"/>
    <cellStyle name="Überschrift 7" xfId="1110"/>
    <cellStyle name="Verknüpfte Zelle 2" xfId="566"/>
    <cellStyle name="Verknüpfte Zelle 3" xfId="567"/>
    <cellStyle name="Warnender Text 2" xfId="568"/>
    <cellStyle name="Warnender Text 2 2" xfId="569"/>
    <cellStyle name="Warnender Text 2 3" xfId="570"/>
    <cellStyle name="Warnender Text 2 3 2" xfId="571"/>
    <cellStyle name="Warnender Text 2 3 2 2" xfId="1111"/>
    <cellStyle name="Warnender Text 2 3 3" xfId="1156"/>
    <cellStyle name="Warnender Text 3" xfId="572"/>
    <cellStyle name="Warnender Text 4" xfId="573"/>
    <cellStyle name="Warnender Text 5" xfId="574"/>
    <cellStyle name="Warnender Text 6" xfId="575"/>
    <cellStyle name="Zelle überprüfen 2" xfId="577"/>
    <cellStyle name="Zelle überprüfen 2 2" xfId="578"/>
    <cellStyle name="Zelle überprüfen 2 3" xfId="1112"/>
    <cellStyle name="Zelle überprüfen 3" xfId="579"/>
    <cellStyle name="Zelle überprüfen 3 2" xfId="1114"/>
    <cellStyle name="Zelle überprüfen 3 3" xfId="1113"/>
    <cellStyle name="Zelle überprüfen 4" xfId="580"/>
  </cellStyles>
  <dxfs count="76">
    <dxf>
      <border>
        <left/>
        <right/>
        <top/>
        <bottom/>
      </border>
    </dxf>
    <dxf>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border>
        <left/>
        <right/>
        <top/>
        <bottom/>
      </border>
    </dxf>
    <dxf>
      <border>
        <left style="thin">
          <color indexed="64"/>
        </left>
        <right style="thin">
          <color indexed="64"/>
        </right>
        <top style="thin">
          <color indexed="64"/>
        </top>
        <bottom style="thin">
          <color indexed="64"/>
        </bottom>
      </border>
    </dxf>
    <dxf>
      <fill>
        <patternFill>
          <bgColor theme="0" tint="-0.24994659260841701"/>
        </patternFill>
      </fill>
    </dxf>
    <dxf>
      <fill>
        <patternFill>
          <bgColor theme="4" tint="0.79998168889431442"/>
        </patternFill>
      </fill>
    </dxf>
    <dxf>
      <fill>
        <patternFill>
          <bgColor theme="4" tint="0.79998168889431442"/>
        </patternFill>
      </fill>
    </dxf>
    <dxf>
      <fill>
        <patternFill>
          <bgColor theme="0" tint="-0.24994659260841701"/>
        </patternFill>
      </fill>
    </dxf>
    <dxf>
      <fill>
        <patternFill>
          <bgColor rgb="FF99FF66"/>
        </patternFill>
      </fill>
    </dxf>
    <dxf>
      <fill>
        <patternFill>
          <bgColor rgb="FFFFFF99"/>
        </patternFill>
      </fill>
    </dxf>
    <dxf>
      <fill>
        <patternFill>
          <bgColor indexed="42"/>
        </patternFill>
      </fill>
    </dxf>
    <dxf>
      <fill>
        <patternFill>
          <bgColor rgb="FFCCFFCC"/>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FFFF99"/>
        </patternFill>
      </fill>
    </dxf>
    <dxf>
      <fill>
        <patternFill>
          <bgColor indexed="42"/>
        </patternFill>
      </fill>
    </dxf>
    <dxf>
      <fill>
        <patternFill>
          <bgColor rgb="FFCCFFCC"/>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FFFF99"/>
        </patternFill>
      </fill>
    </dxf>
    <dxf>
      <fill>
        <patternFill>
          <bgColor indexed="42"/>
        </patternFill>
      </fill>
    </dxf>
    <dxf>
      <fill>
        <patternFill>
          <bgColor rgb="FFCCFFCC"/>
        </patternFill>
      </fill>
    </dxf>
    <dxf>
      <fill>
        <patternFill>
          <bgColor rgb="FFFF7C80"/>
        </patternFill>
      </fill>
    </dxf>
    <dxf>
      <fill>
        <patternFill>
          <bgColor rgb="FFCCFFCC"/>
        </patternFill>
      </fill>
    </dxf>
    <dxf>
      <fill>
        <patternFill>
          <bgColor indexed="42"/>
        </patternFill>
      </fill>
    </dxf>
    <dxf>
      <fill>
        <patternFill>
          <bgColor rgb="FFFFFF99"/>
        </patternFill>
      </fill>
    </dxf>
    <dxf>
      <fill>
        <patternFill>
          <bgColor rgb="FF99FF66"/>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indexed="22"/>
        </patternFill>
      </fill>
    </dxf>
    <dxf>
      <fill>
        <patternFill>
          <bgColor indexed="22"/>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CCFFCC"/>
      <color rgb="FFFFFF66"/>
      <color rgb="FFFF7C80"/>
      <color rgb="FFFFFF99"/>
      <color rgb="FF99FF66"/>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457200</xdr:colOff>
      <xdr:row>1</xdr:row>
      <xdr:rowOff>0</xdr:rowOff>
    </xdr:from>
    <xdr:to>
      <xdr:col>15</xdr:col>
      <xdr:colOff>26483</xdr:colOff>
      <xdr:row>4</xdr:row>
      <xdr:rowOff>66675</xdr:rowOff>
    </xdr:to>
    <xdr:pic>
      <xdr:nvPicPr>
        <xdr:cNvPr id="200005" name="Grafik 1">
          <a:extLst>
            <a:ext uri="{FF2B5EF4-FFF2-40B4-BE49-F238E27FC236}">
              <a16:creationId xmlns="" xmlns:a16="http://schemas.microsoft.com/office/drawing/2014/main" id="{00000000-0008-0000-0100-0000450D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9800" y="28575"/>
          <a:ext cx="1426658"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442023</xdr:colOff>
      <xdr:row>20</xdr:row>
      <xdr:rowOff>9525</xdr:rowOff>
    </xdr:from>
    <xdr:to>
      <xdr:col>5</xdr:col>
      <xdr:colOff>0</xdr:colOff>
      <xdr:row>20</xdr:row>
      <xdr:rowOff>114300</xdr:rowOff>
    </xdr:to>
    <xdr:pic>
      <xdr:nvPicPr>
        <xdr:cNvPr id="200006" name="Grafik 22">
          <a:extLst>
            <a:ext uri="{FF2B5EF4-FFF2-40B4-BE49-F238E27FC236}">
              <a16:creationId xmlns="" xmlns:a16="http://schemas.microsoft.com/office/drawing/2014/main" id="{00000000-0008-0000-0100-000046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13748" y="3105150"/>
          <a:ext cx="10090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13</xdr:row>
      <xdr:rowOff>9525</xdr:rowOff>
    </xdr:from>
    <xdr:to>
      <xdr:col>14</xdr:col>
      <xdr:colOff>0</xdr:colOff>
      <xdr:row>13</xdr:row>
      <xdr:rowOff>114300</xdr:rowOff>
    </xdr:to>
    <xdr:pic>
      <xdr:nvPicPr>
        <xdr:cNvPr id="200007" name="Grafik 25">
          <a:extLst>
            <a:ext uri="{FF2B5EF4-FFF2-40B4-BE49-F238E27FC236}">
              <a16:creationId xmlns="" xmlns:a16="http://schemas.microsoft.com/office/drawing/2014/main" id="{00000000-0008-0000-0100-000047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0892" y="1893591"/>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5</xdr:row>
      <xdr:rowOff>9525</xdr:rowOff>
    </xdr:from>
    <xdr:to>
      <xdr:col>6</xdr:col>
      <xdr:colOff>0</xdr:colOff>
      <xdr:row>5</xdr:row>
      <xdr:rowOff>104775</xdr:rowOff>
    </xdr:to>
    <xdr:pic>
      <xdr:nvPicPr>
        <xdr:cNvPr id="200008" name="Grafik 26">
          <a:extLst>
            <a:ext uri="{FF2B5EF4-FFF2-40B4-BE49-F238E27FC236}">
              <a16:creationId xmlns="" xmlns:a16="http://schemas.microsoft.com/office/drawing/2014/main" id="{00000000-0008-0000-0100-000048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9334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323850</xdr:colOff>
      <xdr:row>24</xdr:row>
      <xdr:rowOff>9525</xdr:rowOff>
    </xdr:from>
    <xdr:to>
      <xdr:col>3</xdr:col>
      <xdr:colOff>0</xdr:colOff>
      <xdr:row>24</xdr:row>
      <xdr:rowOff>114300</xdr:rowOff>
    </xdr:to>
    <xdr:pic>
      <xdr:nvPicPr>
        <xdr:cNvPr id="200011" name="Grafik 22">
          <a:extLst>
            <a:ext uri="{FF2B5EF4-FFF2-40B4-BE49-F238E27FC236}">
              <a16:creationId xmlns="" xmlns:a16="http://schemas.microsoft.com/office/drawing/2014/main" id="{00000000-0008-0000-0100-00004B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1600" y="4429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11</xdr:row>
      <xdr:rowOff>9525</xdr:rowOff>
    </xdr:from>
    <xdr:to>
      <xdr:col>14</xdr:col>
      <xdr:colOff>0</xdr:colOff>
      <xdr:row>11</xdr:row>
      <xdr:rowOff>114300</xdr:rowOff>
    </xdr:to>
    <xdr:pic>
      <xdr:nvPicPr>
        <xdr:cNvPr id="200012" name="Grafik 25">
          <a:extLst>
            <a:ext uri="{FF2B5EF4-FFF2-40B4-BE49-F238E27FC236}">
              <a16:creationId xmlns="" xmlns:a16="http://schemas.microsoft.com/office/drawing/2014/main" id="{00000000-0008-0000-0100-00004C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0892" y="1621448"/>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15</xdr:row>
      <xdr:rowOff>9525</xdr:rowOff>
    </xdr:from>
    <xdr:to>
      <xdr:col>6</xdr:col>
      <xdr:colOff>0</xdr:colOff>
      <xdr:row>15</xdr:row>
      <xdr:rowOff>114300</xdr:rowOff>
    </xdr:to>
    <xdr:pic>
      <xdr:nvPicPr>
        <xdr:cNvPr id="200013" name="Grafik 25">
          <a:extLst>
            <a:ext uri="{FF2B5EF4-FFF2-40B4-BE49-F238E27FC236}">
              <a16:creationId xmlns="" xmlns:a16="http://schemas.microsoft.com/office/drawing/2014/main" id="{00000000-0008-0000-0100-00004D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52800" y="173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55</xdr:row>
      <xdr:rowOff>9525</xdr:rowOff>
    </xdr:from>
    <xdr:to>
      <xdr:col>14</xdr:col>
      <xdr:colOff>0</xdr:colOff>
      <xdr:row>55</xdr:row>
      <xdr:rowOff>114300</xdr:rowOff>
    </xdr:to>
    <xdr:pic>
      <xdr:nvPicPr>
        <xdr:cNvPr id="200015" name="Grafik 25">
          <a:extLst>
            <a:ext uri="{FF2B5EF4-FFF2-40B4-BE49-F238E27FC236}">
              <a16:creationId xmlns="" xmlns:a16="http://schemas.microsoft.com/office/drawing/2014/main" id="{00000000-0008-0000-0100-00004F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0892" y="11345322"/>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476250</xdr:colOff>
      <xdr:row>54</xdr:row>
      <xdr:rowOff>9525</xdr:rowOff>
    </xdr:from>
    <xdr:to>
      <xdr:col>13</xdr:col>
      <xdr:colOff>0</xdr:colOff>
      <xdr:row>54</xdr:row>
      <xdr:rowOff>114300</xdr:rowOff>
    </xdr:to>
    <xdr:pic>
      <xdr:nvPicPr>
        <xdr:cNvPr id="200016" name="Grafik 25">
          <a:extLst>
            <a:ext uri="{FF2B5EF4-FFF2-40B4-BE49-F238E27FC236}">
              <a16:creationId xmlns="" xmlns:a16="http://schemas.microsoft.com/office/drawing/2014/main" id="{00000000-0008-0000-0100-000050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76975" y="10782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27</xdr:row>
      <xdr:rowOff>9525</xdr:rowOff>
    </xdr:from>
    <xdr:to>
      <xdr:col>5</xdr:col>
      <xdr:colOff>0</xdr:colOff>
      <xdr:row>27</xdr:row>
      <xdr:rowOff>114300</xdr:rowOff>
    </xdr:to>
    <xdr:pic>
      <xdr:nvPicPr>
        <xdr:cNvPr id="200017" name="Grafik 22">
          <a:extLst>
            <a:ext uri="{FF2B5EF4-FFF2-40B4-BE49-F238E27FC236}">
              <a16:creationId xmlns="" xmlns:a16="http://schemas.microsoft.com/office/drawing/2014/main" id="{00000000-0008-0000-0100-000051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597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28</xdr:row>
      <xdr:rowOff>9525</xdr:rowOff>
    </xdr:from>
    <xdr:to>
      <xdr:col>5</xdr:col>
      <xdr:colOff>0</xdr:colOff>
      <xdr:row>28</xdr:row>
      <xdr:rowOff>114300</xdr:rowOff>
    </xdr:to>
    <xdr:pic>
      <xdr:nvPicPr>
        <xdr:cNvPr id="200018" name="Grafik 22">
          <a:extLst>
            <a:ext uri="{FF2B5EF4-FFF2-40B4-BE49-F238E27FC236}">
              <a16:creationId xmlns="" xmlns:a16="http://schemas.microsoft.com/office/drawing/2014/main" id="{00000000-0008-0000-0100-000052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143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29</xdr:row>
      <xdr:rowOff>9525</xdr:rowOff>
    </xdr:from>
    <xdr:to>
      <xdr:col>5</xdr:col>
      <xdr:colOff>0</xdr:colOff>
      <xdr:row>29</xdr:row>
      <xdr:rowOff>114300</xdr:rowOff>
    </xdr:to>
    <xdr:pic>
      <xdr:nvPicPr>
        <xdr:cNvPr id="200019" name="Grafik 22">
          <a:extLst>
            <a:ext uri="{FF2B5EF4-FFF2-40B4-BE49-F238E27FC236}">
              <a16:creationId xmlns="" xmlns:a16="http://schemas.microsoft.com/office/drawing/2014/main" id="{00000000-0008-0000-0100-000053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315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30</xdr:row>
      <xdr:rowOff>9525</xdr:rowOff>
    </xdr:from>
    <xdr:to>
      <xdr:col>5</xdr:col>
      <xdr:colOff>0</xdr:colOff>
      <xdr:row>30</xdr:row>
      <xdr:rowOff>114300</xdr:rowOff>
    </xdr:to>
    <xdr:pic>
      <xdr:nvPicPr>
        <xdr:cNvPr id="200020" name="Grafik 22">
          <a:extLst>
            <a:ext uri="{FF2B5EF4-FFF2-40B4-BE49-F238E27FC236}">
              <a16:creationId xmlns="" xmlns:a16="http://schemas.microsoft.com/office/drawing/2014/main" id="{00000000-0008-0000-0100-000054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48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31</xdr:row>
      <xdr:rowOff>9525</xdr:rowOff>
    </xdr:from>
    <xdr:to>
      <xdr:col>5</xdr:col>
      <xdr:colOff>0</xdr:colOff>
      <xdr:row>31</xdr:row>
      <xdr:rowOff>114300</xdr:rowOff>
    </xdr:to>
    <xdr:pic>
      <xdr:nvPicPr>
        <xdr:cNvPr id="200021" name="Grafik 22">
          <a:extLst>
            <a:ext uri="{FF2B5EF4-FFF2-40B4-BE49-F238E27FC236}">
              <a16:creationId xmlns="" xmlns:a16="http://schemas.microsoft.com/office/drawing/2014/main" id="{00000000-0008-0000-0100-000055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657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32</xdr:row>
      <xdr:rowOff>9525</xdr:rowOff>
    </xdr:from>
    <xdr:to>
      <xdr:col>5</xdr:col>
      <xdr:colOff>0</xdr:colOff>
      <xdr:row>32</xdr:row>
      <xdr:rowOff>114300</xdr:rowOff>
    </xdr:to>
    <xdr:pic>
      <xdr:nvPicPr>
        <xdr:cNvPr id="200022" name="Grafik 22">
          <a:extLst>
            <a:ext uri="{FF2B5EF4-FFF2-40B4-BE49-F238E27FC236}">
              <a16:creationId xmlns="" xmlns:a16="http://schemas.microsoft.com/office/drawing/2014/main" id="{00000000-0008-0000-0100-000056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829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27</xdr:row>
      <xdr:rowOff>9525</xdr:rowOff>
    </xdr:from>
    <xdr:to>
      <xdr:col>6</xdr:col>
      <xdr:colOff>0</xdr:colOff>
      <xdr:row>27</xdr:row>
      <xdr:rowOff>114300</xdr:rowOff>
    </xdr:to>
    <xdr:pic>
      <xdr:nvPicPr>
        <xdr:cNvPr id="200023" name="Grafik 22">
          <a:extLst>
            <a:ext uri="{FF2B5EF4-FFF2-40B4-BE49-F238E27FC236}">
              <a16:creationId xmlns="" xmlns:a16="http://schemas.microsoft.com/office/drawing/2014/main" id="{00000000-0008-0000-0100-000057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597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28</xdr:row>
      <xdr:rowOff>9525</xdr:rowOff>
    </xdr:from>
    <xdr:to>
      <xdr:col>6</xdr:col>
      <xdr:colOff>0</xdr:colOff>
      <xdr:row>28</xdr:row>
      <xdr:rowOff>114300</xdr:rowOff>
    </xdr:to>
    <xdr:pic>
      <xdr:nvPicPr>
        <xdr:cNvPr id="200024" name="Grafik 22">
          <a:extLst>
            <a:ext uri="{FF2B5EF4-FFF2-40B4-BE49-F238E27FC236}">
              <a16:creationId xmlns="" xmlns:a16="http://schemas.microsoft.com/office/drawing/2014/main" id="{00000000-0008-0000-0100-000058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143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29</xdr:row>
      <xdr:rowOff>9525</xdr:rowOff>
    </xdr:from>
    <xdr:to>
      <xdr:col>6</xdr:col>
      <xdr:colOff>0</xdr:colOff>
      <xdr:row>29</xdr:row>
      <xdr:rowOff>114300</xdr:rowOff>
    </xdr:to>
    <xdr:pic>
      <xdr:nvPicPr>
        <xdr:cNvPr id="200025" name="Grafik 22">
          <a:extLst>
            <a:ext uri="{FF2B5EF4-FFF2-40B4-BE49-F238E27FC236}">
              <a16:creationId xmlns="" xmlns:a16="http://schemas.microsoft.com/office/drawing/2014/main" id="{00000000-0008-0000-0100-000059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315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30</xdr:row>
      <xdr:rowOff>9525</xdr:rowOff>
    </xdr:from>
    <xdr:to>
      <xdr:col>6</xdr:col>
      <xdr:colOff>0</xdr:colOff>
      <xdr:row>30</xdr:row>
      <xdr:rowOff>114300</xdr:rowOff>
    </xdr:to>
    <xdr:pic>
      <xdr:nvPicPr>
        <xdr:cNvPr id="200026" name="Grafik 22">
          <a:extLst>
            <a:ext uri="{FF2B5EF4-FFF2-40B4-BE49-F238E27FC236}">
              <a16:creationId xmlns="" xmlns:a16="http://schemas.microsoft.com/office/drawing/2014/main" id="{00000000-0008-0000-0100-00005A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48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31</xdr:row>
      <xdr:rowOff>9525</xdr:rowOff>
    </xdr:from>
    <xdr:to>
      <xdr:col>6</xdr:col>
      <xdr:colOff>0</xdr:colOff>
      <xdr:row>31</xdr:row>
      <xdr:rowOff>114300</xdr:rowOff>
    </xdr:to>
    <xdr:pic>
      <xdr:nvPicPr>
        <xdr:cNvPr id="200027" name="Grafik 22">
          <a:extLst>
            <a:ext uri="{FF2B5EF4-FFF2-40B4-BE49-F238E27FC236}">
              <a16:creationId xmlns="" xmlns:a16="http://schemas.microsoft.com/office/drawing/2014/main" id="{00000000-0008-0000-0100-00005B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657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32</xdr:row>
      <xdr:rowOff>9525</xdr:rowOff>
    </xdr:from>
    <xdr:to>
      <xdr:col>6</xdr:col>
      <xdr:colOff>0</xdr:colOff>
      <xdr:row>32</xdr:row>
      <xdr:rowOff>114300</xdr:rowOff>
    </xdr:to>
    <xdr:pic>
      <xdr:nvPicPr>
        <xdr:cNvPr id="200028" name="Grafik 22">
          <a:extLst>
            <a:ext uri="{FF2B5EF4-FFF2-40B4-BE49-F238E27FC236}">
              <a16:creationId xmlns="" xmlns:a16="http://schemas.microsoft.com/office/drawing/2014/main" id="{00000000-0008-0000-0100-00005C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829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33</xdr:row>
      <xdr:rowOff>9525</xdr:rowOff>
    </xdr:from>
    <xdr:to>
      <xdr:col>6</xdr:col>
      <xdr:colOff>0</xdr:colOff>
      <xdr:row>33</xdr:row>
      <xdr:rowOff>114300</xdr:rowOff>
    </xdr:to>
    <xdr:pic>
      <xdr:nvPicPr>
        <xdr:cNvPr id="200030" name="Grafik 22">
          <a:extLst>
            <a:ext uri="{FF2B5EF4-FFF2-40B4-BE49-F238E27FC236}">
              <a16:creationId xmlns="" xmlns:a16="http://schemas.microsoft.com/office/drawing/2014/main" id="{00000000-0008-0000-0100-00005E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7000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34</xdr:row>
      <xdr:rowOff>9525</xdr:rowOff>
    </xdr:from>
    <xdr:to>
      <xdr:col>6</xdr:col>
      <xdr:colOff>0</xdr:colOff>
      <xdr:row>34</xdr:row>
      <xdr:rowOff>114300</xdr:rowOff>
    </xdr:to>
    <xdr:pic>
      <xdr:nvPicPr>
        <xdr:cNvPr id="200031" name="Grafik 22">
          <a:extLst>
            <a:ext uri="{FF2B5EF4-FFF2-40B4-BE49-F238E27FC236}">
              <a16:creationId xmlns="" xmlns:a16="http://schemas.microsoft.com/office/drawing/2014/main" id="{00000000-0008-0000-0100-00005F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7172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35</xdr:row>
      <xdr:rowOff>9525</xdr:rowOff>
    </xdr:from>
    <xdr:to>
      <xdr:col>6</xdr:col>
      <xdr:colOff>0</xdr:colOff>
      <xdr:row>35</xdr:row>
      <xdr:rowOff>114300</xdr:rowOff>
    </xdr:to>
    <xdr:pic>
      <xdr:nvPicPr>
        <xdr:cNvPr id="200032" name="Grafik 22">
          <a:extLst>
            <a:ext uri="{FF2B5EF4-FFF2-40B4-BE49-F238E27FC236}">
              <a16:creationId xmlns="" xmlns:a16="http://schemas.microsoft.com/office/drawing/2014/main" id="{00000000-0008-0000-0100-000060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7343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33</xdr:row>
      <xdr:rowOff>9525</xdr:rowOff>
    </xdr:from>
    <xdr:to>
      <xdr:col>5</xdr:col>
      <xdr:colOff>0</xdr:colOff>
      <xdr:row>33</xdr:row>
      <xdr:rowOff>114300</xdr:rowOff>
    </xdr:to>
    <xdr:pic>
      <xdr:nvPicPr>
        <xdr:cNvPr id="200033" name="Grafik 22">
          <a:extLst>
            <a:ext uri="{FF2B5EF4-FFF2-40B4-BE49-F238E27FC236}">
              <a16:creationId xmlns="" xmlns:a16="http://schemas.microsoft.com/office/drawing/2014/main" id="{00000000-0008-0000-0100-000061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7000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34</xdr:row>
      <xdr:rowOff>9525</xdr:rowOff>
    </xdr:from>
    <xdr:to>
      <xdr:col>5</xdr:col>
      <xdr:colOff>0</xdr:colOff>
      <xdr:row>34</xdr:row>
      <xdr:rowOff>114300</xdr:rowOff>
    </xdr:to>
    <xdr:pic>
      <xdr:nvPicPr>
        <xdr:cNvPr id="200034" name="Grafik 22">
          <a:extLst>
            <a:ext uri="{FF2B5EF4-FFF2-40B4-BE49-F238E27FC236}">
              <a16:creationId xmlns="" xmlns:a16="http://schemas.microsoft.com/office/drawing/2014/main" id="{00000000-0008-0000-0100-000062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7172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35</xdr:row>
      <xdr:rowOff>9525</xdr:rowOff>
    </xdr:from>
    <xdr:to>
      <xdr:col>5</xdr:col>
      <xdr:colOff>0</xdr:colOff>
      <xdr:row>35</xdr:row>
      <xdr:rowOff>114300</xdr:rowOff>
    </xdr:to>
    <xdr:pic>
      <xdr:nvPicPr>
        <xdr:cNvPr id="200035" name="Grafik 22">
          <a:extLst>
            <a:ext uri="{FF2B5EF4-FFF2-40B4-BE49-F238E27FC236}">
              <a16:creationId xmlns="" xmlns:a16="http://schemas.microsoft.com/office/drawing/2014/main" id="{00000000-0008-0000-0100-0000630D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7343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48" name="Grafik 22">
          <a:extLst>
            <a:ext uri="{FF2B5EF4-FFF2-40B4-BE49-F238E27FC236}">
              <a16:creationId xmlns="" xmlns:a16="http://schemas.microsoft.com/office/drawing/2014/main" id="{00000000-0008-0000-0100-00003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67469" y="425819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27</xdr:row>
      <xdr:rowOff>9525</xdr:rowOff>
    </xdr:from>
    <xdr:to>
      <xdr:col>5</xdr:col>
      <xdr:colOff>0</xdr:colOff>
      <xdr:row>27</xdr:row>
      <xdr:rowOff>114300</xdr:rowOff>
    </xdr:to>
    <xdr:pic>
      <xdr:nvPicPr>
        <xdr:cNvPr id="49" name="Grafik 22">
          <a:extLst>
            <a:ext uri="{FF2B5EF4-FFF2-40B4-BE49-F238E27FC236}">
              <a16:creationId xmlns="" xmlns:a16="http://schemas.microsoft.com/office/drawing/2014/main" id="{00000000-0008-0000-0100-00003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5705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28</xdr:row>
      <xdr:rowOff>9525</xdr:rowOff>
    </xdr:from>
    <xdr:to>
      <xdr:col>5</xdr:col>
      <xdr:colOff>0</xdr:colOff>
      <xdr:row>28</xdr:row>
      <xdr:rowOff>114300</xdr:rowOff>
    </xdr:to>
    <xdr:pic>
      <xdr:nvPicPr>
        <xdr:cNvPr id="50" name="Grafik 22">
          <a:extLst>
            <a:ext uri="{FF2B5EF4-FFF2-40B4-BE49-F238E27FC236}">
              <a16:creationId xmlns="" xmlns:a16="http://schemas.microsoft.com/office/drawing/2014/main" id="{00000000-0008-0000-0100-00003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5876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29</xdr:row>
      <xdr:rowOff>9525</xdr:rowOff>
    </xdr:from>
    <xdr:to>
      <xdr:col>5</xdr:col>
      <xdr:colOff>0</xdr:colOff>
      <xdr:row>29</xdr:row>
      <xdr:rowOff>114300</xdr:rowOff>
    </xdr:to>
    <xdr:pic>
      <xdr:nvPicPr>
        <xdr:cNvPr id="51" name="Grafik 22">
          <a:extLst>
            <a:ext uri="{FF2B5EF4-FFF2-40B4-BE49-F238E27FC236}">
              <a16:creationId xmlns="" xmlns:a16="http://schemas.microsoft.com/office/drawing/2014/main" id="{00000000-0008-0000-0100-00003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048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30</xdr:row>
      <xdr:rowOff>9525</xdr:rowOff>
    </xdr:from>
    <xdr:to>
      <xdr:col>5</xdr:col>
      <xdr:colOff>0</xdr:colOff>
      <xdr:row>30</xdr:row>
      <xdr:rowOff>114300</xdr:rowOff>
    </xdr:to>
    <xdr:pic>
      <xdr:nvPicPr>
        <xdr:cNvPr id="52" name="Grafik 22">
          <a:extLst>
            <a:ext uri="{FF2B5EF4-FFF2-40B4-BE49-F238E27FC236}">
              <a16:creationId xmlns="" xmlns:a16="http://schemas.microsoft.com/office/drawing/2014/main" id="{00000000-0008-0000-0100-00003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219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31</xdr:row>
      <xdr:rowOff>9525</xdr:rowOff>
    </xdr:from>
    <xdr:to>
      <xdr:col>5</xdr:col>
      <xdr:colOff>0</xdr:colOff>
      <xdr:row>31</xdr:row>
      <xdr:rowOff>114300</xdr:rowOff>
    </xdr:to>
    <xdr:pic>
      <xdr:nvPicPr>
        <xdr:cNvPr id="53" name="Grafik 22">
          <a:extLst>
            <a:ext uri="{FF2B5EF4-FFF2-40B4-BE49-F238E27FC236}">
              <a16:creationId xmlns="" xmlns:a16="http://schemas.microsoft.com/office/drawing/2014/main" id="{00000000-0008-0000-0100-00003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391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32</xdr:row>
      <xdr:rowOff>9525</xdr:rowOff>
    </xdr:from>
    <xdr:to>
      <xdr:col>5</xdr:col>
      <xdr:colOff>0</xdr:colOff>
      <xdr:row>32</xdr:row>
      <xdr:rowOff>114300</xdr:rowOff>
    </xdr:to>
    <xdr:pic>
      <xdr:nvPicPr>
        <xdr:cNvPr id="54" name="Grafik 22">
          <a:extLst>
            <a:ext uri="{FF2B5EF4-FFF2-40B4-BE49-F238E27FC236}">
              <a16:creationId xmlns="" xmlns:a16="http://schemas.microsoft.com/office/drawing/2014/main" id="{00000000-0008-0000-0100-00003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562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27</xdr:row>
      <xdr:rowOff>9525</xdr:rowOff>
    </xdr:from>
    <xdr:to>
      <xdr:col>6</xdr:col>
      <xdr:colOff>0</xdr:colOff>
      <xdr:row>27</xdr:row>
      <xdr:rowOff>114300</xdr:rowOff>
    </xdr:to>
    <xdr:pic>
      <xdr:nvPicPr>
        <xdr:cNvPr id="55" name="Grafik 22">
          <a:extLst>
            <a:ext uri="{FF2B5EF4-FFF2-40B4-BE49-F238E27FC236}">
              <a16:creationId xmlns="" xmlns:a16="http://schemas.microsoft.com/office/drawing/2014/main" id="{00000000-0008-0000-0100-00003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5705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28</xdr:row>
      <xdr:rowOff>9525</xdr:rowOff>
    </xdr:from>
    <xdr:to>
      <xdr:col>6</xdr:col>
      <xdr:colOff>0</xdr:colOff>
      <xdr:row>28</xdr:row>
      <xdr:rowOff>114300</xdr:rowOff>
    </xdr:to>
    <xdr:pic>
      <xdr:nvPicPr>
        <xdr:cNvPr id="56" name="Grafik 22">
          <a:extLst>
            <a:ext uri="{FF2B5EF4-FFF2-40B4-BE49-F238E27FC236}">
              <a16:creationId xmlns="" xmlns:a16="http://schemas.microsoft.com/office/drawing/2014/main" id="{00000000-0008-0000-0100-00003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5876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29</xdr:row>
      <xdr:rowOff>9525</xdr:rowOff>
    </xdr:from>
    <xdr:to>
      <xdr:col>6</xdr:col>
      <xdr:colOff>0</xdr:colOff>
      <xdr:row>29</xdr:row>
      <xdr:rowOff>114300</xdr:rowOff>
    </xdr:to>
    <xdr:pic>
      <xdr:nvPicPr>
        <xdr:cNvPr id="57" name="Grafik 22">
          <a:extLst>
            <a:ext uri="{FF2B5EF4-FFF2-40B4-BE49-F238E27FC236}">
              <a16:creationId xmlns="" xmlns:a16="http://schemas.microsoft.com/office/drawing/2014/main" id="{00000000-0008-0000-0100-00003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048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30</xdr:row>
      <xdr:rowOff>9525</xdr:rowOff>
    </xdr:from>
    <xdr:to>
      <xdr:col>6</xdr:col>
      <xdr:colOff>0</xdr:colOff>
      <xdr:row>30</xdr:row>
      <xdr:rowOff>114300</xdr:rowOff>
    </xdr:to>
    <xdr:pic>
      <xdr:nvPicPr>
        <xdr:cNvPr id="58" name="Grafik 22">
          <a:extLst>
            <a:ext uri="{FF2B5EF4-FFF2-40B4-BE49-F238E27FC236}">
              <a16:creationId xmlns="" xmlns:a16="http://schemas.microsoft.com/office/drawing/2014/main" id="{00000000-0008-0000-0100-00003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219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31</xdr:row>
      <xdr:rowOff>9525</xdr:rowOff>
    </xdr:from>
    <xdr:to>
      <xdr:col>6</xdr:col>
      <xdr:colOff>0</xdr:colOff>
      <xdr:row>31</xdr:row>
      <xdr:rowOff>114300</xdr:rowOff>
    </xdr:to>
    <xdr:pic>
      <xdr:nvPicPr>
        <xdr:cNvPr id="59" name="Grafik 22">
          <a:extLst>
            <a:ext uri="{FF2B5EF4-FFF2-40B4-BE49-F238E27FC236}">
              <a16:creationId xmlns="" xmlns:a16="http://schemas.microsoft.com/office/drawing/2014/main" id="{00000000-0008-0000-0100-00003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391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32</xdr:row>
      <xdr:rowOff>9525</xdr:rowOff>
    </xdr:from>
    <xdr:to>
      <xdr:col>6</xdr:col>
      <xdr:colOff>0</xdr:colOff>
      <xdr:row>32</xdr:row>
      <xdr:rowOff>114300</xdr:rowOff>
    </xdr:to>
    <xdr:pic>
      <xdr:nvPicPr>
        <xdr:cNvPr id="60" name="Grafik 22">
          <a:extLst>
            <a:ext uri="{FF2B5EF4-FFF2-40B4-BE49-F238E27FC236}">
              <a16:creationId xmlns="" xmlns:a16="http://schemas.microsoft.com/office/drawing/2014/main" id="{00000000-0008-0000-0100-00003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562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33</xdr:row>
      <xdr:rowOff>9525</xdr:rowOff>
    </xdr:from>
    <xdr:to>
      <xdr:col>6</xdr:col>
      <xdr:colOff>0</xdr:colOff>
      <xdr:row>33</xdr:row>
      <xdr:rowOff>114300</xdr:rowOff>
    </xdr:to>
    <xdr:pic>
      <xdr:nvPicPr>
        <xdr:cNvPr id="61" name="Grafik 22">
          <a:extLst>
            <a:ext uri="{FF2B5EF4-FFF2-40B4-BE49-F238E27FC236}">
              <a16:creationId xmlns="" xmlns:a16="http://schemas.microsoft.com/office/drawing/2014/main" id="{00000000-0008-0000-0100-00003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734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34</xdr:row>
      <xdr:rowOff>9525</xdr:rowOff>
    </xdr:from>
    <xdr:to>
      <xdr:col>6</xdr:col>
      <xdr:colOff>0</xdr:colOff>
      <xdr:row>34</xdr:row>
      <xdr:rowOff>114300</xdr:rowOff>
    </xdr:to>
    <xdr:pic>
      <xdr:nvPicPr>
        <xdr:cNvPr id="62" name="Grafik 22">
          <a:extLst>
            <a:ext uri="{FF2B5EF4-FFF2-40B4-BE49-F238E27FC236}">
              <a16:creationId xmlns="" xmlns:a16="http://schemas.microsoft.com/office/drawing/2014/main" id="{00000000-0008-0000-0100-00003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6905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35</xdr:row>
      <xdr:rowOff>9525</xdr:rowOff>
    </xdr:from>
    <xdr:to>
      <xdr:col>6</xdr:col>
      <xdr:colOff>0</xdr:colOff>
      <xdr:row>35</xdr:row>
      <xdr:rowOff>114300</xdr:rowOff>
    </xdr:to>
    <xdr:pic>
      <xdr:nvPicPr>
        <xdr:cNvPr id="63" name="Grafik 22">
          <a:extLst>
            <a:ext uri="{FF2B5EF4-FFF2-40B4-BE49-F238E27FC236}">
              <a16:creationId xmlns="" xmlns:a16="http://schemas.microsoft.com/office/drawing/2014/main" id="{00000000-0008-0000-0100-00003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7450" y="7077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33</xdr:row>
      <xdr:rowOff>9525</xdr:rowOff>
    </xdr:from>
    <xdr:to>
      <xdr:col>5</xdr:col>
      <xdr:colOff>0</xdr:colOff>
      <xdr:row>33</xdr:row>
      <xdr:rowOff>114300</xdr:rowOff>
    </xdr:to>
    <xdr:pic>
      <xdr:nvPicPr>
        <xdr:cNvPr id="64" name="Grafik 22">
          <a:extLst>
            <a:ext uri="{FF2B5EF4-FFF2-40B4-BE49-F238E27FC236}">
              <a16:creationId xmlns="" xmlns:a16="http://schemas.microsoft.com/office/drawing/2014/main" id="{00000000-0008-0000-0100-00004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734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34</xdr:row>
      <xdr:rowOff>9525</xdr:rowOff>
    </xdr:from>
    <xdr:to>
      <xdr:col>5</xdr:col>
      <xdr:colOff>0</xdr:colOff>
      <xdr:row>34</xdr:row>
      <xdr:rowOff>114300</xdr:rowOff>
    </xdr:to>
    <xdr:pic>
      <xdr:nvPicPr>
        <xdr:cNvPr id="65" name="Grafik 22">
          <a:extLst>
            <a:ext uri="{FF2B5EF4-FFF2-40B4-BE49-F238E27FC236}">
              <a16:creationId xmlns="" xmlns:a16="http://schemas.microsoft.com/office/drawing/2014/main" id="{00000000-0008-0000-0100-00004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6905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35</xdr:row>
      <xdr:rowOff>9525</xdr:rowOff>
    </xdr:from>
    <xdr:to>
      <xdr:col>5</xdr:col>
      <xdr:colOff>0</xdr:colOff>
      <xdr:row>35</xdr:row>
      <xdr:rowOff>114300</xdr:rowOff>
    </xdr:to>
    <xdr:pic>
      <xdr:nvPicPr>
        <xdr:cNvPr id="66" name="Grafik 22">
          <a:extLst>
            <a:ext uri="{FF2B5EF4-FFF2-40B4-BE49-F238E27FC236}">
              <a16:creationId xmlns="" xmlns:a16="http://schemas.microsoft.com/office/drawing/2014/main" id="{00000000-0008-0000-0100-00004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4525" y="7077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40</xdr:row>
      <xdr:rowOff>9525</xdr:rowOff>
    </xdr:from>
    <xdr:to>
      <xdr:col>9</xdr:col>
      <xdr:colOff>2956</xdr:colOff>
      <xdr:row>40</xdr:row>
      <xdr:rowOff>114300</xdr:rowOff>
    </xdr:to>
    <xdr:pic>
      <xdr:nvPicPr>
        <xdr:cNvPr id="73" name="Grafik 22">
          <a:extLst>
            <a:ext uri="{FF2B5EF4-FFF2-40B4-BE49-F238E27FC236}">
              <a16:creationId xmlns="" xmlns:a16="http://schemas.microsoft.com/office/drawing/2014/main" id="{00000000-0008-0000-0100-00004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79057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43</xdr:row>
      <xdr:rowOff>9525</xdr:rowOff>
    </xdr:from>
    <xdr:to>
      <xdr:col>9</xdr:col>
      <xdr:colOff>2956</xdr:colOff>
      <xdr:row>43</xdr:row>
      <xdr:rowOff>114300</xdr:rowOff>
    </xdr:to>
    <xdr:pic>
      <xdr:nvPicPr>
        <xdr:cNvPr id="78" name="Grafik 22">
          <a:extLst>
            <a:ext uri="{FF2B5EF4-FFF2-40B4-BE49-F238E27FC236}">
              <a16:creationId xmlns="" xmlns:a16="http://schemas.microsoft.com/office/drawing/2014/main" id="{00000000-0008-0000-0100-00004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8420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47</xdr:row>
      <xdr:rowOff>9525</xdr:rowOff>
    </xdr:from>
    <xdr:to>
      <xdr:col>9</xdr:col>
      <xdr:colOff>2956</xdr:colOff>
      <xdr:row>47</xdr:row>
      <xdr:rowOff>114300</xdr:rowOff>
    </xdr:to>
    <xdr:pic>
      <xdr:nvPicPr>
        <xdr:cNvPr id="83" name="Grafik 22">
          <a:extLst>
            <a:ext uri="{FF2B5EF4-FFF2-40B4-BE49-F238E27FC236}">
              <a16:creationId xmlns="" xmlns:a16="http://schemas.microsoft.com/office/drawing/2014/main" id="{00000000-0008-0000-0100-00005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91059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46</xdr:row>
      <xdr:rowOff>9525</xdr:rowOff>
    </xdr:from>
    <xdr:to>
      <xdr:col>9</xdr:col>
      <xdr:colOff>2956</xdr:colOff>
      <xdr:row>46</xdr:row>
      <xdr:rowOff>114300</xdr:rowOff>
    </xdr:to>
    <xdr:pic>
      <xdr:nvPicPr>
        <xdr:cNvPr id="84" name="Grafik 22">
          <a:extLst>
            <a:ext uri="{FF2B5EF4-FFF2-40B4-BE49-F238E27FC236}">
              <a16:creationId xmlns="" xmlns:a16="http://schemas.microsoft.com/office/drawing/2014/main" id="{00000000-0008-0000-0100-00005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89344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45</xdr:row>
      <xdr:rowOff>9525</xdr:rowOff>
    </xdr:from>
    <xdr:to>
      <xdr:col>9</xdr:col>
      <xdr:colOff>2956</xdr:colOff>
      <xdr:row>45</xdr:row>
      <xdr:rowOff>114300</xdr:rowOff>
    </xdr:to>
    <xdr:pic>
      <xdr:nvPicPr>
        <xdr:cNvPr id="85" name="Grafik 22">
          <a:extLst>
            <a:ext uri="{FF2B5EF4-FFF2-40B4-BE49-F238E27FC236}">
              <a16:creationId xmlns="" xmlns:a16="http://schemas.microsoft.com/office/drawing/2014/main" id="{00000000-0008-0000-0100-00005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8763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44</xdr:row>
      <xdr:rowOff>8868</xdr:rowOff>
    </xdr:from>
    <xdr:to>
      <xdr:col>9</xdr:col>
      <xdr:colOff>2956</xdr:colOff>
      <xdr:row>44</xdr:row>
      <xdr:rowOff>114300</xdr:rowOff>
    </xdr:to>
    <xdr:pic>
      <xdr:nvPicPr>
        <xdr:cNvPr id="87" name="Grafik 22">
          <a:extLst>
            <a:ext uri="{FF2B5EF4-FFF2-40B4-BE49-F238E27FC236}">
              <a16:creationId xmlns="" xmlns:a16="http://schemas.microsoft.com/office/drawing/2014/main" id="{00000000-0008-0000-0100-00005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8590893"/>
          <a:ext cx="95250"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41</xdr:row>
      <xdr:rowOff>9525</xdr:rowOff>
    </xdr:from>
    <xdr:to>
      <xdr:col>9</xdr:col>
      <xdr:colOff>2956</xdr:colOff>
      <xdr:row>41</xdr:row>
      <xdr:rowOff>114300</xdr:rowOff>
    </xdr:to>
    <xdr:pic>
      <xdr:nvPicPr>
        <xdr:cNvPr id="88" name="Grafik 22">
          <a:extLst>
            <a:ext uri="{FF2B5EF4-FFF2-40B4-BE49-F238E27FC236}">
              <a16:creationId xmlns="" xmlns:a16="http://schemas.microsoft.com/office/drawing/2014/main" id="{00000000-0008-0000-0100-00005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80772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42</xdr:row>
      <xdr:rowOff>9525</xdr:rowOff>
    </xdr:from>
    <xdr:to>
      <xdr:col>9</xdr:col>
      <xdr:colOff>2956</xdr:colOff>
      <xdr:row>42</xdr:row>
      <xdr:rowOff>114300</xdr:rowOff>
    </xdr:to>
    <xdr:pic>
      <xdr:nvPicPr>
        <xdr:cNvPr id="89" name="Grafik 22">
          <a:extLst>
            <a:ext uri="{FF2B5EF4-FFF2-40B4-BE49-F238E27FC236}">
              <a16:creationId xmlns="" xmlns:a16="http://schemas.microsoft.com/office/drawing/2014/main" id="{00000000-0008-0000-0100-00005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8256" y="8248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40</xdr:row>
      <xdr:rowOff>9339</xdr:rowOff>
    </xdr:from>
    <xdr:to>
      <xdr:col>8</xdr:col>
      <xdr:colOff>902</xdr:colOff>
      <xdr:row>40</xdr:row>
      <xdr:rowOff>114114</xdr:rowOff>
    </xdr:to>
    <xdr:pic>
      <xdr:nvPicPr>
        <xdr:cNvPr id="86" name="Grafik 22">
          <a:extLst>
            <a:ext uri="{FF2B5EF4-FFF2-40B4-BE49-F238E27FC236}">
              <a16:creationId xmlns="" xmlns:a16="http://schemas.microsoft.com/office/drawing/2014/main" id="{00000000-0008-0000-0100-00005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7808633"/>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43</xdr:row>
      <xdr:rowOff>9339</xdr:rowOff>
    </xdr:from>
    <xdr:to>
      <xdr:col>8</xdr:col>
      <xdr:colOff>902</xdr:colOff>
      <xdr:row>43</xdr:row>
      <xdr:rowOff>114114</xdr:rowOff>
    </xdr:to>
    <xdr:pic>
      <xdr:nvPicPr>
        <xdr:cNvPr id="97" name="Grafik 22">
          <a:extLst>
            <a:ext uri="{FF2B5EF4-FFF2-40B4-BE49-F238E27FC236}">
              <a16:creationId xmlns="" xmlns:a16="http://schemas.microsoft.com/office/drawing/2014/main" id="{00000000-0008-0000-0100-00006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8301692"/>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47</xdr:row>
      <xdr:rowOff>9339</xdr:rowOff>
    </xdr:from>
    <xdr:to>
      <xdr:col>8</xdr:col>
      <xdr:colOff>902</xdr:colOff>
      <xdr:row>47</xdr:row>
      <xdr:rowOff>114114</xdr:rowOff>
    </xdr:to>
    <xdr:pic>
      <xdr:nvPicPr>
        <xdr:cNvPr id="98" name="Grafik 22">
          <a:extLst>
            <a:ext uri="{FF2B5EF4-FFF2-40B4-BE49-F238E27FC236}">
              <a16:creationId xmlns="" xmlns:a16="http://schemas.microsoft.com/office/drawing/2014/main" id="{00000000-0008-0000-0100-00006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8959104"/>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46</xdr:row>
      <xdr:rowOff>9339</xdr:rowOff>
    </xdr:from>
    <xdr:to>
      <xdr:col>8</xdr:col>
      <xdr:colOff>902</xdr:colOff>
      <xdr:row>46</xdr:row>
      <xdr:rowOff>114114</xdr:rowOff>
    </xdr:to>
    <xdr:pic>
      <xdr:nvPicPr>
        <xdr:cNvPr id="99" name="Grafik 22">
          <a:extLst>
            <a:ext uri="{FF2B5EF4-FFF2-40B4-BE49-F238E27FC236}">
              <a16:creationId xmlns="" xmlns:a16="http://schemas.microsoft.com/office/drawing/2014/main" id="{00000000-0008-0000-0100-00006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8794751"/>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45</xdr:row>
      <xdr:rowOff>9339</xdr:rowOff>
    </xdr:from>
    <xdr:to>
      <xdr:col>8</xdr:col>
      <xdr:colOff>902</xdr:colOff>
      <xdr:row>45</xdr:row>
      <xdr:rowOff>114114</xdr:rowOff>
    </xdr:to>
    <xdr:pic>
      <xdr:nvPicPr>
        <xdr:cNvPr id="100" name="Grafik 22">
          <a:extLst>
            <a:ext uri="{FF2B5EF4-FFF2-40B4-BE49-F238E27FC236}">
              <a16:creationId xmlns="" xmlns:a16="http://schemas.microsoft.com/office/drawing/2014/main" id="{00000000-0008-0000-0100-00006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8630398"/>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44</xdr:row>
      <xdr:rowOff>8682</xdr:rowOff>
    </xdr:from>
    <xdr:to>
      <xdr:col>8</xdr:col>
      <xdr:colOff>902</xdr:colOff>
      <xdr:row>44</xdr:row>
      <xdr:rowOff>114114</xdr:rowOff>
    </xdr:to>
    <xdr:pic>
      <xdr:nvPicPr>
        <xdr:cNvPr id="101" name="Grafik 22">
          <a:extLst>
            <a:ext uri="{FF2B5EF4-FFF2-40B4-BE49-F238E27FC236}">
              <a16:creationId xmlns="" xmlns:a16="http://schemas.microsoft.com/office/drawing/2014/main" id="{00000000-0008-0000-0100-00006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8465388"/>
          <a:ext cx="115234"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41</xdr:row>
      <xdr:rowOff>9339</xdr:rowOff>
    </xdr:from>
    <xdr:to>
      <xdr:col>8</xdr:col>
      <xdr:colOff>902</xdr:colOff>
      <xdr:row>41</xdr:row>
      <xdr:rowOff>114114</xdr:rowOff>
    </xdr:to>
    <xdr:pic>
      <xdr:nvPicPr>
        <xdr:cNvPr id="102" name="Grafik 22">
          <a:extLst>
            <a:ext uri="{FF2B5EF4-FFF2-40B4-BE49-F238E27FC236}">
              <a16:creationId xmlns="" xmlns:a16="http://schemas.microsoft.com/office/drawing/2014/main" id="{00000000-0008-0000-0100-00006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7972986"/>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543080</xdr:colOff>
      <xdr:row>42</xdr:row>
      <xdr:rowOff>9339</xdr:rowOff>
    </xdr:from>
    <xdr:to>
      <xdr:col>8</xdr:col>
      <xdr:colOff>902</xdr:colOff>
      <xdr:row>42</xdr:row>
      <xdr:rowOff>114114</xdr:rowOff>
    </xdr:to>
    <xdr:pic>
      <xdr:nvPicPr>
        <xdr:cNvPr id="103" name="Grafik 22">
          <a:extLst>
            <a:ext uri="{FF2B5EF4-FFF2-40B4-BE49-F238E27FC236}">
              <a16:creationId xmlns="" xmlns:a16="http://schemas.microsoft.com/office/drawing/2014/main" id="{00000000-0008-0000-0100-00006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5315" y="8137339"/>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40</xdr:row>
      <xdr:rowOff>4857</xdr:rowOff>
    </xdr:from>
    <xdr:to>
      <xdr:col>9</xdr:col>
      <xdr:colOff>577071</xdr:colOff>
      <xdr:row>40</xdr:row>
      <xdr:rowOff>109632</xdr:rowOff>
    </xdr:to>
    <xdr:pic>
      <xdr:nvPicPr>
        <xdr:cNvPr id="104" name="Grafik 22">
          <a:extLst>
            <a:ext uri="{FF2B5EF4-FFF2-40B4-BE49-F238E27FC236}">
              <a16:creationId xmlns="" xmlns:a16="http://schemas.microsoft.com/office/drawing/2014/main" id="{00000000-0008-0000-0100-00006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7804151"/>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43</xdr:row>
      <xdr:rowOff>4857</xdr:rowOff>
    </xdr:from>
    <xdr:to>
      <xdr:col>9</xdr:col>
      <xdr:colOff>577071</xdr:colOff>
      <xdr:row>43</xdr:row>
      <xdr:rowOff>109632</xdr:rowOff>
    </xdr:to>
    <xdr:pic>
      <xdr:nvPicPr>
        <xdr:cNvPr id="105" name="Grafik 22">
          <a:extLst>
            <a:ext uri="{FF2B5EF4-FFF2-40B4-BE49-F238E27FC236}">
              <a16:creationId xmlns="" xmlns:a16="http://schemas.microsoft.com/office/drawing/2014/main" id="{00000000-0008-0000-0100-00006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8297210"/>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47</xdr:row>
      <xdr:rowOff>4857</xdr:rowOff>
    </xdr:from>
    <xdr:to>
      <xdr:col>9</xdr:col>
      <xdr:colOff>577071</xdr:colOff>
      <xdr:row>47</xdr:row>
      <xdr:rowOff>109632</xdr:rowOff>
    </xdr:to>
    <xdr:pic>
      <xdr:nvPicPr>
        <xdr:cNvPr id="106" name="Grafik 22">
          <a:extLst>
            <a:ext uri="{FF2B5EF4-FFF2-40B4-BE49-F238E27FC236}">
              <a16:creationId xmlns="" xmlns:a16="http://schemas.microsoft.com/office/drawing/2014/main" id="{00000000-0008-0000-0100-00006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8954622"/>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46</xdr:row>
      <xdr:rowOff>4857</xdr:rowOff>
    </xdr:from>
    <xdr:to>
      <xdr:col>9</xdr:col>
      <xdr:colOff>577071</xdr:colOff>
      <xdr:row>46</xdr:row>
      <xdr:rowOff>109632</xdr:rowOff>
    </xdr:to>
    <xdr:pic>
      <xdr:nvPicPr>
        <xdr:cNvPr id="107" name="Grafik 22">
          <a:extLst>
            <a:ext uri="{FF2B5EF4-FFF2-40B4-BE49-F238E27FC236}">
              <a16:creationId xmlns="" xmlns:a16="http://schemas.microsoft.com/office/drawing/2014/main" id="{00000000-0008-0000-0100-00006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8790269"/>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45</xdr:row>
      <xdr:rowOff>4857</xdr:rowOff>
    </xdr:from>
    <xdr:to>
      <xdr:col>9</xdr:col>
      <xdr:colOff>577071</xdr:colOff>
      <xdr:row>45</xdr:row>
      <xdr:rowOff>109632</xdr:rowOff>
    </xdr:to>
    <xdr:pic>
      <xdr:nvPicPr>
        <xdr:cNvPr id="108" name="Grafik 22">
          <a:extLst>
            <a:ext uri="{FF2B5EF4-FFF2-40B4-BE49-F238E27FC236}">
              <a16:creationId xmlns="" xmlns:a16="http://schemas.microsoft.com/office/drawing/2014/main" id="{00000000-0008-0000-0100-00006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8625916"/>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44</xdr:row>
      <xdr:rowOff>4200</xdr:rowOff>
    </xdr:from>
    <xdr:to>
      <xdr:col>9</xdr:col>
      <xdr:colOff>577071</xdr:colOff>
      <xdr:row>44</xdr:row>
      <xdr:rowOff>109632</xdr:rowOff>
    </xdr:to>
    <xdr:pic>
      <xdr:nvPicPr>
        <xdr:cNvPr id="109" name="Grafik 22">
          <a:extLst>
            <a:ext uri="{FF2B5EF4-FFF2-40B4-BE49-F238E27FC236}">
              <a16:creationId xmlns="" xmlns:a16="http://schemas.microsoft.com/office/drawing/2014/main" id="{00000000-0008-0000-0100-00006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8460906"/>
          <a:ext cx="115234"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41</xdr:row>
      <xdr:rowOff>4857</xdr:rowOff>
    </xdr:from>
    <xdr:to>
      <xdr:col>9</xdr:col>
      <xdr:colOff>577071</xdr:colOff>
      <xdr:row>41</xdr:row>
      <xdr:rowOff>109632</xdr:rowOff>
    </xdr:to>
    <xdr:pic>
      <xdr:nvPicPr>
        <xdr:cNvPr id="110" name="Grafik 22">
          <a:extLst>
            <a:ext uri="{FF2B5EF4-FFF2-40B4-BE49-F238E27FC236}">
              <a16:creationId xmlns="" xmlns:a16="http://schemas.microsoft.com/office/drawing/2014/main" id="{00000000-0008-0000-0100-00006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7968504"/>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471362</xdr:colOff>
      <xdr:row>42</xdr:row>
      <xdr:rowOff>4857</xdr:rowOff>
    </xdr:from>
    <xdr:to>
      <xdr:col>9</xdr:col>
      <xdr:colOff>577071</xdr:colOff>
      <xdr:row>42</xdr:row>
      <xdr:rowOff>109632</xdr:rowOff>
    </xdr:to>
    <xdr:pic>
      <xdr:nvPicPr>
        <xdr:cNvPr id="111" name="Grafik 22">
          <a:extLst>
            <a:ext uri="{FF2B5EF4-FFF2-40B4-BE49-F238E27FC236}">
              <a16:creationId xmlns="" xmlns:a16="http://schemas.microsoft.com/office/drawing/2014/main" id="{00000000-0008-0000-0100-00006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068" y="8132857"/>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463177</xdr:colOff>
      <xdr:row>55</xdr:row>
      <xdr:rowOff>5790</xdr:rowOff>
    </xdr:from>
    <xdr:to>
      <xdr:col>9</xdr:col>
      <xdr:colOff>578411</xdr:colOff>
      <xdr:row>55</xdr:row>
      <xdr:rowOff>110565</xdr:rowOff>
    </xdr:to>
    <xdr:pic>
      <xdr:nvPicPr>
        <xdr:cNvPr id="113" name="Grafik 22">
          <a:extLst>
            <a:ext uri="{FF2B5EF4-FFF2-40B4-BE49-F238E27FC236}">
              <a16:creationId xmlns="" xmlns:a16="http://schemas.microsoft.com/office/drawing/2014/main" id="{00000000-0008-0000-0100-00007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82883" y="10658849"/>
          <a:ext cx="12475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474350</xdr:colOff>
      <xdr:row>31</xdr:row>
      <xdr:rowOff>7844</xdr:rowOff>
    </xdr:from>
    <xdr:to>
      <xdr:col>10</xdr:col>
      <xdr:colOff>1089</xdr:colOff>
      <xdr:row>31</xdr:row>
      <xdr:rowOff>112619</xdr:rowOff>
    </xdr:to>
    <xdr:pic>
      <xdr:nvPicPr>
        <xdr:cNvPr id="114" name="Grafik 22">
          <a:extLst>
            <a:ext uri="{FF2B5EF4-FFF2-40B4-BE49-F238E27FC236}">
              <a16:creationId xmlns="" xmlns:a16="http://schemas.microsoft.com/office/drawing/2014/main" id="{00000000-0008-0000-0100-00007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4056" y="6492315"/>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474350</xdr:colOff>
      <xdr:row>34</xdr:row>
      <xdr:rowOff>7845</xdr:rowOff>
    </xdr:from>
    <xdr:to>
      <xdr:col>10</xdr:col>
      <xdr:colOff>1089</xdr:colOff>
      <xdr:row>34</xdr:row>
      <xdr:rowOff>112620</xdr:rowOff>
    </xdr:to>
    <xdr:pic>
      <xdr:nvPicPr>
        <xdr:cNvPr id="115" name="Grafik 22">
          <a:extLst>
            <a:ext uri="{FF2B5EF4-FFF2-40B4-BE49-F238E27FC236}">
              <a16:creationId xmlns="" xmlns:a16="http://schemas.microsoft.com/office/drawing/2014/main" id="{00000000-0008-0000-0100-00007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4056" y="6985374"/>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474350</xdr:colOff>
      <xdr:row>35</xdr:row>
      <xdr:rowOff>7188</xdr:rowOff>
    </xdr:from>
    <xdr:to>
      <xdr:col>10</xdr:col>
      <xdr:colOff>1089</xdr:colOff>
      <xdr:row>35</xdr:row>
      <xdr:rowOff>112620</xdr:rowOff>
    </xdr:to>
    <xdr:pic>
      <xdr:nvPicPr>
        <xdr:cNvPr id="116" name="Grafik 22">
          <a:extLst>
            <a:ext uri="{FF2B5EF4-FFF2-40B4-BE49-F238E27FC236}">
              <a16:creationId xmlns="" xmlns:a16="http://schemas.microsoft.com/office/drawing/2014/main" id="{00000000-0008-0000-0100-00007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4056" y="7149070"/>
          <a:ext cx="115234"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474350</xdr:colOff>
      <xdr:row>32</xdr:row>
      <xdr:rowOff>7844</xdr:rowOff>
    </xdr:from>
    <xdr:to>
      <xdr:col>10</xdr:col>
      <xdr:colOff>1089</xdr:colOff>
      <xdr:row>32</xdr:row>
      <xdr:rowOff>112619</xdr:rowOff>
    </xdr:to>
    <xdr:pic>
      <xdr:nvPicPr>
        <xdr:cNvPr id="117" name="Grafik 22">
          <a:extLst>
            <a:ext uri="{FF2B5EF4-FFF2-40B4-BE49-F238E27FC236}">
              <a16:creationId xmlns="" xmlns:a16="http://schemas.microsoft.com/office/drawing/2014/main" id="{00000000-0008-0000-0100-00007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4056" y="6656668"/>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474350</xdr:colOff>
      <xdr:row>33</xdr:row>
      <xdr:rowOff>7845</xdr:rowOff>
    </xdr:from>
    <xdr:to>
      <xdr:col>10</xdr:col>
      <xdr:colOff>1089</xdr:colOff>
      <xdr:row>33</xdr:row>
      <xdr:rowOff>112620</xdr:rowOff>
    </xdr:to>
    <xdr:pic>
      <xdr:nvPicPr>
        <xdr:cNvPr id="118" name="Grafik 22">
          <a:extLst>
            <a:ext uri="{FF2B5EF4-FFF2-40B4-BE49-F238E27FC236}">
              <a16:creationId xmlns="" xmlns:a16="http://schemas.microsoft.com/office/drawing/2014/main" id="{00000000-0008-0000-0100-00007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4056" y="6821021"/>
          <a:ext cx="115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466166</xdr:colOff>
      <xdr:row>55</xdr:row>
      <xdr:rowOff>8778</xdr:rowOff>
    </xdr:from>
    <xdr:to>
      <xdr:col>12</xdr:col>
      <xdr:colOff>2430</xdr:colOff>
      <xdr:row>55</xdr:row>
      <xdr:rowOff>113553</xdr:rowOff>
    </xdr:to>
    <xdr:pic>
      <xdr:nvPicPr>
        <xdr:cNvPr id="119" name="Grafik 22">
          <a:extLst>
            <a:ext uri="{FF2B5EF4-FFF2-40B4-BE49-F238E27FC236}">
              <a16:creationId xmlns="" xmlns:a16="http://schemas.microsoft.com/office/drawing/2014/main" id="{00000000-0008-0000-0100-00007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81166" y="10661837"/>
          <a:ext cx="12475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435348</xdr:colOff>
      <xdr:row>37</xdr:row>
      <xdr:rowOff>8031</xdr:rowOff>
    </xdr:from>
    <xdr:to>
      <xdr:col>4</xdr:col>
      <xdr:colOff>540497</xdr:colOff>
      <xdr:row>37</xdr:row>
      <xdr:rowOff>112806</xdr:rowOff>
    </xdr:to>
    <xdr:pic>
      <xdr:nvPicPr>
        <xdr:cNvPr id="90" name="Grafik 22">
          <a:extLst>
            <a:ext uri="{FF2B5EF4-FFF2-40B4-BE49-F238E27FC236}">
              <a16:creationId xmlns="" xmlns:a16="http://schemas.microsoft.com/office/drawing/2014/main" id="{00000000-0008-0000-0100-00005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51877" y="7314266"/>
          <a:ext cx="11467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438336</xdr:colOff>
      <xdr:row>37</xdr:row>
      <xdr:rowOff>11019</xdr:rowOff>
    </xdr:from>
    <xdr:to>
      <xdr:col>6</xdr:col>
      <xdr:colOff>187</xdr:colOff>
      <xdr:row>37</xdr:row>
      <xdr:rowOff>115794</xdr:rowOff>
    </xdr:to>
    <xdr:pic>
      <xdr:nvPicPr>
        <xdr:cNvPr id="91" name="Grafik 22">
          <a:extLst>
            <a:ext uri="{FF2B5EF4-FFF2-40B4-BE49-F238E27FC236}">
              <a16:creationId xmlns="" xmlns:a16="http://schemas.microsoft.com/office/drawing/2014/main" id="{00000000-0008-0000-0100-00005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07689" y="7317254"/>
          <a:ext cx="11467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478118</xdr:colOff>
      <xdr:row>37</xdr:row>
      <xdr:rowOff>7471</xdr:rowOff>
    </xdr:from>
    <xdr:to>
      <xdr:col>10</xdr:col>
      <xdr:colOff>4297</xdr:colOff>
      <xdr:row>37</xdr:row>
      <xdr:rowOff>112246</xdr:rowOff>
    </xdr:to>
    <xdr:pic>
      <xdr:nvPicPr>
        <xdr:cNvPr id="92" name="Grafik 22">
          <a:extLst>
            <a:ext uri="{FF2B5EF4-FFF2-40B4-BE49-F238E27FC236}">
              <a16:creationId xmlns="" xmlns:a16="http://schemas.microsoft.com/office/drawing/2014/main" id="{00000000-0008-0000-0100-00005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7824" y="7313706"/>
          <a:ext cx="11467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466725</xdr:colOff>
      <xdr:row>30</xdr:row>
      <xdr:rowOff>9525</xdr:rowOff>
    </xdr:from>
    <xdr:to>
      <xdr:col>9</xdr:col>
      <xdr:colOff>574489</xdr:colOff>
      <xdr:row>30</xdr:row>
      <xdr:rowOff>114300</xdr:rowOff>
    </xdr:to>
    <xdr:pic>
      <xdr:nvPicPr>
        <xdr:cNvPr id="93" name="Grafik 22">
          <a:extLst>
            <a:ext uri="{FF2B5EF4-FFF2-40B4-BE49-F238E27FC236}">
              <a16:creationId xmlns="" xmlns:a16="http://schemas.microsoft.com/office/drawing/2014/main" id="{510BDF32-A37A-4F49-A478-17851DD746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67275" y="6362700"/>
          <a:ext cx="107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37</xdr:row>
      <xdr:rowOff>9525</xdr:rowOff>
    </xdr:from>
    <xdr:to>
      <xdr:col>4</xdr:col>
      <xdr:colOff>374</xdr:colOff>
      <xdr:row>37</xdr:row>
      <xdr:rowOff>114300</xdr:rowOff>
    </xdr:to>
    <xdr:pic>
      <xdr:nvPicPr>
        <xdr:cNvPr id="2" name="Grafik 22">
          <a:extLst>
            <a:ext uri="{FF2B5EF4-FFF2-40B4-BE49-F238E27FC236}">
              <a16:creationId xmlns="" xmlns:a16="http://schemas.microsoft.com/office/drawing/2014/main" id="{5320075B-CF68-4DBB-B9F6-5304EA3016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7439025"/>
          <a:ext cx="10514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31</xdr:row>
      <xdr:rowOff>9525</xdr:rowOff>
    </xdr:from>
    <xdr:to>
      <xdr:col>4</xdr:col>
      <xdr:colOff>0</xdr:colOff>
      <xdr:row>31</xdr:row>
      <xdr:rowOff>114300</xdr:rowOff>
    </xdr:to>
    <xdr:pic>
      <xdr:nvPicPr>
        <xdr:cNvPr id="4" name="Grafik 22">
          <a:extLst>
            <a:ext uri="{FF2B5EF4-FFF2-40B4-BE49-F238E27FC236}">
              <a16:creationId xmlns="" xmlns:a16="http://schemas.microsoft.com/office/drawing/2014/main" id="{18763B64-4283-49FD-82A4-7CD65DDA058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6581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32</xdr:row>
      <xdr:rowOff>9525</xdr:rowOff>
    </xdr:from>
    <xdr:to>
      <xdr:col>4</xdr:col>
      <xdr:colOff>0</xdr:colOff>
      <xdr:row>32</xdr:row>
      <xdr:rowOff>114300</xdr:rowOff>
    </xdr:to>
    <xdr:pic>
      <xdr:nvPicPr>
        <xdr:cNvPr id="5" name="Grafik 22">
          <a:extLst>
            <a:ext uri="{FF2B5EF4-FFF2-40B4-BE49-F238E27FC236}">
              <a16:creationId xmlns="" xmlns:a16="http://schemas.microsoft.com/office/drawing/2014/main" id="{C460B2FC-DD2C-4079-9F5E-CFFEF974CC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6753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33</xdr:row>
      <xdr:rowOff>9525</xdr:rowOff>
    </xdr:from>
    <xdr:to>
      <xdr:col>4</xdr:col>
      <xdr:colOff>0</xdr:colOff>
      <xdr:row>33</xdr:row>
      <xdr:rowOff>114300</xdr:rowOff>
    </xdr:to>
    <xdr:pic>
      <xdr:nvPicPr>
        <xdr:cNvPr id="6" name="Grafik 22">
          <a:extLst>
            <a:ext uri="{FF2B5EF4-FFF2-40B4-BE49-F238E27FC236}">
              <a16:creationId xmlns="" xmlns:a16="http://schemas.microsoft.com/office/drawing/2014/main" id="{1AAA0956-B4B8-4113-A316-24A7070DA32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6924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34</xdr:row>
      <xdr:rowOff>9525</xdr:rowOff>
    </xdr:from>
    <xdr:to>
      <xdr:col>4</xdr:col>
      <xdr:colOff>0</xdr:colOff>
      <xdr:row>34</xdr:row>
      <xdr:rowOff>114300</xdr:rowOff>
    </xdr:to>
    <xdr:pic>
      <xdr:nvPicPr>
        <xdr:cNvPr id="7" name="Grafik 22">
          <a:extLst>
            <a:ext uri="{FF2B5EF4-FFF2-40B4-BE49-F238E27FC236}">
              <a16:creationId xmlns="" xmlns:a16="http://schemas.microsoft.com/office/drawing/2014/main" id="{BA13F8AB-71E4-4FB3-9AE2-1CF53DE246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7096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35</xdr:row>
      <xdr:rowOff>0</xdr:rowOff>
    </xdr:from>
    <xdr:to>
      <xdr:col>4</xdr:col>
      <xdr:colOff>0</xdr:colOff>
      <xdr:row>35</xdr:row>
      <xdr:rowOff>104775</xdr:rowOff>
    </xdr:to>
    <xdr:pic>
      <xdr:nvPicPr>
        <xdr:cNvPr id="8" name="Grafik 22">
          <a:extLst>
            <a:ext uri="{FF2B5EF4-FFF2-40B4-BE49-F238E27FC236}">
              <a16:creationId xmlns="" xmlns:a16="http://schemas.microsoft.com/office/drawing/2014/main" id="{F51035A8-1EBB-4746-A743-B8ED8066C8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7258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40</xdr:row>
      <xdr:rowOff>0</xdr:rowOff>
    </xdr:from>
    <xdr:to>
      <xdr:col>4</xdr:col>
      <xdr:colOff>747</xdr:colOff>
      <xdr:row>40</xdr:row>
      <xdr:rowOff>104775</xdr:rowOff>
    </xdr:to>
    <xdr:pic>
      <xdr:nvPicPr>
        <xdr:cNvPr id="9" name="Grafik 22">
          <a:extLst>
            <a:ext uri="{FF2B5EF4-FFF2-40B4-BE49-F238E27FC236}">
              <a16:creationId xmlns="" xmlns:a16="http://schemas.microsoft.com/office/drawing/2014/main" id="{8D5AC697-2AEC-4AF0-A2D2-B243F7E7C09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8277225"/>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41</xdr:row>
      <xdr:rowOff>9525</xdr:rowOff>
    </xdr:from>
    <xdr:to>
      <xdr:col>4</xdr:col>
      <xdr:colOff>747</xdr:colOff>
      <xdr:row>41</xdr:row>
      <xdr:rowOff>114300</xdr:rowOff>
    </xdr:to>
    <xdr:pic>
      <xdr:nvPicPr>
        <xdr:cNvPr id="10" name="Grafik 22">
          <a:extLst>
            <a:ext uri="{FF2B5EF4-FFF2-40B4-BE49-F238E27FC236}">
              <a16:creationId xmlns="" xmlns:a16="http://schemas.microsoft.com/office/drawing/2014/main" id="{B1D3B83A-B228-4F59-859D-C7B040B01B3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845820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42</xdr:row>
      <xdr:rowOff>9525</xdr:rowOff>
    </xdr:from>
    <xdr:to>
      <xdr:col>4</xdr:col>
      <xdr:colOff>747</xdr:colOff>
      <xdr:row>42</xdr:row>
      <xdr:rowOff>114300</xdr:rowOff>
    </xdr:to>
    <xdr:pic>
      <xdr:nvPicPr>
        <xdr:cNvPr id="11" name="Grafik 22">
          <a:extLst>
            <a:ext uri="{FF2B5EF4-FFF2-40B4-BE49-F238E27FC236}">
              <a16:creationId xmlns="" xmlns:a16="http://schemas.microsoft.com/office/drawing/2014/main" id="{C230FF34-F9B4-4ADD-84B0-DD7590EBB51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862965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43</xdr:row>
      <xdr:rowOff>9525</xdr:rowOff>
    </xdr:from>
    <xdr:to>
      <xdr:col>4</xdr:col>
      <xdr:colOff>747</xdr:colOff>
      <xdr:row>43</xdr:row>
      <xdr:rowOff>114300</xdr:rowOff>
    </xdr:to>
    <xdr:pic>
      <xdr:nvPicPr>
        <xdr:cNvPr id="12" name="Grafik 22">
          <a:extLst>
            <a:ext uri="{FF2B5EF4-FFF2-40B4-BE49-F238E27FC236}">
              <a16:creationId xmlns="" xmlns:a16="http://schemas.microsoft.com/office/drawing/2014/main" id="{B92A5461-9B34-4B58-8AD3-2C54EA93DED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880110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44</xdr:row>
      <xdr:rowOff>9525</xdr:rowOff>
    </xdr:from>
    <xdr:to>
      <xdr:col>4</xdr:col>
      <xdr:colOff>747</xdr:colOff>
      <xdr:row>44</xdr:row>
      <xdr:rowOff>114300</xdr:rowOff>
    </xdr:to>
    <xdr:pic>
      <xdr:nvPicPr>
        <xdr:cNvPr id="13" name="Grafik 22">
          <a:extLst>
            <a:ext uri="{FF2B5EF4-FFF2-40B4-BE49-F238E27FC236}">
              <a16:creationId xmlns="" xmlns:a16="http://schemas.microsoft.com/office/drawing/2014/main" id="{4A22FB55-FE3F-48B8-AE28-2E5DC765613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897255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771525</xdr:colOff>
      <xdr:row>45</xdr:row>
      <xdr:rowOff>9525</xdr:rowOff>
    </xdr:from>
    <xdr:to>
      <xdr:col>4</xdr:col>
      <xdr:colOff>10272</xdr:colOff>
      <xdr:row>45</xdr:row>
      <xdr:rowOff>114300</xdr:rowOff>
    </xdr:to>
    <xdr:pic>
      <xdr:nvPicPr>
        <xdr:cNvPr id="14" name="Grafik 22">
          <a:extLst>
            <a:ext uri="{FF2B5EF4-FFF2-40B4-BE49-F238E27FC236}">
              <a16:creationId xmlns="" xmlns:a16="http://schemas.microsoft.com/office/drawing/2014/main" id="{17EEF500-7D93-485A-AFCB-D2241A8D5FB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47900" y="914400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46</xdr:row>
      <xdr:rowOff>9525</xdr:rowOff>
    </xdr:from>
    <xdr:to>
      <xdr:col>4</xdr:col>
      <xdr:colOff>747</xdr:colOff>
      <xdr:row>46</xdr:row>
      <xdr:rowOff>114300</xdr:rowOff>
    </xdr:to>
    <xdr:pic>
      <xdr:nvPicPr>
        <xdr:cNvPr id="15" name="Grafik 22">
          <a:extLst>
            <a:ext uri="{FF2B5EF4-FFF2-40B4-BE49-F238E27FC236}">
              <a16:creationId xmlns="" xmlns:a16="http://schemas.microsoft.com/office/drawing/2014/main" id="{E1AB6274-96FC-4043-87D5-CFD6573130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931545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47</xdr:row>
      <xdr:rowOff>9525</xdr:rowOff>
    </xdr:from>
    <xdr:to>
      <xdr:col>4</xdr:col>
      <xdr:colOff>747</xdr:colOff>
      <xdr:row>47</xdr:row>
      <xdr:rowOff>114300</xdr:rowOff>
    </xdr:to>
    <xdr:pic>
      <xdr:nvPicPr>
        <xdr:cNvPr id="16" name="Grafik 22">
          <a:extLst>
            <a:ext uri="{FF2B5EF4-FFF2-40B4-BE49-F238E27FC236}">
              <a16:creationId xmlns="" xmlns:a16="http://schemas.microsoft.com/office/drawing/2014/main" id="{E1C9F6DC-17EB-484C-A117-C056095F8D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38375" y="9486900"/>
          <a:ext cx="9599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30</xdr:row>
      <xdr:rowOff>9525</xdr:rowOff>
    </xdr:from>
    <xdr:to>
      <xdr:col>4</xdr:col>
      <xdr:colOff>0</xdr:colOff>
      <xdr:row>30</xdr:row>
      <xdr:rowOff>114300</xdr:rowOff>
    </xdr:to>
    <xdr:pic>
      <xdr:nvPicPr>
        <xdr:cNvPr id="17" name="Grafik 22">
          <a:extLst>
            <a:ext uri="{FF2B5EF4-FFF2-40B4-BE49-F238E27FC236}">
              <a16:creationId xmlns="" xmlns:a16="http://schemas.microsoft.com/office/drawing/2014/main" id="{00FD3356-B0A3-405F-B547-B8D6405B48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6410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447675</xdr:colOff>
      <xdr:row>13</xdr:row>
      <xdr:rowOff>9525</xdr:rowOff>
    </xdr:from>
    <xdr:to>
      <xdr:col>6</xdr:col>
      <xdr:colOff>9525</xdr:colOff>
      <xdr:row>13</xdr:row>
      <xdr:rowOff>114300</xdr:rowOff>
    </xdr:to>
    <xdr:pic>
      <xdr:nvPicPr>
        <xdr:cNvPr id="3" name="Grafik 25">
          <a:extLst>
            <a:ext uri="{FF2B5EF4-FFF2-40B4-BE49-F238E27FC236}">
              <a16:creationId xmlns="" xmlns:a16="http://schemas.microsoft.com/office/drawing/2014/main" id="{7F4C9952-4ACC-4B77-93C0-6CFC045277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24225" y="2009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11</xdr:row>
      <xdr:rowOff>9525</xdr:rowOff>
    </xdr:from>
    <xdr:to>
      <xdr:col>6</xdr:col>
      <xdr:colOff>0</xdr:colOff>
      <xdr:row>11</xdr:row>
      <xdr:rowOff>114300</xdr:rowOff>
    </xdr:to>
    <xdr:pic>
      <xdr:nvPicPr>
        <xdr:cNvPr id="18" name="Grafik 25">
          <a:extLst>
            <a:ext uri="{FF2B5EF4-FFF2-40B4-BE49-F238E27FC236}">
              <a16:creationId xmlns="" xmlns:a16="http://schemas.microsoft.com/office/drawing/2014/main" id="{5ADB8E05-53C0-4C3E-85B7-0732850617B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14700" y="173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752475</xdr:colOff>
      <xdr:row>36</xdr:row>
      <xdr:rowOff>9525</xdr:rowOff>
    </xdr:from>
    <xdr:to>
      <xdr:col>4</xdr:col>
      <xdr:colOff>0</xdr:colOff>
      <xdr:row>36</xdr:row>
      <xdr:rowOff>114300</xdr:rowOff>
    </xdr:to>
    <xdr:pic>
      <xdr:nvPicPr>
        <xdr:cNvPr id="19" name="Grafik 22">
          <a:extLst>
            <a:ext uri="{FF2B5EF4-FFF2-40B4-BE49-F238E27FC236}">
              <a16:creationId xmlns="" xmlns:a16="http://schemas.microsoft.com/office/drawing/2014/main" id="{48E847F4-274F-42B3-89F9-00B7E4888F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8850" y="7667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36</xdr:row>
      <xdr:rowOff>0</xdr:rowOff>
    </xdr:from>
    <xdr:to>
      <xdr:col>5</xdr:col>
      <xdr:colOff>0</xdr:colOff>
      <xdr:row>36</xdr:row>
      <xdr:rowOff>104775</xdr:rowOff>
    </xdr:to>
    <xdr:pic>
      <xdr:nvPicPr>
        <xdr:cNvPr id="20" name="Grafik 22">
          <a:extLst>
            <a:ext uri="{FF2B5EF4-FFF2-40B4-BE49-F238E27FC236}">
              <a16:creationId xmlns="" xmlns:a16="http://schemas.microsoft.com/office/drawing/2014/main" id="{27C5AA0B-2B74-48AF-A556-8F92E51FD3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71775" y="7658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36</xdr:row>
      <xdr:rowOff>0</xdr:rowOff>
    </xdr:from>
    <xdr:to>
      <xdr:col>6</xdr:col>
      <xdr:colOff>0</xdr:colOff>
      <xdr:row>36</xdr:row>
      <xdr:rowOff>104775</xdr:rowOff>
    </xdr:to>
    <xdr:pic>
      <xdr:nvPicPr>
        <xdr:cNvPr id="21" name="Grafik 22">
          <a:extLst>
            <a:ext uri="{FF2B5EF4-FFF2-40B4-BE49-F238E27FC236}">
              <a16:creationId xmlns="" xmlns:a16="http://schemas.microsoft.com/office/drawing/2014/main" id="{50542BC2-F9CD-4DD7-916F-8092FDB140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14700" y="7658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466725</xdr:colOff>
      <xdr:row>36</xdr:row>
      <xdr:rowOff>0</xdr:rowOff>
    </xdr:from>
    <xdr:to>
      <xdr:col>9</xdr:col>
      <xdr:colOff>574489</xdr:colOff>
      <xdr:row>36</xdr:row>
      <xdr:rowOff>105432</xdr:rowOff>
    </xdr:to>
    <xdr:pic>
      <xdr:nvPicPr>
        <xdr:cNvPr id="28" name="Grafik 22">
          <a:extLst>
            <a:ext uri="{FF2B5EF4-FFF2-40B4-BE49-F238E27FC236}">
              <a16:creationId xmlns="" xmlns:a16="http://schemas.microsoft.com/office/drawing/2014/main" id="{A75D71C4-C7CA-4493-9FEF-775D31762F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24525" y="7658100"/>
          <a:ext cx="107764"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 xmlns:a16="http://schemas.microsoft.com/office/drawing/2014/main" id="{AFA3CCD4-E179-4365-B263-3B1EE0FA19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6765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 xmlns:a16="http://schemas.microsoft.com/office/drawing/2014/main" id="{FF9B2C90-D560-4CC0-9C4E-D440A0776EC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0112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 xmlns:a16="http://schemas.microsoft.com/office/drawing/2014/main" id="{936B874F-DC2B-4A3A-94D4-50C713F682C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0" y="216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 xmlns:a16="http://schemas.microsoft.com/office/drawing/2014/main" id="{54825BFA-CBDE-41B8-B8A6-6E00E882AA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01125" y="216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 xmlns:a16="http://schemas.microsoft.com/office/drawing/2014/main" id="{139B3565-1291-4A76-B0CE-2D305F39804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71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219075</xdr:colOff>
      <xdr:row>0</xdr:row>
      <xdr:rowOff>19050</xdr:rowOff>
    </xdr:from>
    <xdr:to>
      <xdr:col>15</xdr:col>
      <xdr:colOff>628650</xdr:colOff>
      <xdr:row>3</xdr:row>
      <xdr:rowOff>95250</xdr:rowOff>
    </xdr:to>
    <xdr:pic>
      <xdr:nvPicPr>
        <xdr:cNvPr id="199038" name="Grafik 1">
          <a:extLst>
            <a:ext uri="{FF2B5EF4-FFF2-40B4-BE49-F238E27FC236}">
              <a16:creationId xmlns="" xmlns:a16="http://schemas.microsoft.com/office/drawing/2014/main" id="{00000000-0008-0000-0400-00007E09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10600" y="190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3</xdr:row>
      <xdr:rowOff>9525</xdr:rowOff>
    </xdr:from>
    <xdr:to>
      <xdr:col>3</xdr:col>
      <xdr:colOff>9525</xdr:colOff>
      <xdr:row>3</xdr:row>
      <xdr:rowOff>114300</xdr:rowOff>
    </xdr:to>
    <xdr:pic>
      <xdr:nvPicPr>
        <xdr:cNvPr id="199039" name="Grafik 6">
          <a:extLst>
            <a:ext uri="{FF2B5EF4-FFF2-40B4-BE49-F238E27FC236}">
              <a16:creationId xmlns="" xmlns:a16="http://schemas.microsoft.com/office/drawing/2014/main" id="{00000000-0008-0000-0400-00007F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71675" y="504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17</xdr:row>
      <xdr:rowOff>9525</xdr:rowOff>
    </xdr:from>
    <xdr:to>
      <xdr:col>14</xdr:col>
      <xdr:colOff>529590</xdr:colOff>
      <xdr:row>17</xdr:row>
      <xdr:rowOff>114300</xdr:rowOff>
    </xdr:to>
    <xdr:pic>
      <xdr:nvPicPr>
        <xdr:cNvPr id="199040" name="Grafik 13">
          <a:extLst>
            <a:ext uri="{FF2B5EF4-FFF2-40B4-BE49-F238E27FC236}">
              <a16:creationId xmlns="" xmlns:a16="http://schemas.microsoft.com/office/drawing/2014/main" id="{00000000-0008-0000-0400-000080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8292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295275</xdr:colOff>
      <xdr:row>3</xdr:row>
      <xdr:rowOff>0</xdr:rowOff>
    </xdr:from>
    <xdr:to>
      <xdr:col>13</xdr:col>
      <xdr:colOff>0</xdr:colOff>
      <xdr:row>3</xdr:row>
      <xdr:rowOff>104775</xdr:rowOff>
    </xdr:to>
    <xdr:pic>
      <xdr:nvPicPr>
        <xdr:cNvPr id="199042" name="Grafik 6">
          <a:extLst>
            <a:ext uri="{FF2B5EF4-FFF2-40B4-BE49-F238E27FC236}">
              <a16:creationId xmlns="" xmlns:a16="http://schemas.microsoft.com/office/drawing/2014/main" id="{00000000-0008-0000-0400-000082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20075" y="495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14</xdr:row>
      <xdr:rowOff>9525</xdr:rowOff>
    </xdr:from>
    <xdr:to>
      <xdr:col>14</xdr:col>
      <xdr:colOff>529590</xdr:colOff>
      <xdr:row>14</xdr:row>
      <xdr:rowOff>114300</xdr:rowOff>
    </xdr:to>
    <xdr:pic>
      <xdr:nvPicPr>
        <xdr:cNvPr id="199043" name="Grafik 18">
          <a:extLst>
            <a:ext uri="{FF2B5EF4-FFF2-40B4-BE49-F238E27FC236}">
              <a16:creationId xmlns="" xmlns:a16="http://schemas.microsoft.com/office/drawing/2014/main" id="{00000000-0008-0000-0400-000083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72180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19</xdr:row>
      <xdr:rowOff>9525</xdr:rowOff>
    </xdr:from>
    <xdr:to>
      <xdr:col>14</xdr:col>
      <xdr:colOff>529590</xdr:colOff>
      <xdr:row>19</xdr:row>
      <xdr:rowOff>114300</xdr:rowOff>
    </xdr:to>
    <xdr:pic>
      <xdr:nvPicPr>
        <xdr:cNvPr id="199044" name="Grafik 13">
          <a:extLst>
            <a:ext uri="{FF2B5EF4-FFF2-40B4-BE49-F238E27FC236}">
              <a16:creationId xmlns="" xmlns:a16="http://schemas.microsoft.com/office/drawing/2014/main" id="{00000000-0008-0000-0400-000084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90087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22</xdr:row>
      <xdr:rowOff>9525</xdr:rowOff>
    </xdr:from>
    <xdr:to>
      <xdr:col>14</xdr:col>
      <xdr:colOff>529590</xdr:colOff>
      <xdr:row>22</xdr:row>
      <xdr:rowOff>114300</xdr:rowOff>
    </xdr:to>
    <xdr:pic>
      <xdr:nvPicPr>
        <xdr:cNvPr id="199045" name="Grafik 13">
          <a:extLst>
            <a:ext uri="{FF2B5EF4-FFF2-40B4-BE49-F238E27FC236}">
              <a16:creationId xmlns="" xmlns:a16="http://schemas.microsoft.com/office/drawing/2014/main" id="{00000000-0008-0000-0400-000085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100831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28</xdr:row>
      <xdr:rowOff>9525</xdr:rowOff>
    </xdr:from>
    <xdr:to>
      <xdr:col>14</xdr:col>
      <xdr:colOff>529590</xdr:colOff>
      <xdr:row>28</xdr:row>
      <xdr:rowOff>114300</xdr:rowOff>
    </xdr:to>
    <xdr:pic>
      <xdr:nvPicPr>
        <xdr:cNvPr id="199046" name="Grafik 13">
          <a:extLst>
            <a:ext uri="{FF2B5EF4-FFF2-40B4-BE49-F238E27FC236}">
              <a16:creationId xmlns="" xmlns:a16="http://schemas.microsoft.com/office/drawing/2014/main" id="{00000000-0008-0000-0400-000086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122320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396240</xdr:colOff>
      <xdr:row>5</xdr:row>
      <xdr:rowOff>9525</xdr:rowOff>
    </xdr:from>
    <xdr:to>
      <xdr:col>0</xdr:col>
      <xdr:colOff>491490</xdr:colOff>
      <xdr:row>5</xdr:row>
      <xdr:rowOff>114300</xdr:rowOff>
    </xdr:to>
    <xdr:pic>
      <xdr:nvPicPr>
        <xdr:cNvPr id="199048" name="Grafik 6">
          <a:extLst>
            <a:ext uri="{FF2B5EF4-FFF2-40B4-BE49-F238E27FC236}">
              <a16:creationId xmlns="" xmlns:a16="http://schemas.microsoft.com/office/drawing/2014/main" id="{00000000-0008-0000-0400-000088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240" y="8763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405765</xdr:colOff>
      <xdr:row>5</xdr:row>
      <xdr:rowOff>9525</xdr:rowOff>
    </xdr:from>
    <xdr:to>
      <xdr:col>1</xdr:col>
      <xdr:colOff>514350</xdr:colOff>
      <xdr:row>5</xdr:row>
      <xdr:rowOff>114300</xdr:rowOff>
    </xdr:to>
    <xdr:pic>
      <xdr:nvPicPr>
        <xdr:cNvPr id="199049" name="Grafik 6">
          <a:extLst>
            <a:ext uri="{FF2B5EF4-FFF2-40B4-BE49-F238E27FC236}">
              <a16:creationId xmlns="" xmlns:a16="http://schemas.microsoft.com/office/drawing/2014/main" id="{00000000-0008-0000-0400-000089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0590" y="876300"/>
          <a:ext cx="10858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5</xdr:row>
      <xdr:rowOff>9525</xdr:rowOff>
    </xdr:from>
    <xdr:to>
      <xdr:col>14</xdr:col>
      <xdr:colOff>529590</xdr:colOff>
      <xdr:row>5</xdr:row>
      <xdr:rowOff>114300</xdr:rowOff>
    </xdr:to>
    <xdr:pic>
      <xdr:nvPicPr>
        <xdr:cNvPr id="199050" name="Grafik 6">
          <a:extLst>
            <a:ext uri="{FF2B5EF4-FFF2-40B4-BE49-F238E27FC236}">
              <a16:creationId xmlns="" xmlns:a16="http://schemas.microsoft.com/office/drawing/2014/main" id="{00000000-0008-0000-0400-00008A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40938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8</xdr:row>
      <xdr:rowOff>9525</xdr:rowOff>
    </xdr:from>
    <xdr:to>
      <xdr:col>14</xdr:col>
      <xdr:colOff>529590</xdr:colOff>
      <xdr:row>8</xdr:row>
      <xdr:rowOff>114300</xdr:rowOff>
    </xdr:to>
    <xdr:pic>
      <xdr:nvPicPr>
        <xdr:cNvPr id="199051" name="Grafik 6">
          <a:extLst>
            <a:ext uri="{FF2B5EF4-FFF2-40B4-BE49-F238E27FC236}">
              <a16:creationId xmlns="" xmlns:a16="http://schemas.microsoft.com/office/drawing/2014/main" id="{00000000-0008-0000-0400-00008B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50692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11</xdr:row>
      <xdr:rowOff>9525</xdr:rowOff>
    </xdr:from>
    <xdr:to>
      <xdr:col>14</xdr:col>
      <xdr:colOff>529590</xdr:colOff>
      <xdr:row>11</xdr:row>
      <xdr:rowOff>114300</xdr:rowOff>
    </xdr:to>
    <xdr:pic>
      <xdr:nvPicPr>
        <xdr:cNvPr id="199052" name="Grafik 6">
          <a:extLst>
            <a:ext uri="{FF2B5EF4-FFF2-40B4-BE49-F238E27FC236}">
              <a16:creationId xmlns="" xmlns:a16="http://schemas.microsoft.com/office/drawing/2014/main" id="{00000000-0008-0000-0400-00008C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6143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35</xdr:row>
      <xdr:rowOff>9525</xdr:rowOff>
    </xdr:from>
    <xdr:to>
      <xdr:col>14</xdr:col>
      <xdr:colOff>529590</xdr:colOff>
      <xdr:row>35</xdr:row>
      <xdr:rowOff>114300</xdr:rowOff>
    </xdr:to>
    <xdr:pic>
      <xdr:nvPicPr>
        <xdr:cNvPr id="199053" name="Grafik 13">
          <a:extLst>
            <a:ext uri="{FF2B5EF4-FFF2-40B4-BE49-F238E27FC236}">
              <a16:creationId xmlns="" xmlns:a16="http://schemas.microsoft.com/office/drawing/2014/main" id="{00000000-0008-0000-0400-00008D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149675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41</xdr:row>
      <xdr:rowOff>9525</xdr:rowOff>
    </xdr:from>
    <xdr:to>
      <xdr:col>14</xdr:col>
      <xdr:colOff>529590</xdr:colOff>
      <xdr:row>41</xdr:row>
      <xdr:rowOff>114300</xdr:rowOff>
    </xdr:to>
    <xdr:pic>
      <xdr:nvPicPr>
        <xdr:cNvPr id="199055" name="Grafik 13">
          <a:extLst>
            <a:ext uri="{FF2B5EF4-FFF2-40B4-BE49-F238E27FC236}">
              <a16:creationId xmlns="" xmlns:a16="http://schemas.microsoft.com/office/drawing/2014/main" id="{00000000-0008-0000-0400-00008F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179774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47</xdr:row>
      <xdr:rowOff>9525</xdr:rowOff>
    </xdr:from>
    <xdr:to>
      <xdr:col>14</xdr:col>
      <xdr:colOff>523875</xdr:colOff>
      <xdr:row>47</xdr:row>
      <xdr:rowOff>114300</xdr:rowOff>
    </xdr:to>
    <xdr:pic>
      <xdr:nvPicPr>
        <xdr:cNvPr id="199056" name="Grafik 13">
          <a:extLst>
            <a:ext uri="{FF2B5EF4-FFF2-40B4-BE49-F238E27FC236}">
              <a16:creationId xmlns="" xmlns:a16="http://schemas.microsoft.com/office/drawing/2014/main" id="{00000000-0008-0000-0400-0000900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1526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9525</xdr:rowOff>
    </xdr:from>
    <xdr:to>
      <xdr:col>14</xdr:col>
      <xdr:colOff>523875</xdr:colOff>
      <xdr:row>46</xdr:row>
      <xdr:rowOff>114300</xdr:rowOff>
    </xdr:to>
    <xdr:pic>
      <xdr:nvPicPr>
        <xdr:cNvPr id="199060" name="Grafik 29">
          <a:extLst>
            <a:ext uri="{FF2B5EF4-FFF2-40B4-BE49-F238E27FC236}">
              <a16:creationId xmlns="" xmlns:a16="http://schemas.microsoft.com/office/drawing/2014/main" id="{00000000-0008-0000-0400-00009409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34425" y="201358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339090</xdr:colOff>
      <xdr:row>41</xdr:row>
      <xdr:rowOff>9525</xdr:rowOff>
    </xdr:from>
    <xdr:to>
      <xdr:col>14</xdr:col>
      <xdr:colOff>434340</xdr:colOff>
      <xdr:row>41</xdr:row>
      <xdr:rowOff>114300</xdr:rowOff>
    </xdr:to>
    <xdr:pic>
      <xdr:nvPicPr>
        <xdr:cNvPr id="199065" name="Grafik 29">
          <a:extLst>
            <a:ext uri="{FF2B5EF4-FFF2-40B4-BE49-F238E27FC236}">
              <a16:creationId xmlns="" xmlns:a16="http://schemas.microsoft.com/office/drawing/2014/main" id="{00000000-0008-0000-0400-00009909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881110" y="1797748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424815</xdr:colOff>
      <xdr:row>16</xdr:row>
      <xdr:rowOff>9525</xdr:rowOff>
    </xdr:from>
    <xdr:to>
      <xdr:col>14</xdr:col>
      <xdr:colOff>529590</xdr:colOff>
      <xdr:row>16</xdr:row>
      <xdr:rowOff>95250</xdr:rowOff>
    </xdr:to>
    <xdr:pic>
      <xdr:nvPicPr>
        <xdr:cNvPr id="199072" name="Grafik 29">
          <a:extLst>
            <a:ext uri="{FF2B5EF4-FFF2-40B4-BE49-F238E27FC236}">
              <a16:creationId xmlns="" xmlns:a16="http://schemas.microsoft.com/office/drawing/2014/main" id="{00000000-0008-0000-0400-0000A009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966835" y="79343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415290</xdr:colOff>
      <xdr:row>50</xdr:row>
      <xdr:rowOff>9525</xdr:rowOff>
    </xdr:from>
    <xdr:ext cx="104775" cy="104775"/>
    <xdr:pic>
      <xdr:nvPicPr>
        <xdr:cNvPr id="34" name="Grafik 13">
          <a:extLst>
            <a:ext uri="{FF2B5EF4-FFF2-40B4-BE49-F238E27FC236}">
              <a16:creationId xmlns="" xmlns:a16="http://schemas.microsoft.com/office/drawing/2014/main" id="{00000000-0008-0000-0400-00002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1090" y="27298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434340</xdr:colOff>
      <xdr:row>32</xdr:row>
      <xdr:rowOff>9525</xdr:rowOff>
    </xdr:from>
    <xdr:to>
      <xdr:col>14</xdr:col>
      <xdr:colOff>529590</xdr:colOff>
      <xdr:row>32</xdr:row>
      <xdr:rowOff>114300</xdr:rowOff>
    </xdr:to>
    <xdr:pic>
      <xdr:nvPicPr>
        <xdr:cNvPr id="35" name="Grafik 13">
          <a:extLst>
            <a:ext uri="{FF2B5EF4-FFF2-40B4-BE49-F238E27FC236}">
              <a16:creationId xmlns="" xmlns:a16="http://schemas.microsoft.com/office/drawing/2014/main" id="{00000000-0008-0000-0400-00002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136645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434340</xdr:colOff>
      <xdr:row>25</xdr:row>
      <xdr:rowOff>9525</xdr:rowOff>
    </xdr:from>
    <xdr:to>
      <xdr:col>14</xdr:col>
      <xdr:colOff>529590</xdr:colOff>
      <xdr:row>25</xdr:row>
      <xdr:rowOff>114300</xdr:rowOff>
    </xdr:to>
    <xdr:pic>
      <xdr:nvPicPr>
        <xdr:cNvPr id="36" name="Grafik 13">
          <a:extLst>
            <a:ext uri="{FF2B5EF4-FFF2-40B4-BE49-F238E27FC236}">
              <a16:creationId xmlns="" xmlns:a16="http://schemas.microsoft.com/office/drawing/2014/main" id="{00000000-0008-0000-0400-00002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76360" y="111575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4732020</xdr:colOff>
      <xdr:row>6</xdr:row>
      <xdr:rowOff>9525</xdr:rowOff>
    </xdr:from>
    <xdr:to>
      <xdr:col>16</xdr:col>
      <xdr:colOff>4712970</xdr:colOff>
      <xdr:row>6</xdr:row>
      <xdr:rowOff>114300</xdr:rowOff>
    </xdr:to>
    <xdr:pic>
      <xdr:nvPicPr>
        <xdr:cNvPr id="37" name="Grafik 6">
          <a:extLst>
            <a:ext uri="{FF2B5EF4-FFF2-40B4-BE49-F238E27FC236}">
              <a16:creationId xmlns="" xmlns:a16="http://schemas.microsoft.com/office/drawing/2014/main" id="{00000000-0008-0000-0400-00002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78000" y="43605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4613910</xdr:colOff>
      <xdr:row>6</xdr:row>
      <xdr:rowOff>7620</xdr:rowOff>
    </xdr:from>
    <xdr:to>
      <xdr:col>16</xdr:col>
      <xdr:colOff>4709160</xdr:colOff>
      <xdr:row>6</xdr:row>
      <xdr:rowOff>112395</xdr:rowOff>
    </xdr:to>
    <xdr:pic>
      <xdr:nvPicPr>
        <xdr:cNvPr id="38" name="Grafik 6">
          <a:extLst>
            <a:ext uri="{FF2B5EF4-FFF2-40B4-BE49-F238E27FC236}">
              <a16:creationId xmlns="" xmlns:a16="http://schemas.microsoft.com/office/drawing/2014/main" id="{00000000-0008-0000-0400-00002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91285" y="437959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1047750</xdr:colOff>
      <xdr:row>10</xdr:row>
      <xdr:rowOff>9525</xdr:rowOff>
    </xdr:from>
    <xdr:to>
      <xdr:col>2</xdr:col>
      <xdr:colOff>1143000</xdr:colOff>
      <xdr:row>10</xdr:row>
      <xdr:rowOff>114300</xdr:rowOff>
    </xdr:to>
    <xdr:pic>
      <xdr:nvPicPr>
        <xdr:cNvPr id="2" name="Grafik 6">
          <a:extLst>
            <a:ext uri="{FF2B5EF4-FFF2-40B4-BE49-F238E27FC236}">
              <a16:creationId xmlns="" xmlns:a16="http://schemas.microsoft.com/office/drawing/2014/main" id="{D1751EF9-B5F5-4A7C-ADD1-217E9229D2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38350" y="25812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800100</xdr:colOff>
      <xdr:row>10</xdr:row>
      <xdr:rowOff>9525</xdr:rowOff>
    </xdr:from>
    <xdr:to>
      <xdr:col>6</xdr:col>
      <xdr:colOff>895350</xdr:colOff>
      <xdr:row>10</xdr:row>
      <xdr:rowOff>114300</xdr:rowOff>
    </xdr:to>
    <xdr:pic>
      <xdr:nvPicPr>
        <xdr:cNvPr id="3" name="Grafik 6">
          <a:extLst>
            <a:ext uri="{FF2B5EF4-FFF2-40B4-BE49-F238E27FC236}">
              <a16:creationId xmlns="" xmlns:a16="http://schemas.microsoft.com/office/drawing/2014/main" id="{5A68B0DC-1522-4652-9FFB-2A63564FFCF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05450" y="25812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34</xdr:row>
      <xdr:rowOff>9525</xdr:rowOff>
    </xdr:from>
    <xdr:to>
      <xdr:col>3</xdr:col>
      <xdr:colOff>0</xdr:colOff>
      <xdr:row>34</xdr:row>
      <xdr:rowOff>114300</xdr:rowOff>
    </xdr:to>
    <xdr:pic>
      <xdr:nvPicPr>
        <xdr:cNvPr id="5" name="Grafik 13">
          <a:extLst>
            <a:ext uri="{FF2B5EF4-FFF2-40B4-BE49-F238E27FC236}">
              <a16:creationId xmlns="" xmlns:a16="http://schemas.microsoft.com/office/drawing/2014/main" id="{98716B23-DF0D-4207-AD56-774B5D4C07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85975" y="11172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1047750</xdr:colOff>
      <xdr:row>37</xdr:row>
      <xdr:rowOff>0</xdr:rowOff>
    </xdr:from>
    <xdr:to>
      <xdr:col>2</xdr:col>
      <xdr:colOff>1143000</xdr:colOff>
      <xdr:row>37</xdr:row>
      <xdr:rowOff>104775</xdr:rowOff>
    </xdr:to>
    <xdr:pic>
      <xdr:nvPicPr>
        <xdr:cNvPr id="6" name="Grafik 13">
          <a:extLst>
            <a:ext uri="{FF2B5EF4-FFF2-40B4-BE49-F238E27FC236}">
              <a16:creationId xmlns="" xmlns:a16="http://schemas.microsoft.com/office/drawing/2014/main" id="{AD60EE95-67AD-4483-9EE2-2771580768C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76450" y="129349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1047750</xdr:colOff>
      <xdr:row>40</xdr:row>
      <xdr:rowOff>0</xdr:rowOff>
    </xdr:from>
    <xdr:to>
      <xdr:col>2</xdr:col>
      <xdr:colOff>1143000</xdr:colOff>
      <xdr:row>40</xdr:row>
      <xdr:rowOff>104775</xdr:rowOff>
    </xdr:to>
    <xdr:pic>
      <xdr:nvPicPr>
        <xdr:cNvPr id="7" name="Grafik 13">
          <a:extLst>
            <a:ext uri="{FF2B5EF4-FFF2-40B4-BE49-F238E27FC236}">
              <a16:creationId xmlns="" xmlns:a16="http://schemas.microsoft.com/office/drawing/2014/main" id="{90CF6790-3E4B-496D-BB2D-862A4816793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76450" y="143065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1047750</xdr:colOff>
      <xdr:row>46</xdr:row>
      <xdr:rowOff>0</xdr:rowOff>
    </xdr:from>
    <xdr:to>
      <xdr:col>3</xdr:col>
      <xdr:colOff>0</xdr:colOff>
      <xdr:row>46</xdr:row>
      <xdr:rowOff>104775</xdr:rowOff>
    </xdr:to>
    <xdr:pic>
      <xdr:nvPicPr>
        <xdr:cNvPr id="8" name="Grafik 13">
          <a:extLst>
            <a:ext uri="{FF2B5EF4-FFF2-40B4-BE49-F238E27FC236}">
              <a16:creationId xmlns="" xmlns:a16="http://schemas.microsoft.com/office/drawing/2014/main" id="{40EEE9B7-73BF-4532-BD34-3F8685EA9E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76450" y="1679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49</xdr:row>
      <xdr:rowOff>9525</xdr:rowOff>
    </xdr:from>
    <xdr:to>
      <xdr:col>2</xdr:col>
      <xdr:colOff>1143000</xdr:colOff>
      <xdr:row>49</xdr:row>
      <xdr:rowOff>114300</xdr:rowOff>
    </xdr:to>
    <xdr:pic>
      <xdr:nvPicPr>
        <xdr:cNvPr id="9" name="Grafik 13">
          <a:extLst>
            <a:ext uri="{FF2B5EF4-FFF2-40B4-BE49-F238E27FC236}">
              <a16:creationId xmlns="" xmlns:a16="http://schemas.microsoft.com/office/drawing/2014/main" id="{0FB0504C-B131-4367-9883-DF8BE6F0FE3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66925" y="17887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52</xdr:row>
      <xdr:rowOff>9525</xdr:rowOff>
    </xdr:from>
    <xdr:to>
      <xdr:col>2</xdr:col>
      <xdr:colOff>1143000</xdr:colOff>
      <xdr:row>52</xdr:row>
      <xdr:rowOff>114300</xdr:rowOff>
    </xdr:to>
    <xdr:pic>
      <xdr:nvPicPr>
        <xdr:cNvPr id="10" name="Grafik 13">
          <a:extLst>
            <a:ext uri="{FF2B5EF4-FFF2-40B4-BE49-F238E27FC236}">
              <a16:creationId xmlns="" xmlns:a16="http://schemas.microsoft.com/office/drawing/2014/main" id="{E3662C14-F355-4184-8430-E69FA84EC3C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66925" y="18973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58</xdr:row>
      <xdr:rowOff>9525</xdr:rowOff>
    </xdr:from>
    <xdr:to>
      <xdr:col>2</xdr:col>
      <xdr:colOff>1143000</xdr:colOff>
      <xdr:row>58</xdr:row>
      <xdr:rowOff>114300</xdr:rowOff>
    </xdr:to>
    <xdr:pic>
      <xdr:nvPicPr>
        <xdr:cNvPr id="11" name="Grafik 13">
          <a:extLst>
            <a:ext uri="{FF2B5EF4-FFF2-40B4-BE49-F238E27FC236}">
              <a16:creationId xmlns="" xmlns:a16="http://schemas.microsoft.com/office/drawing/2014/main" id="{EED8F3BF-A8C5-4C30-A716-B30C0D5699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66925" y="21145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61</xdr:row>
      <xdr:rowOff>0</xdr:rowOff>
    </xdr:from>
    <xdr:to>
      <xdr:col>2</xdr:col>
      <xdr:colOff>1143000</xdr:colOff>
      <xdr:row>61</xdr:row>
      <xdr:rowOff>104775</xdr:rowOff>
    </xdr:to>
    <xdr:pic>
      <xdr:nvPicPr>
        <xdr:cNvPr id="12" name="Grafik 13">
          <a:extLst>
            <a:ext uri="{FF2B5EF4-FFF2-40B4-BE49-F238E27FC236}">
              <a16:creationId xmlns="" xmlns:a16="http://schemas.microsoft.com/office/drawing/2014/main" id="{D5E7E899-CADF-4818-BE62-43F2064AE76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66925" y="25393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64</xdr:row>
      <xdr:rowOff>9525</xdr:rowOff>
    </xdr:from>
    <xdr:to>
      <xdr:col>2</xdr:col>
      <xdr:colOff>1143000</xdr:colOff>
      <xdr:row>64</xdr:row>
      <xdr:rowOff>114300</xdr:rowOff>
    </xdr:to>
    <xdr:pic>
      <xdr:nvPicPr>
        <xdr:cNvPr id="16" name="Grafik 13">
          <a:extLst>
            <a:ext uri="{FF2B5EF4-FFF2-40B4-BE49-F238E27FC236}">
              <a16:creationId xmlns="" xmlns:a16="http://schemas.microsoft.com/office/drawing/2014/main" id="{A9C3648E-BAE2-4774-933B-90FF5719A3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66925" y="27651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1047750</xdr:colOff>
      <xdr:row>67</xdr:row>
      <xdr:rowOff>0</xdr:rowOff>
    </xdr:from>
    <xdr:to>
      <xdr:col>3</xdr:col>
      <xdr:colOff>0</xdr:colOff>
      <xdr:row>67</xdr:row>
      <xdr:rowOff>104775</xdr:rowOff>
    </xdr:to>
    <xdr:pic>
      <xdr:nvPicPr>
        <xdr:cNvPr id="17" name="Grafik 13">
          <a:extLst>
            <a:ext uri="{FF2B5EF4-FFF2-40B4-BE49-F238E27FC236}">
              <a16:creationId xmlns="" xmlns:a16="http://schemas.microsoft.com/office/drawing/2014/main" id="{737CFBD4-3AEE-4C6A-8824-0358A6DDEF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76450" y="28727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73</xdr:row>
      <xdr:rowOff>0</xdr:rowOff>
    </xdr:from>
    <xdr:to>
      <xdr:col>3</xdr:col>
      <xdr:colOff>9525</xdr:colOff>
      <xdr:row>73</xdr:row>
      <xdr:rowOff>104775</xdr:rowOff>
    </xdr:to>
    <xdr:pic>
      <xdr:nvPicPr>
        <xdr:cNvPr id="18" name="Grafik 13">
          <a:extLst>
            <a:ext uri="{FF2B5EF4-FFF2-40B4-BE49-F238E27FC236}">
              <a16:creationId xmlns="" xmlns:a16="http://schemas.microsoft.com/office/drawing/2014/main" id="{DE52DD3C-08F8-4496-B636-8D07F5E5A59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85975" y="32013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76</xdr:row>
      <xdr:rowOff>9525</xdr:rowOff>
    </xdr:from>
    <xdr:to>
      <xdr:col>2</xdr:col>
      <xdr:colOff>1143000</xdr:colOff>
      <xdr:row>76</xdr:row>
      <xdr:rowOff>114300</xdr:rowOff>
    </xdr:to>
    <xdr:pic>
      <xdr:nvPicPr>
        <xdr:cNvPr id="19" name="Grafik 13">
          <a:extLst>
            <a:ext uri="{FF2B5EF4-FFF2-40B4-BE49-F238E27FC236}">
              <a16:creationId xmlns="" xmlns:a16="http://schemas.microsoft.com/office/drawing/2014/main" id="{C4509F49-31C4-4358-B04A-C41C4ABA2E5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66925" y="33966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79</xdr:row>
      <xdr:rowOff>9525</xdr:rowOff>
    </xdr:from>
    <xdr:to>
      <xdr:col>3</xdr:col>
      <xdr:colOff>9525</xdr:colOff>
      <xdr:row>79</xdr:row>
      <xdr:rowOff>114300</xdr:rowOff>
    </xdr:to>
    <xdr:pic>
      <xdr:nvPicPr>
        <xdr:cNvPr id="20" name="Grafik 13">
          <a:extLst>
            <a:ext uri="{FF2B5EF4-FFF2-40B4-BE49-F238E27FC236}">
              <a16:creationId xmlns="" xmlns:a16="http://schemas.microsoft.com/office/drawing/2014/main" id="{17829B69-6006-43D0-AE98-7576D398631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85975" y="3556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2124075</xdr:colOff>
      <xdr:row>7</xdr:row>
      <xdr:rowOff>9525</xdr:rowOff>
    </xdr:from>
    <xdr:to>
      <xdr:col>10</xdr:col>
      <xdr:colOff>0</xdr:colOff>
      <xdr:row>7</xdr:row>
      <xdr:rowOff>114300</xdr:rowOff>
    </xdr:to>
    <xdr:pic>
      <xdr:nvPicPr>
        <xdr:cNvPr id="192788" name="Grafik 3">
          <a:extLst>
            <a:ext uri="{FF2B5EF4-FFF2-40B4-BE49-F238E27FC236}">
              <a16:creationId xmlns="" xmlns:a16="http://schemas.microsoft.com/office/drawing/2014/main" id="{00000000-0008-0000-0700-000014F1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1085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333375</xdr:colOff>
      <xdr:row>7</xdr:row>
      <xdr:rowOff>9525</xdr:rowOff>
    </xdr:from>
    <xdr:to>
      <xdr:col>6</xdr:col>
      <xdr:colOff>0</xdr:colOff>
      <xdr:row>7</xdr:row>
      <xdr:rowOff>104775</xdr:rowOff>
    </xdr:to>
    <xdr:pic>
      <xdr:nvPicPr>
        <xdr:cNvPr id="192789" name="Grafik 4">
          <a:extLst>
            <a:ext uri="{FF2B5EF4-FFF2-40B4-BE49-F238E27FC236}">
              <a16:creationId xmlns="" xmlns:a16="http://schemas.microsoft.com/office/drawing/2014/main" id="{00000000-0008-0000-0700-000015F1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10858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2124075</xdr:colOff>
      <xdr:row>5</xdr:row>
      <xdr:rowOff>9525</xdr:rowOff>
    </xdr:from>
    <xdr:to>
      <xdr:col>10</xdr:col>
      <xdr:colOff>0</xdr:colOff>
      <xdr:row>5</xdr:row>
      <xdr:rowOff>114300</xdr:rowOff>
    </xdr:to>
    <xdr:pic>
      <xdr:nvPicPr>
        <xdr:cNvPr id="192790" name="Grafik 3">
          <a:extLst>
            <a:ext uri="{FF2B5EF4-FFF2-40B4-BE49-F238E27FC236}">
              <a16:creationId xmlns="" xmlns:a16="http://schemas.microsoft.com/office/drawing/2014/main" id="{00000000-0008-0000-0700-000016F1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1</xdr:row>
      <xdr:rowOff>104775</xdr:rowOff>
    </xdr:from>
    <xdr:to>
      <xdr:col>10</xdr:col>
      <xdr:colOff>2181225</xdr:colOff>
      <xdr:row>2</xdr:row>
      <xdr:rowOff>171450</xdr:rowOff>
    </xdr:to>
    <xdr:pic>
      <xdr:nvPicPr>
        <xdr:cNvPr id="192791" name="Grafik 1">
          <a:extLst>
            <a:ext uri="{FF2B5EF4-FFF2-40B4-BE49-F238E27FC236}">
              <a16:creationId xmlns="" xmlns:a16="http://schemas.microsoft.com/office/drawing/2014/main" id="{00000000-0008-0000-0700-000017F102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905750" y="1047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IU268"/>
  <sheetViews>
    <sheetView topLeftCell="A31" zoomScaleNormal="100" workbookViewId="0">
      <selection activeCell="F65" sqref="F65"/>
    </sheetView>
  </sheetViews>
  <sheetFormatPr baseColWidth="10" defaultColWidth="11.42578125" defaultRowHeight="11.25" x14ac:dyDescent="0.2"/>
  <cols>
    <col min="1" max="1" width="38" style="29" customWidth="1"/>
    <col min="2" max="2" width="64" style="29" customWidth="1"/>
    <col min="3" max="3" width="58.42578125" style="29" customWidth="1"/>
    <col min="4" max="4" width="15.85546875" style="29" customWidth="1"/>
    <col min="5" max="5" width="19.42578125" style="29" customWidth="1"/>
    <col min="6" max="6" width="10.28515625" style="29" customWidth="1"/>
    <col min="7" max="7" width="13.7109375" style="29" customWidth="1"/>
    <col min="8" max="8" width="24.85546875" style="29" customWidth="1"/>
    <col min="9" max="27" width="40.7109375" style="29" customWidth="1"/>
    <col min="28" max="32" width="9.140625" style="29" customWidth="1"/>
    <col min="33" max="33" width="13.5703125" style="29" customWidth="1"/>
    <col min="34" max="105" width="9.140625" style="29" customWidth="1"/>
    <col min="106" max="107" width="16.5703125" style="29" customWidth="1"/>
    <col min="108" max="108" width="15.5703125" style="29" customWidth="1"/>
    <col min="109" max="109" width="19" style="29" customWidth="1"/>
    <col min="110" max="16384" width="11.42578125" style="29"/>
  </cols>
  <sheetData>
    <row r="1" spans="1:255" ht="12" x14ac:dyDescent="0.2">
      <c r="A1" s="57" t="s">
        <v>46</v>
      </c>
      <c r="B1" s="306" t="s">
        <v>81</v>
      </c>
      <c r="C1" s="303"/>
      <c r="D1" s="303"/>
      <c r="E1" s="3"/>
      <c r="F1" s="33" t="s">
        <v>140</v>
      </c>
      <c r="G1" s="58"/>
      <c r="H1" s="29" t="str">
        <f>IF(Basisdaten!M14="---",G1,Basisdaten!M14)</f>
        <v/>
      </c>
      <c r="J1" s="3"/>
      <c r="K1" s="3"/>
      <c r="M1" s="3"/>
      <c r="N1" s="3"/>
      <c r="O1" s="3"/>
      <c r="P1" s="3"/>
      <c r="Q1" s="3"/>
      <c r="S1" s="3"/>
      <c r="T1" s="3"/>
      <c r="V1" s="3"/>
      <c r="W1" s="3"/>
      <c r="Y1" s="3"/>
      <c r="Z1" s="3"/>
      <c r="AB1" s="3"/>
      <c r="AC1" s="3"/>
      <c r="AE1" s="3"/>
      <c r="AF1" s="3"/>
      <c r="AG1" s="3"/>
      <c r="AI1" s="3"/>
      <c r="AJ1" s="3"/>
      <c r="AL1" s="3"/>
      <c r="AM1" s="3"/>
      <c r="AO1" s="3"/>
      <c r="AP1" s="3"/>
      <c r="AR1" s="3"/>
      <c r="AS1" s="3"/>
      <c r="AU1" s="3"/>
      <c r="AV1" s="3"/>
      <c r="AX1" s="3"/>
      <c r="AY1" s="3"/>
      <c r="BA1" s="3"/>
      <c r="BB1" s="3"/>
      <c r="BD1" s="3"/>
      <c r="BE1" s="3"/>
      <c r="BG1" s="3"/>
      <c r="BH1" s="3"/>
      <c r="BJ1" s="3"/>
      <c r="BK1" s="3"/>
      <c r="BM1" s="3"/>
      <c r="BN1" s="3"/>
      <c r="BP1" s="3"/>
      <c r="BQ1" s="3"/>
      <c r="BS1" s="3"/>
      <c r="BT1" s="3"/>
      <c r="BV1" s="3"/>
      <c r="BW1" s="3"/>
      <c r="BY1" s="3"/>
      <c r="BZ1" s="3"/>
      <c r="CB1" s="3"/>
      <c r="CC1" s="3"/>
      <c r="CE1" s="3"/>
      <c r="CF1" s="3"/>
      <c r="CH1" s="3"/>
      <c r="CI1" s="3"/>
      <c r="CK1" s="3"/>
      <c r="CL1" s="3"/>
      <c r="CN1" s="3"/>
      <c r="CO1" s="3"/>
      <c r="CQ1" s="3"/>
      <c r="CR1" s="3"/>
      <c r="CT1" s="3"/>
      <c r="CU1" s="3"/>
      <c r="CW1" s="3"/>
      <c r="CX1" s="3"/>
      <c r="CZ1" s="3"/>
      <c r="DA1" s="3"/>
      <c r="DC1" s="3"/>
      <c r="DD1" s="3"/>
      <c r="DF1" s="3"/>
      <c r="DG1" s="3"/>
      <c r="DI1" s="3"/>
      <c r="DJ1" s="3"/>
      <c r="DL1" s="3"/>
      <c r="DM1" s="3"/>
      <c r="DO1" s="3"/>
      <c r="DP1" s="3"/>
      <c r="DR1" s="3"/>
      <c r="DS1" s="3"/>
      <c r="DU1" s="3"/>
      <c r="DV1" s="3"/>
      <c r="DX1" s="3"/>
      <c r="DY1" s="3"/>
      <c r="EA1" s="3"/>
      <c r="EB1" s="3"/>
      <c r="ED1" s="3"/>
      <c r="EE1" s="3"/>
      <c r="EG1" s="3"/>
      <c r="EH1" s="3"/>
      <c r="EJ1" s="3"/>
      <c r="EK1" s="3"/>
      <c r="EM1" s="3"/>
      <c r="EN1" s="3"/>
      <c r="EP1" s="3"/>
      <c r="EQ1" s="3"/>
      <c r="ES1" s="3"/>
      <c r="ET1" s="3"/>
      <c r="EV1" s="3"/>
      <c r="EW1" s="3"/>
      <c r="EY1" s="3"/>
      <c r="EZ1" s="3"/>
      <c r="FB1" s="3"/>
      <c r="FC1" s="3"/>
      <c r="FE1" s="3"/>
      <c r="FF1" s="3"/>
      <c r="FH1" s="3"/>
      <c r="FI1" s="3"/>
      <c r="FK1" s="3"/>
      <c r="FL1" s="3"/>
      <c r="FN1" s="3"/>
      <c r="FO1" s="3"/>
      <c r="FQ1" s="3"/>
      <c r="FR1" s="3"/>
      <c r="FT1" s="3"/>
      <c r="FU1" s="3"/>
      <c r="FW1" s="3"/>
      <c r="FX1" s="3"/>
      <c r="FZ1" s="3"/>
      <c r="GA1" s="3"/>
      <c r="GC1" s="3"/>
      <c r="GD1" s="3"/>
      <c r="GF1" s="3"/>
      <c r="GG1" s="3"/>
      <c r="GI1" s="3"/>
      <c r="GJ1" s="3"/>
      <c r="GL1" s="3"/>
      <c r="GM1" s="3"/>
      <c r="GO1" s="3"/>
      <c r="GP1" s="3"/>
      <c r="GR1" s="3"/>
      <c r="GS1" s="3"/>
      <c r="GU1" s="3"/>
      <c r="GV1" s="3"/>
      <c r="GX1" s="3"/>
      <c r="GY1" s="3"/>
      <c r="HA1" s="3"/>
      <c r="HB1" s="3"/>
      <c r="HD1" s="3"/>
      <c r="HE1" s="3"/>
      <c r="HG1" s="3"/>
      <c r="HH1" s="3"/>
      <c r="HJ1" s="3"/>
      <c r="HK1" s="3"/>
      <c r="HM1" s="3"/>
      <c r="HN1" s="3"/>
      <c r="HP1" s="3"/>
      <c r="HQ1" s="3"/>
      <c r="HS1" s="3"/>
      <c r="HT1" s="3"/>
      <c r="HV1" s="3"/>
      <c r="HW1" s="3"/>
      <c r="HY1" s="3"/>
      <c r="HZ1" s="3"/>
      <c r="IB1" s="3"/>
      <c r="IC1" s="3"/>
      <c r="IE1" s="3"/>
      <c r="IF1" s="3"/>
      <c r="IH1" s="3"/>
      <c r="II1" s="3"/>
      <c r="IK1" s="3"/>
      <c r="IL1" s="3"/>
      <c r="IN1" s="3"/>
      <c r="IO1" s="3"/>
      <c r="IQ1" s="3"/>
      <c r="IR1" s="3"/>
      <c r="IT1" s="3"/>
      <c r="IU1" s="3"/>
    </row>
    <row r="2" spans="1:255" ht="12" x14ac:dyDescent="0.2">
      <c r="A2" s="231" t="s">
        <v>923</v>
      </c>
      <c r="B2" s="306" t="s">
        <v>223</v>
      </c>
      <c r="C2" s="303"/>
      <c r="D2" s="303"/>
      <c r="E2" s="3"/>
      <c r="F2" s="32"/>
      <c r="G2" s="8" t="s">
        <v>65</v>
      </c>
      <c r="H2" s="8"/>
      <c r="J2" s="3"/>
      <c r="K2" s="3"/>
      <c r="M2" s="3"/>
      <c r="N2" s="3"/>
      <c r="O2" s="3"/>
      <c r="P2" s="3"/>
      <c r="Q2" s="3"/>
      <c r="S2" s="3"/>
      <c r="T2" s="3"/>
      <c r="V2" s="3"/>
      <c r="W2" s="3"/>
      <c r="Y2" s="3"/>
      <c r="Z2" s="3"/>
      <c r="AB2" s="3"/>
      <c r="AC2" s="3"/>
      <c r="AE2" s="3"/>
      <c r="AF2" s="3"/>
      <c r="AG2" s="3"/>
      <c r="AI2" s="3"/>
      <c r="AJ2" s="3"/>
      <c r="AL2" s="3"/>
      <c r="AM2" s="3"/>
      <c r="AO2" s="3"/>
      <c r="AP2" s="3"/>
      <c r="AR2" s="3"/>
      <c r="AS2" s="3"/>
      <c r="AU2" s="3"/>
      <c r="AV2" s="3"/>
      <c r="AX2" s="3"/>
      <c r="AY2" s="3"/>
      <c r="BA2" s="3"/>
      <c r="BB2" s="3"/>
      <c r="BD2" s="3"/>
      <c r="BE2" s="3"/>
      <c r="BG2" s="3"/>
      <c r="BH2" s="3"/>
      <c r="BJ2" s="3"/>
      <c r="BK2" s="3"/>
      <c r="BM2" s="3"/>
      <c r="BN2" s="3"/>
      <c r="BP2" s="3"/>
      <c r="BQ2" s="3"/>
      <c r="BS2" s="3"/>
      <c r="BT2" s="3"/>
      <c r="BV2" s="3"/>
      <c r="BW2" s="3"/>
      <c r="BY2" s="3"/>
      <c r="BZ2" s="3"/>
      <c r="CB2" s="3"/>
      <c r="CC2" s="3"/>
      <c r="CE2" s="3"/>
      <c r="CF2" s="3"/>
      <c r="CH2" s="3"/>
      <c r="CI2" s="3"/>
      <c r="CK2" s="3"/>
      <c r="CL2" s="3"/>
      <c r="CN2" s="3"/>
      <c r="CO2" s="3"/>
      <c r="CQ2" s="3"/>
      <c r="CR2" s="3"/>
      <c r="CT2" s="3"/>
      <c r="CU2" s="3"/>
      <c r="CW2" s="3"/>
      <c r="CX2" s="3"/>
      <c r="CZ2" s="3"/>
      <c r="DA2" s="3"/>
      <c r="DC2" s="3"/>
      <c r="DD2" s="3"/>
      <c r="DF2" s="3"/>
      <c r="DG2" s="3"/>
      <c r="DI2" s="3"/>
      <c r="DJ2" s="3"/>
      <c r="DL2" s="3"/>
      <c r="DM2" s="3"/>
      <c r="DO2" s="3"/>
      <c r="DP2" s="3"/>
      <c r="DR2" s="3"/>
      <c r="DS2" s="3"/>
      <c r="DU2" s="3"/>
      <c r="DV2" s="3"/>
      <c r="DX2" s="3"/>
      <c r="DY2" s="3"/>
      <c r="EA2" s="3"/>
      <c r="EB2" s="3"/>
      <c r="ED2" s="3"/>
      <c r="EE2" s="3"/>
      <c r="EG2" s="3"/>
      <c r="EH2" s="3"/>
      <c r="EJ2" s="3"/>
      <c r="EK2" s="3"/>
      <c r="EM2" s="3"/>
      <c r="EN2" s="3"/>
      <c r="EP2" s="3"/>
      <c r="EQ2" s="3"/>
      <c r="ES2" s="3"/>
      <c r="ET2" s="3"/>
      <c r="EV2" s="3"/>
      <c r="EW2" s="3"/>
      <c r="EY2" s="3"/>
      <c r="EZ2" s="3"/>
      <c r="FB2" s="3"/>
      <c r="FC2" s="3"/>
      <c r="FE2" s="3"/>
      <c r="FF2" s="3"/>
      <c r="FH2" s="3"/>
      <c r="FI2" s="3"/>
      <c r="FK2" s="3"/>
      <c r="FL2" s="3"/>
      <c r="FN2" s="3"/>
      <c r="FO2" s="3"/>
      <c r="FQ2" s="3"/>
      <c r="FR2" s="3"/>
      <c r="FT2" s="3"/>
      <c r="FU2" s="3"/>
      <c r="FW2" s="3"/>
      <c r="FX2" s="3"/>
      <c r="FZ2" s="3"/>
      <c r="GA2" s="3"/>
      <c r="GC2" s="3"/>
      <c r="GD2" s="3"/>
      <c r="GF2" s="3"/>
      <c r="GG2" s="3"/>
      <c r="GI2" s="3"/>
      <c r="GJ2" s="3"/>
      <c r="GL2" s="3"/>
      <c r="GM2" s="3"/>
      <c r="GO2" s="3"/>
      <c r="GP2" s="3"/>
      <c r="GR2" s="3"/>
      <c r="GS2" s="3"/>
      <c r="GU2" s="3"/>
      <c r="GV2" s="3"/>
      <c r="GX2" s="3"/>
      <c r="GY2" s="3"/>
      <c r="HA2" s="3"/>
      <c r="HB2" s="3"/>
      <c r="HD2" s="3"/>
      <c r="HE2" s="3"/>
      <c r="HG2" s="3"/>
      <c r="HH2" s="3"/>
      <c r="HJ2" s="3"/>
      <c r="HK2" s="3"/>
      <c r="HM2" s="3"/>
      <c r="HN2" s="3"/>
      <c r="HP2" s="3"/>
      <c r="HQ2" s="3"/>
      <c r="HS2" s="3"/>
      <c r="HT2" s="3"/>
      <c r="HV2" s="3"/>
      <c r="HW2" s="3"/>
      <c r="HY2" s="3"/>
      <c r="HZ2" s="3"/>
      <c r="IB2" s="3"/>
      <c r="IC2" s="3"/>
      <c r="IE2" s="3"/>
      <c r="IF2" s="3"/>
      <c r="IH2" s="3"/>
      <c r="II2" s="3"/>
      <c r="IK2" s="3"/>
      <c r="IL2" s="3"/>
      <c r="IN2" s="3"/>
      <c r="IO2" s="3"/>
      <c r="IQ2" s="3"/>
      <c r="IR2" s="3"/>
      <c r="IT2" s="3"/>
      <c r="IU2" s="3"/>
    </row>
    <row r="3" spans="1:255" ht="12" x14ac:dyDescent="0.2">
      <c r="A3" s="3"/>
      <c r="B3" s="306" t="s">
        <v>213</v>
      </c>
      <c r="C3" s="303"/>
      <c r="D3" s="303"/>
      <c r="E3" s="3"/>
      <c r="F3" s="32"/>
      <c r="G3" s="11" t="str">
        <f>IF(Basisdaten!M14="","",Basisdaten!M14)</f>
        <v/>
      </c>
      <c r="H3" s="12">
        <f>IF(G3&gt;G4,0,DATEDIF(G3,G4,"y"))</f>
        <v>0</v>
      </c>
      <c r="J3" s="3"/>
      <c r="K3" s="3"/>
      <c r="M3" s="3"/>
      <c r="N3" s="3"/>
      <c r="O3" s="3"/>
      <c r="P3" s="3"/>
      <c r="Q3" s="3"/>
      <c r="S3" s="3"/>
      <c r="T3" s="3"/>
      <c r="V3" s="3"/>
      <c r="W3" s="3"/>
      <c r="Y3" s="3"/>
      <c r="Z3" s="3"/>
      <c r="AB3" s="3"/>
      <c r="AC3" s="3"/>
      <c r="AE3" s="3"/>
      <c r="AF3" s="3"/>
      <c r="AG3" s="3"/>
      <c r="AI3" s="3"/>
      <c r="AJ3" s="3"/>
      <c r="AL3" s="3"/>
      <c r="AM3" s="3"/>
      <c r="AO3" s="3"/>
      <c r="AP3" s="3"/>
      <c r="AR3" s="3"/>
      <c r="AS3" s="3"/>
      <c r="AU3" s="3"/>
      <c r="AV3" s="3"/>
      <c r="AX3" s="3"/>
      <c r="AY3" s="3"/>
      <c r="BA3" s="3"/>
      <c r="BB3" s="3"/>
      <c r="BD3" s="3"/>
      <c r="BE3" s="3"/>
      <c r="BG3" s="3"/>
      <c r="BH3" s="3"/>
      <c r="BJ3" s="3"/>
      <c r="BK3" s="3"/>
      <c r="BM3" s="3"/>
      <c r="BN3" s="3"/>
      <c r="BP3" s="3"/>
      <c r="BQ3" s="3"/>
      <c r="BS3" s="3"/>
      <c r="BT3" s="3"/>
      <c r="BV3" s="3"/>
      <c r="BW3" s="3"/>
      <c r="BY3" s="3"/>
      <c r="BZ3" s="3"/>
      <c r="CB3" s="3"/>
      <c r="CC3" s="3"/>
      <c r="CE3" s="3"/>
      <c r="CF3" s="3"/>
      <c r="CH3" s="3"/>
      <c r="CI3" s="3"/>
      <c r="CK3" s="3"/>
      <c r="CL3" s="3"/>
      <c r="CN3" s="3"/>
      <c r="CO3" s="3"/>
      <c r="CQ3" s="3"/>
      <c r="CR3" s="3"/>
      <c r="CT3" s="3"/>
      <c r="CU3" s="3"/>
      <c r="CW3" s="3"/>
      <c r="CX3" s="3"/>
      <c r="CZ3" s="3"/>
      <c r="DA3" s="3"/>
      <c r="DC3" s="3"/>
      <c r="DD3" s="3"/>
      <c r="DF3" s="3"/>
      <c r="DG3" s="3"/>
      <c r="DI3" s="3"/>
      <c r="DJ3" s="3"/>
      <c r="DL3" s="3"/>
      <c r="DM3" s="3"/>
      <c r="DO3" s="3"/>
      <c r="DP3" s="3"/>
      <c r="DR3" s="3"/>
      <c r="DS3" s="3"/>
      <c r="DU3" s="3"/>
      <c r="DV3" s="3"/>
      <c r="DX3" s="3"/>
      <c r="DY3" s="3"/>
      <c r="EA3" s="3"/>
      <c r="EB3" s="3"/>
      <c r="ED3" s="3"/>
      <c r="EE3" s="3"/>
      <c r="EG3" s="3"/>
      <c r="EH3" s="3"/>
      <c r="EJ3" s="3"/>
      <c r="EK3" s="3"/>
      <c r="EM3" s="3"/>
      <c r="EN3" s="3"/>
      <c r="EP3" s="3"/>
      <c r="EQ3" s="3"/>
      <c r="ES3" s="3"/>
      <c r="ET3" s="3"/>
      <c r="EV3" s="3"/>
      <c r="EW3" s="3"/>
      <c r="EY3" s="3"/>
      <c r="EZ3" s="3"/>
      <c r="FB3" s="3"/>
      <c r="FC3" s="3"/>
      <c r="FE3" s="3"/>
      <c r="FF3" s="3"/>
      <c r="FH3" s="3"/>
      <c r="FI3" s="3"/>
      <c r="FK3" s="3"/>
      <c r="FL3" s="3"/>
      <c r="FN3" s="3"/>
      <c r="FO3" s="3"/>
      <c r="FQ3" s="3"/>
      <c r="FR3" s="3"/>
      <c r="FT3" s="3"/>
      <c r="FU3" s="3"/>
      <c r="FW3" s="3"/>
      <c r="FX3" s="3"/>
      <c r="FZ3" s="3"/>
      <c r="GA3" s="3"/>
      <c r="GC3" s="3"/>
      <c r="GD3" s="3"/>
      <c r="GF3" s="3"/>
      <c r="GG3" s="3"/>
      <c r="GI3" s="3"/>
      <c r="GJ3" s="3"/>
      <c r="GL3" s="3"/>
      <c r="GM3" s="3"/>
      <c r="GO3" s="3"/>
      <c r="GP3" s="3"/>
      <c r="GR3" s="3"/>
      <c r="GS3" s="3"/>
      <c r="GU3" s="3"/>
      <c r="GV3" s="3"/>
      <c r="GX3" s="3"/>
      <c r="GY3" s="3"/>
      <c r="HA3" s="3"/>
      <c r="HB3" s="3"/>
      <c r="HD3" s="3"/>
      <c r="HE3" s="3"/>
      <c r="HG3" s="3"/>
      <c r="HH3" s="3"/>
      <c r="HJ3" s="3"/>
      <c r="HK3" s="3"/>
      <c r="HM3" s="3"/>
      <c r="HN3" s="3"/>
      <c r="HP3" s="3"/>
      <c r="HQ3" s="3"/>
      <c r="HS3" s="3"/>
      <c r="HT3" s="3"/>
      <c r="HV3" s="3"/>
      <c r="HW3" s="3"/>
      <c r="HY3" s="3"/>
      <c r="HZ3" s="3"/>
      <c r="IB3" s="3"/>
      <c r="IC3" s="3"/>
      <c r="IE3" s="3"/>
      <c r="IF3" s="3"/>
      <c r="IH3" s="3"/>
      <c r="II3" s="3"/>
      <c r="IK3" s="3"/>
      <c r="IL3" s="3"/>
      <c r="IN3" s="3"/>
      <c r="IO3" s="3"/>
      <c r="IQ3" s="3"/>
      <c r="IR3" s="3"/>
      <c r="IT3" s="3"/>
      <c r="IU3" s="3"/>
    </row>
    <row r="4" spans="1:255" ht="12" x14ac:dyDescent="0.2">
      <c r="A4" s="3"/>
      <c r="B4" s="306" t="s">
        <v>418</v>
      </c>
      <c r="C4" s="303"/>
      <c r="D4" s="303"/>
      <c r="E4" s="3"/>
      <c r="F4" s="32"/>
      <c r="G4" s="225">
        <v>46387</v>
      </c>
      <c r="H4" s="12"/>
      <c r="I4" s="2"/>
      <c r="J4" s="3"/>
      <c r="K4" s="3"/>
      <c r="M4" s="3"/>
      <c r="N4" s="3"/>
      <c r="O4" s="3"/>
      <c r="P4" s="3"/>
      <c r="Q4" s="3"/>
      <c r="S4" s="3"/>
      <c r="T4" s="3"/>
      <c r="V4" s="3"/>
      <c r="W4" s="3"/>
      <c r="Y4" s="3"/>
      <c r="Z4" s="3"/>
      <c r="AB4" s="3"/>
      <c r="AC4" s="3"/>
      <c r="AE4" s="3"/>
      <c r="AF4" s="3"/>
      <c r="AG4" s="3"/>
      <c r="AI4" s="3"/>
      <c r="AJ4" s="3"/>
      <c r="AL4" s="3"/>
      <c r="AM4" s="3"/>
      <c r="AO4" s="3"/>
      <c r="AP4" s="3"/>
      <c r="AR4" s="3"/>
      <c r="AS4" s="3"/>
      <c r="AU4" s="3"/>
      <c r="AV4" s="3"/>
      <c r="AX4" s="3"/>
      <c r="AY4" s="3"/>
      <c r="BA4" s="3"/>
      <c r="BB4" s="3"/>
      <c r="BD4" s="3"/>
      <c r="BE4" s="3"/>
      <c r="BG4" s="3"/>
      <c r="BH4" s="3"/>
      <c r="BJ4" s="3"/>
      <c r="BK4" s="3"/>
      <c r="BM4" s="3"/>
      <c r="BN4" s="3"/>
      <c r="BP4" s="3"/>
      <c r="BQ4" s="3"/>
      <c r="BS4" s="3"/>
      <c r="BT4" s="3"/>
      <c r="BV4" s="3"/>
      <c r="BW4" s="3"/>
      <c r="BY4" s="3"/>
      <c r="BZ4" s="3"/>
      <c r="CB4" s="3"/>
      <c r="CC4" s="3"/>
      <c r="CE4" s="3"/>
      <c r="CF4" s="3"/>
      <c r="CH4" s="3"/>
      <c r="CI4" s="3"/>
      <c r="CK4" s="3"/>
      <c r="CL4" s="3"/>
      <c r="CN4" s="3"/>
      <c r="CO4" s="3"/>
      <c r="CQ4" s="3"/>
      <c r="CR4" s="3"/>
      <c r="CT4" s="3"/>
      <c r="CU4" s="3"/>
      <c r="CW4" s="3"/>
      <c r="CX4" s="3"/>
      <c r="CZ4" s="3"/>
      <c r="DA4" s="3"/>
      <c r="DC4" s="3"/>
      <c r="DD4" s="3"/>
      <c r="DF4" s="3"/>
      <c r="DG4" s="3"/>
      <c r="DI4" s="3"/>
      <c r="DJ4" s="3"/>
      <c r="DL4" s="3"/>
      <c r="DM4" s="3"/>
      <c r="DO4" s="3"/>
      <c r="DP4" s="3"/>
      <c r="DR4" s="3"/>
      <c r="DS4" s="3"/>
      <c r="DU4" s="3"/>
      <c r="DV4" s="3"/>
      <c r="DX4" s="3"/>
      <c r="DY4" s="3"/>
      <c r="EA4" s="3"/>
      <c r="EB4" s="3"/>
      <c r="ED4" s="3"/>
      <c r="EE4" s="3"/>
      <c r="EG4" s="3"/>
      <c r="EH4" s="3"/>
      <c r="EJ4" s="3"/>
      <c r="EK4" s="3"/>
      <c r="EM4" s="3"/>
      <c r="EN4" s="3"/>
      <c r="EP4" s="3"/>
      <c r="EQ4" s="3"/>
      <c r="ES4" s="3"/>
      <c r="ET4" s="3"/>
      <c r="EV4" s="3"/>
      <c r="EW4" s="3"/>
      <c r="EY4" s="3"/>
      <c r="EZ4" s="3"/>
      <c r="FB4" s="3"/>
      <c r="FC4" s="3"/>
      <c r="FE4" s="3"/>
      <c r="FF4" s="3"/>
      <c r="FH4" s="3"/>
      <c r="FI4" s="3"/>
      <c r="FK4" s="3"/>
      <c r="FL4" s="3"/>
      <c r="FN4" s="3"/>
      <c r="FO4" s="3"/>
      <c r="FQ4" s="3"/>
      <c r="FR4" s="3"/>
      <c r="FT4" s="3"/>
      <c r="FU4" s="3"/>
      <c r="FW4" s="3"/>
      <c r="FX4" s="3"/>
      <c r="FZ4" s="3"/>
      <c r="GA4" s="3"/>
      <c r="GC4" s="3"/>
      <c r="GD4" s="3"/>
      <c r="GF4" s="3"/>
      <c r="GG4" s="3"/>
      <c r="GI4" s="3"/>
      <c r="GJ4" s="3"/>
      <c r="GL4" s="3"/>
      <c r="GM4" s="3"/>
      <c r="GO4" s="3"/>
      <c r="GP4" s="3"/>
      <c r="GR4" s="3"/>
      <c r="GS4" s="3"/>
      <c r="GU4" s="3"/>
      <c r="GV4" s="3"/>
      <c r="GX4" s="3"/>
      <c r="GY4" s="3"/>
      <c r="HA4" s="3"/>
      <c r="HB4" s="3"/>
      <c r="HD4" s="3"/>
      <c r="HE4" s="3"/>
      <c r="HG4" s="3"/>
      <c r="HH4" s="3"/>
      <c r="HJ4" s="3"/>
      <c r="HK4" s="3"/>
      <c r="HM4" s="3"/>
      <c r="HN4" s="3"/>
      <c r="HP4" s="3"/>
      <c r="HQ4" s="3"/>
      <c r="HS4" s="3"/>
      <c r="HT4" s="3"/>
      <c r="HV4" s="3"/>
      <c r="HW4" s="3"/>
      <c r="HY4" s="3"/>
      <c r="HZ4" s="3"/>
      <c r="IB4" s="3"/>
      <c r="IC4" s="3"/>
      <c r="IE4" s="3"/>
      <c r="IF4" s="3"/>
      <c r="IH4" s="3"/>
      <c r="II4" s="3"/>
      <c r="IK4" s="3"/>
      <c r="IL4" s="3"/>
      <c r="IN4" s="3"/>
      <c r="IO4" s="3"/>
      <c r="IQ4" s="3"/>
      <c r="IR4" s="3"/>
      <c r="IT4" s="3"/>
      <c r="IU4" s="3"/>
    </row>
    <row r="5" spans="1:255" ht="12" x14ac:dyDescent="0.2">
      <c r="A5" s="3"/>
      <c r="B5" s="306" t="s">
        <v>283</v>
      </c>
      <c r="C5" s="303"/>
      <c r="D5" s="303"/>
      <c r="E5" s="3"/>
      <c r="G5" s="2"/>
      <c r="J5" s="3"/>
      <c r="K5" s="3"/>
      <c r="M5" s="3"/>
      <c r="N5" s="3"/>
      <c r="O5" s="3"/>
      <c r="P5" s="3"/>
      <c r="Q5" s="3"/>
      <c r="S5" s="3"/>
      <c r="T5" s="3"/>
      <c r="V5" s="3"/>
      <c r="W5" s="3"/>
      <c r="Y5" s="3"/>
      <c r="Z5" s="3"/>
      <c r="AB5" s="3"/>
      <c r="AC5" s="3"/>
      <c r="AE5" s="3"/>
      <c r="AF5" s="3"/>
      <c r="AG5" s="3"/>
      <c r="AI5" s="3"/>
      <c r="AJ5" s="3"/>
      <c r="AL5" s="3"/>
      <c r="AM5" s="3"/>
      <c r="AO5" s="3"/>
      <c r="AP5" s="3"/>
      <c r="AR5" s="3"/>
      <c r="AS5" s="3"/>
      <c r="AU5" s="3"/>
      <c r="AV5" s="3"/>
      <c r="AX5" s="3"/>
      <c r="AY5" s="3"/>
      <c r="BA5" s="3"/>
      <c r="BB5" s="3"/>
      <c r="BD5" s="3"/>
      <c r="BE5" s="3"/>
      <c r="BG5" s="3"/>
      <c r="BH5" s="3"/>
      <c r="BJ5" s="3"/>
      <c r="BK5" s="3"/>
      <c r="BM5" s="3"/>
      <c r="BN5" s="3"/>
      <c r="BP5" s="3"/>
      <c r="BQ5" s="3"/>
      <c r="BS5" s="3"/>
      <c r="BT5" s="3"/>
      <c r="BV5" s="3"/>
      <c r="BW5" s="3"/>
      <c r="BY5" s="3"/>
      <c r="BZ5" s="3"/>
      <c r="CB5" s="3"/>
      <c r="CC5" s="3"/>
      <c r="CE5" s="3"/>
      <c r="CF5" s="3"/>
      <c r="CH5" s="3"/>
      <c r="CI5" s="3"/>
      <c r="CK5" s="3"/>
      <c r="CL5" s="3"/>
      <c r="CN5" s="3"/>
      <c r="CO5" s="3"/>
      <c r="CQ5" s="3"/>
      <c r="CR5" s="3"/>
      <c r="CT5" s="3"/>
      <c r="CU5" s="3"/>
      <c r="CW5" s="3"/>
      <c r="CX5" s="3"/>
      <c r="CZ5" s="3"/>
      <c r="DA5" s="3"/>
      <c r="DC5" s="3"/>
      <c r="DD5" s="3"/>
      <c r="DF5" s="3"/>
      <c r="DG5" s="3"/>
      <c r="DI5" s="3"/>
      <c r="DJ5" s="3"/>
      <c r="DL5" s="3"/>
      <c r="DM5" s="3"/>
      <c r="DO5" s="3"/>
      <c r="DP5" s="3"/>
      <c r="DR5" s="3"/>
      <c r="DS5" s="3"/>
      <c r="DU5" s="3"/>
      <c r="DV5" s="3"/>
      <c r="DX5" s="3"/>
      <c r="DY5" s="3"/>
      <c r="EA5" s="3"/>
      <c r="EB5" s="3"/>
      <c r="ED5" s="3"/>
      <c r="EE5" s="3"/>
      <c r="EG5" s="3"/>
      <c r="EH5" s="3"/>
      <c r="EJ5" s="3"/>
      <c r="EK5" s="3"/>
      <c r="EM5" s="3"/>
      <c r="EN5" s="3"/>
      <c r="EP5" s="3"/>
      <c r="EQ5" s="3"/>
      <c r="ES5" s="3"/>
      <c r="ET5" s="3"/>
      <c r="EV5" s="3"/>
      <c r="EW5" s="3"/>
      <c r="EY5" s="3"/>
      <c r="EZ5" s="3"/>
      <c r="FB5" s="3"/>
      <c r="FC5" s="3"/>
      <c r="FE5" s="3"/>
      <c r="FF5" s="3"/>
      <c r="FH5" s="3"/>
      <c r="FI5" s="3"/>
      <c r="FK5" s="3"/>
      <c r="FL5" s="3"/>
      <c r="FN5" s="3"/>
      <c r="FO5" s="3"/>
      <c r="FQ5" s="3"/>
      <c r="FR5" s="3"/>
      <c r="FT5" s="3"/>
      <c r="FU5" s="3"/>
      <c r="FW5" s="3"/>
      <c r="FX5" s="3"/>
      <c r="FZ5" s="3"/>
      <c r="GA5" s="3"/>
      <c r="GC5" s="3"/>
      <c r="GD5" s="3"/>
      <c r="GF5" s="3"/>
      <c r="GG5" s="3"/>
      <c r="GI5" s="3"/>
      <c r="GJ5" s="3"/>
      <c r="GL5" s="3"/>
      <c r="GM5" s="3"/>
      <c r="GO5" s="3"/>
      <c r="GP5" s="3"/>
      <c r="GR5" s="3"/>
      <c r="GS5" s="3"/>
      <c r="GU5" s="3"/>
      <c r="GV5" s="3"/>
      <c r="GX5" s="3"/>
      <c r="GY5" s="3"/>
      <c r="HA5" s="3"/>
      <c r="HB5" s="3"/>
      <c r="HD5" s="3"/>
      <c r="HE5" s="3"/>
      <c r="HG5" s="3"/>
      <c r="HH5" s="3"/>
      <c r="HJ5" s="3"/>
      <c r="HK5" s="3"/>
      <c r="HM5" s="3"/>
      <c r="HN5" s="3"/>
      <c r="HP5" s="3"/>
      <c r="HQ5" s="3"/>
      <c r="HS5" s="3"/>
      <c r="HT5" s="3"/>
      <c r="HV5" s="3"/>
      <c r="HW5" s="3"/>
      <c r="HY5" s="3"/>
      <c r="HZ5" s="3"/>
      <c r="IB5" s="3"/>
      <c r="IC5" s="3"/>
      <c r="IE5" s="3"/>
      <c r="IF5" s="3"/>
      <c r="IH5" s="3"/>
      <c r="II5" s="3"/>
      <c r="IK5" s="3"/>
      <c r="IL5" s="3"/>
      <c r="IN5" s="3"/>
      <c r="IO5" s="3"/>
      <c r="IQ5" s="3"/>
      <c r="IR5" s="3"/>
      <c r="IT5" s="3"/>
      <c r="IU5" s="3"/>
    </row>
    <row r="6" spans="1:255" ht="12" x14ac:dyDescent="0.2">
      <c r="B6" s="306" t="s">
        <v>224</v>
      </c>
      <c r="C6" s="303"/>
      <c r="D6" s="303"/>
      <c r="G6" s="2"/>
    </row>
    <row r="7" spans="1:255" ht="12" x14ac:dyDescent="0.2">
      <c r="B7" s="306" t="s">
        <v>419</v>
      </c>
      <c r="C7" s="303"/>
      <c r="D7" s="303"/>
      <c r="E7" s="3"/>
    </row>
    <row r="8" spans="1:255" ht="12" x14ac:dyDescent="0.2">
      <c r="A8" s="3"/>
      <c r="B8" s="306" t="s">
        <v>210</v>
      </c>
      <c r="C8" s="303"/>
      <c r="D8" s="303"/>
      <c r="E8" s="3"/>
    </row>
    <row r="9" spans="1:255" ht="12" x14ac:dyDescent="0.2">
      <c r="A9" s="3"/>
      <c r="B9" s="306" t="s">
        <v>420</v>
      </c>
      <c r="C9" s="303"/>
      <c r="D9" s="303"/>
      <c r="E9" s="3"/>
    </row>
    <row r="10" spans="1:255" ht="12" x14ac:dyDescent="0.2">
      <c r="A10" s="3"/>
      <c r="B10" s="306" t="s">
        <v>47</v>
      </c>
      <c r="C10" s="303"/>
      <c r="D10" s="303"/>
      <c r="E10" s="3"/>
    </row>
    <row r="11" spans="1:255" ht="12" x14ac:dyDescent="0.2">
      <c r="A11" s="3"/>
      <c r="B11" s="306" t="s">
        <v>922</v>
      </c>
      <c r="C11" s="303"/>
      <c r="D11" s="303"/>
      <c r="E11" s="3"/>
    </row>
    <row r="12" spans="1:255" ht="12" x14ac:dyDescent="0.2">
      <c r="A12" s="3"/>
      <c r="B12" s="306" t="s">
        <v>423</v>
      </c>
      <c r="C12" s="303"/>
      <c r="D12" s="303"/>
      <c r="E12" s="3"/>
    </row>
    <row r="13" spans="1:255" ht="12" x14ac:dyDescent="0.2">
      <c r="A13" s="3"/>
      <c r="B13" s="306" t="s">
        <v>284</v>
      </c>
      <c r="C13" s="303"/>
      <c r="D13" s="303"/>
      <c r="E13" s="3"/>
    </row>
    <row r="14" spans="1:255" ht="12" x14ac:dyDescent="0.2">
      <c r="A14" s="3"/>
      <c r="B14" s="306" t="s">
        <v>285</v>
      </c>
      <c r="C14" s="303"/>
      <c r="D14" s="303"/>
      <c r="E14" s="3"/>
    </row>
    <row r="15" spans="1:255" ht="12" x14ac:dyDescent="0.2">
      <c r="A15" s="3"/>
      <c r="B15" s="306" t="s">
        <v>45</v>
      </c>
      <c r="C15" s="303"/>
      <c r="D15" s="303"/>
      <c r="E15" s="3"/>
    </row>
    <row r="16" spans="1:255" ht="12" x14ac:dyDescent="0.2">
      <c r="A16" s="3"/>
      <c r="B16" s="306" t="s">
        <v>211</v>
      </c>
      <c r="C16" s="303"/>
      <c r="D16" s="303"/>
      <c r="E16" s="3"/>
    </row>
    <row r="17" spans="1:5" ht="12" x14ac:dyDescent="0.2">
      <c r="A17" s="3"/>
      <c r="B17" s="306" t="s">
        <v>264</v>
      </c>
      <c r="C17" s="303"/>
      <c r="D17" s="303"/>
      <c r="E17" s="3"/>
    </row>
    <row r="18" spans="1:5" ht="12" x14ac:dyDescent="0.2">
      <c r="A18" s="3"/>
      <c r="B18" s="306" t="s">
        <v>82</v>
      </c>
      <c r="C18" s="303"/>
      <c r="D18" s="303"/>
      <c r="E18" s="3"/>
    </row>
    <row r="19" spans="1:5" ht="12" x14ac:dyDescent="0.2">
      <c r="A19" s="3"/>
      <c r="B19" s="306" t="s">
        <v>4</v>
      </c>
      <c r="C19" s="303"/>
      <c r="D19" s="303"/>
      <c r="E19" s="3"/>
    </row>
    <row r="20" spans="1:5" ht="12" x14ac:dyDescent="0.2">
      <c r="A20" s="3"/>
      <c r="B20" s="306" t="s">
        <v>48</v>
      </c>
      <c r="C20" s="303"/>
      <c r="D20" s="303"/>
      <c r="E20" s="3"/>
    </row>
    <row r="21" spans="1:5" ht="12" x14ac:dyDescent="0.2">
      <c r="A21" s="3"/>
      <c r="B21" s="306" t="s">
        <v>225</v>
      </c>
      <c r="C21" s="303"/>
      <c r="D21" s="303"/>
      <c r="E21" s="3"/>
    </row>
    <row r="22" spans="1:5" ht="12" x14ac:dyDescent="0.2">
      <c r="A22" s="3"/>
      <c r="B22" s="306" t="s">
        <v>306</v>
      </c>
      <c r="C22" s="303"/>
      <c r="D22" s="303"/>
      <c r="E22" s="3"/>
    </row>
    <row r="23" spans="1:5" ht="12" x14ac:dyDescent="0.2">
      <c r="A23" s="3"/>
      <c r="B23" s="306" t="s">
        <v>293</v>
      </c>
      <c r="C23" s="303"/>
      <c r="D23" s="303"/>
      <c r="E23" s="3"/>
    </row>
    <row r="24" spans="1:5" ht="12" x14ac:dyDescent="0.2">
      <c r="A24" s="3"/>
      <c r="B24" s="306" t="s">
        <v>83</v>
      </c>
      <c r="C24" s="303"/>
      <c r="D24" s="303"/>
      <c r="E24" s="3"/>
    </row>
    <row r="25" spans="1:5" ht="12" x14ac:dyDescent="0.2">
      <c r="A25" s="3"/>
      <c r="B25" s="306" t="s">
        <v>307</v>
      </c>
      <c r="C25" s="36"/>
      <c r="D25" s="303"/>
      <c r="E25" s="3"/>
    </row>
    <row r="26" spans="1:5" ht="12" x14ac:dyDescent="0.2">
      <c r="A26" s="3"/>
      <c r="B26" s="305" t="s">
        <v>396</v>
      </c>
      <c r="C26" s="303"/>
      <c r="D26" s="303"/>
      <c r="E26" s="3"/>
    </row>
    <row r="27" spans="1:5" ht="12" x14ac:dyDescent="0.2">
      <c r="A27" s="3"/>
      <c r="B27" s="306" t="s">
        <v>924</v>
      </c>
      <c r="C27" s="303"/>
      <c r="D27" s="303"/>
      <c r="E27" s="3"/>
    </row>
    <row r="28" spans="1:5" ht="12" x14ac:dyDescent="0.2">
      <c r="A28" s="3"/>
      <c r="B28" s="306" t="s">
        <v>212</v>
      </c>
      <c r="C28" s="303"/>
      <c r="D28" s="303"/>
      <c r="E28" s="3"/>
    </row>
    <row r="29" spans="1:5" ht="12" x14ac:dyDescent="0.2">
      <c r="A29" s="3"/>
      <c r="B29" s="306" t="s">
        <v>286</v>
      </c>
      <c r="C29" s="303"/>
      <c r="D29" s="303"/>
      <c r="E29" s="3"/>
    </row>
    <row r="30" spans="1:5" ht="12" x14ac:dyDescent="0.2">
      <c r="A30" s="3"/>
      <c r="B30" s="306" t="s">
        <v>226</v>
      </c>
      <c r="C30" s="303"/>
      <c r="D30" s="303"/>
      <c r="E30" s="1"/>
    </row>
    <row r="31" spans="1:5" ht="12" x14ac:dyDescent="0.2">
      <c r="A31" s="1"/>
      <c r="B31" s="306" t="s">
        <v>227</v>
      </c>
      <c r="C31" s="303"/>
      <c r="D31" s="303"/>
      <c r="E31" s="3"/>
    </row>
    <row r="32" spans="1:5" ht="12" x14ac:dyDescent="0.2">
      <c r="A32" s="3"/>
      <c r="B32" s="306" t="s">
        <v>421</v>
      </c>
      <c r="C32" s="303"/>
      <c r="D32" s="303"/>
      <c r="E32" s="3"/>
    </row>
    <row r="33" spans="1:4" ht="12" x14ac:dyDescent="0.2">
      <c r="A33" s="3"/>
      <c r="B33" s="306" t="s">
        <v>78</v>
      </c>
      <c r="C33" s="303"/>
      <c r="D33" s="303"/>
    </row>
    <row r="34" spans="1:4" ht="12" x14ac:dyDescent="0.2">
      <c r="A34" s="3"/>
      <c r="B34" s="306" t="s">
        <v>289</v>
      </c>
      <c r="C34" s="303"/>
      <c r="D34" s="303"/>
    </row>
    <row r="35" spans="1:4" ht="12" x14ac:dyDescent="0.2">
      <c r="A35" s="3"/>
      <c r="B35" s="306" t="s">
        <v>228</v>
      </c>
      <c r="C35" s="303"/>
      <c r="D35" s="303"/>
    </row>
    <row r="36" spans="1:4" ht="12" x14ac:dyDescent="0.2">
      <c r="A36" s="3"/>
      <c r="B36" s="306" t="s">
        <v>84</v>
      </c>
      <c r="C36" s="303"/>
      <c r="D36" s="303"/>
    </row>
    <row r="37" spans="1:4" ht="12" x14ac:dyDescent="0.2">
      <c r="A37" s="3"/>
      <c r="B37" s="306" t="s">
        <v>85</v>
      </c>
      <c r="C37" s="303"/>
      <c r="D37" s="303"/>
    </row>
    <row r="38" spans="1:4" ht="12" x14ac:dyDescent="0.2">
      <c r="A38" s="3"/>
      <c r="B38" s="306" t="s">
        <v>229</v>
      </c>
      <c r="C38" s="303"/>
      <c r="D38" s="303"/>
    </row>
    <row r="39" spans="1:4" ht="12" x14ac:dyDescent="0.2">
      <c r="A39" s="3"/>
      <c r="B39" s="306" t="s">
        <v>288</v>
      </c>
      <c r="C39" s="303"/>
      <c r="D39" s="303"/>
    </row>
    <row r="40" spans="1:4" ht="12" x14ac:dyDescent="0.2">
      <c r="A40" s="3"/>
      <c r="B40" s="306" t="s">
        <v>230</v>
      </c>
      <c r="C40" s="303"/>
      <c r="D40" s="303"/>
    </row>
    <row r="41" spans="1:4" ht="12" x14ac:dyDescent="0.2">
      <c r="A41" s="3"/>
      <c r="B41" s="304" t="s">
        <v>287</v>
      </c>
      <c r="C41" s="303"/>
      <c r="D41" s="303"/>
    </row>
    <row r="42" spans="1:4" ht="12" x14ac:dyDescent="0.2">
      <c r="A42" s="3"/>
      <c r="B42" s="304" t="s">
        <v>265</v>
      </c>
      <c r="C42" s="303"/>
      <c r="D42" s="303"/>
    </row>
    <row r="43" spans="1:4" ht="12" x14ac:dyDescent="0.2">
      <c r="A43" s="3"/>
      <c r="B43" s="304" t="s">
        <v>290</v>
      </c>
      <c r="C43" s="303"/>
      <c r="D43" s="303"/>
    </row>
    <row r="44" spans="1:4" ht="12" x14ac:dyDescent="0.2">
      <c r="A44" s="3"/>
      <c r="B44" s="306" t="s">
        <v>424</v>
      </c>
      <c r="C44" s="303"/>
      <c r="D44" s="303"/>
    </row>
    <row r="45" spans="1:4" ht="12" x14ac:dyDescent="0.2">
      <c r="A45" s="3"/>
      <c r="B45" s="306" t="s">
        <v>291</v>
      </c>
      <c r="C45" s="303"/>
      <c r="D45" s="303"/>
    </row>
    <row r="46" spans="1:4" ht="12" x14ac:dyDescent="0.2">
      <c r="A46" s="3"/>
      <c r="B46" s="305" t="s">
        <v>925</v>
      </c>
      <c r="C46" s="303"/>
      <c r="D46" s="303"/>
    </row>
    <row r="47" spans="1:4" ht="12" x14ac:dyDescent="0.2">
      <c r="A47" s="3"/>
      <c r="B47" s="305" t="s">
        <v>231</v>
      </c>
      <c r="C47" s="303"/>
      <c r="D47" s="303"/>
    </row>
    <row r="48" spans="1:4" ht="12" x14ac:dyDescent="0.2">
      <c r="A48" s="3"/>
      <c r="B48" s="305" t="s">
        <v>292</v>
      </c>
      <c r="C48" s="303"/>
      <c r="D48" s="303"/>
    </row>
    <row r="49" spans="1:17" ht="12" x14ac:dyDescent="0.2">
      <c r="A49" s="3"/>
      <c r="B49" s="305" t="s">
        <v>422</v>
      </c>
      <c r="C49" s="303"/>
      <c r="D49" s="303"/>
    </row>
    <row r="50" spans="1:17" ht="12" x14ac:dyDescent="0.2">
      <c r="A50" s="3"/>
      <c r="B50" s="305" t="s">
        <v>310</v>
      </c>
      <c r="C50" s="303"/>
      <c r="D50" s="303"/>
    </row>
    <row r="51" spans="1:17" ht="12" x14ac:dyDescent="0.2">
      <c r="A51" s="3"/>
      <c r="B51" s="305" t="s">
        <v>232</v>
      </c>
      <c r="C51" s="303"/>
      <c r="D51" s="303"/>
    </row>
    <row r="52" spans="1:17" ht="12" x14ac:dyDescent="0.2">
      <c r="A52" s="3"/>
      <c r="B52" s="305" t="s">
        <v>139</v>
      </c>
      <c r="C52" s="303"/>
      <c r="D52" s="303"/>
    </row>
    <row r="53" spans="1:17" ht="12" x14ac:dyDescent="0.2">
      <c r="A53" s="3"/>
      <c r="B53" s="305" t="s">
        <v>138</v>
      </c>
      <c r="C53" s="303"/>
      <c r="D53" s="303"/>
    </row>
    <row r="54" spans="1:17" x14ac:dyDescent="0.2">
      <c r="A54" s="3"/>
      <c r="B54" s="8"/>
      <c r="C54" s="303"/>
      <c r="D54" s="303"/>
    </row>
    <row r="55" spans="1:17" x14ac:dyDescent="0.2">
      <c r="A55" s="3"/>
      <c r="B55" s="1"/>
      <c r="C55" s="1"/>
      <c r="D55" s="32"/>
      <c r="E55" s="1"/>
      <c r="F55" s="1"/>
      <c r="I55" s="8"/>
      <c r="J55" s="8"/>
      <c r="K55" s="8"/>
      <c r="L55" s="8"/>
      <c r="M55" s="8"/>
      <c r="N55" s="8"/>
      <c r="O55" s="8"/>
      <c r="P55" s="8"/>
      <c r="Q55" s="8"/>
    </row>
    <row r="56" spans="1:17" x14ac:dyDescent="0.2">
      <c r="A56" s="3"/>
      <c r="B56" s="1"/>
      <c r="C56" s="1"/>
      <c r="D56" s="32"/>
      <c r="E56" s="1"/>
      <c r="F56" s="1"/>
      <c r="I56" s="1"/>
      <c r="J56" s="8"/>
      <c r="K56" s="8"/>
      <c r="L56" s="8"/>
      <c r="M56" s="8"/>
      <c r="N56" s="8"/>
      <c r="O56" s="8"/>
      <c r="P56" s="8"/>
      <c r="Q56" s="8"/>
    </row>
    <row r="57" spans="1:17" ht="12" x14ac:dyDescent="0.2">
      <c r="A57" s="273" t="s">
        <v>77</v>
      </c>
      <c r="B57" s="121" t="s">
        <v>669</v>
      </c>
      <c r="D57" s="32"/>
    </row>
    <row r="58" spans="1:17" ht="24" x14ac:dyDescent="0.2">
      <c r="B58" s="121" t="s">
        <v>673</v>
      </c>
      <c r="D58" s="32"/>
    </row>
    <row r="59" spans="1:17" ht="24" x14ac:dyDescent="0.2">
      <c r="B59" s="121" t="s">
        <v>670</v>
      </c>
      <c r="D59" s="32"/>
    </row>
    <row r="60" spans="1:17" ht="24" x14ac:dyDescent="0.2">
      <c r="B60" s="121" t="s">
        <v>671</v>
      </c>
      <c r="D60" s="32"/>
    </row>
    <row r="61" spans="1:17" ht="12" x14ac:dyDescent="0.2">
      <c r="B61" s="121" t="s">
        <v>672</v>
      </c>
      <c r="D61" s="32"/>
    </row>
    <row r="62" spans="1:17" ht="12" customHeight="1" x14ac:dyDescent="0.2">
      <c r="B62" s="55" t="s">
        <v>606</v>
      </c>
      <c r="D62" s="32"/>
    </row>
    <row r="63" spans="1:17" x14ac:dyDescent="0.2">
      <c r="D63" s="32"/>
    </row>
    <row r="64" spans="1:17" x14ac:dyDescent="0.2">
      <c r="D64" s="32"/>
      <c r="E64" s="29" t="s">
        <v>263</v>
      </c>
      <c r="F64" s="232">
        <v>45975</v>
      </c>
    </row>
    <row r="65" spans="1:12" x14ac:dyDescent="0.2">
      <c r="A65" s="22" t="s">
        <v>42</v>
      </c>
      <c r="B65" s="22" t="s">
        <v>120</v>
      </c>
      <c r="C65" s="22" t="s">
        <v>122</v>
      </c>
      <c r="D65" s="22" t="s">
        <v>123</v>
      </c>
      <c r="E65" s="22" t="s">
        <v>43</v>
      </c>
      <c r="F65" s="22" t="s">
        <v>92</v>
      </c>
      <c r="H65" s="22"/>
      <c r="I65" s="22"/>
      <c r="J65" s="22"/>
      <c r="K65" s="22"/>
    </row>
    <row r="66" spans="1:12" x14ac:dyDescent="0.2">
      <c r="A66" s="19" t="str">
        <f>IF(Basisdaten!C6="","",Basisdaten!C6)</f>
        <v/>
      </c>
      <c r="B66" s="8" t="str">
        <f>IF($A$66="","",VLOOKUP($A$66,$A$69:$J$268,2,FALSE))</f>
        <v/>
      </c>
      <c r="C66" s="8" t="str">
        <f>IF($A$66="","",VLOOKUP($A$66,$A$69:$J$268,3,FALSE))</f>
        <v/>
      </c>
      <c r="D66" s="8" t="str">
        <f>IF($A$66="","",VLOOKUP($A$66,$A$69:$J$268,4,FALSE))</f>
        <v/>
      </c>
      <c r="E66" s="8" t="str">
        <f>IF($A$66="","",VLOOKUP($A$66,$A$69:$J$268,5,FALSE))</f>
        <v/>
      </c>
      <c r="F66" s="23" t="str">
        <f>IF($A$66="","",VLOOKUP($A$66,$A$69:$J$268,6,FALSE))</f>
        <v/>
      </c>
      <c r="J66" s="34"/>
      <c r="K66" s="34"/>
    </row>
    <row r="68" spans="1:12" ht="12" customHeight="1" x14ac:dyDescent="0.2">
      <c r="A68" s="266" t="s">
        <v>42</v>
      </c>
      <c r="B68" s="266" t="s">
        <v>120</v>
      </c>
      <c r="C68" s="266" t="s">
        <v>122</v>
      </c>
      <c r="D68" s="266" t="s">
        <v>123</v>
      </c>
      <c r="E68" s="266" t="s">
        <v>43</v>
      </c>
      <c r="F68" s="266" t="s">
        <v>92</v>
      </c>
      <c r="H68" s="22"/>
      <c r="I68" s="22"/>
      <c r="J68" s="22"/>
      <c r="K68" s="22"/>
      <c r="L68" s="22"/>
    </row>
    <row r="69" spans="1:12" x14ac:dyDescent="0.2">
      <c r="A69" s="226" t="s">
        <v>723</v>
      </c>
      <c r="B69" s="226" t="s">
        <v>154</v>
      </c>
      <c r="C69" s="226" t="s">
        <v>640</v>
      </c>
      <c r="D69" s="226" t="s">
        <v>124</v>
      </c>
      <c r="E69" s="226" t="s">
        <v>50</v>
      </c>
      <c r="F69" s="267">
        <v>39577</v>
      </c>
      <c r="H69" s="23"/>
      <c r="I69" s="8"/>
      <c r="J69" s="23"/>
      <c r="K69" s="23"/>
      <c r="L69" s="8"/>
    </row>
    <row r="70" spans="1:12" x14ac:dyDescent="0.2">
      <c r="A70" s="226" t="s">
        <v>724</v>
      </c>
      <c r="B70" s="226" t="s">
        <v>402</v>
      </c>
      <c r="C70" s="226" t="s">
        <v>403</v>
      </c>
      <c r="D70" s="226" t="s">
        <v>124</v>
      </c>
      <c r="E70" s="226" t="s">
        <v>50</v>
      </c>
      <c r="F70" s="267">
        <v>39577</v>
      </c>
      <c r="H70" s="23"/>
      <c r="I70" s="8"/>
      <c r="J70" s="23"/>
      <c r="K70" s="23"/>
      <c r="L70" s="8"/>
    </row>
    <row r="71" spans="1:12" x14ac:dyDescent="0.2">
      <c r="A71" s="226" t="s">
        <v>725</v>
      </c>
      <c r="B71" s="226" t="s">
        <v>155</v>
      </c>
      <c r="C71" s="226" t="s">
        <v>126</v>
      </c>
      <c r="D71" s="226" t="s">
        <v>124</v>
      </c>
      <c r="E71" s="226" t="s">
        <v>49</v>
      </c>
      <c r="F71" s="267">
        <v>39591</v>
      </c>
      <c r="H71" s="23"/>
      <c r="I71" s="8"/>
      <c r="J71" s="23"/>
      <c r="K71" s="23"/>
      <c r="L71" s="8"/>
    </row>
    <row r="72" spans="1:12" x14ac:dyDescent="0.2">
      <c r="A72" s="226" t="s">
        <v>726</v>
      </c>
      <c r="B72" s="226" t="s">
        <v>404</v>
      </c>
      <c r="C72" s="226" t="s">
        <v>586</v>
      </c>
      <c r="D72" s="226" t="s">
        <v>124</v>
      </c>
      <c r="E72" s="226" t="s">
        <v>49</v>
      </c>
      <c r="F72" s="267">
        <v>39591</v>
      </c>
      <c r="H72" s="23"/>
      <c r="I72" s="8"/>
      <c r="J72" s="23"/>
      <c r="K72" s="23"/>
      <c r="L72" s="8"/>
    </row>
    <row r="73" spans="1:12" x14ac:dyDescent="0.2">
      <c r="A73" s="226" t="s">
        <v>727</v>
      </c>
      <c r="B73" s="226" t="s">
        <v>350</v>
      </c>
      <c r="C73" s="226" t="s">
        <v>27</v>
      </c>
      <c r="D73" s="226" t="s">
        <v>124</v>
      </c>
      <c r="E73" s="226" t="s">
        <v>58</v>
      </c>
      <c r="F73" s="267">
        <v>39589</v>
      </c>
      <c r="H73" s="23"/>
      <c r="I73" s="8"/>
      <c r="J73" s="23"/>
      <c r="K73" s="23"/>
      <c r="L73" s="8"/>
    </row>
    <row r="74" spans="1:12" x14ac:dyDescent="0.2">
      <c r="A74" s="226" t="s">
        <v>728</v>
      </c>
      <c r="B74" s="226" t="s">
        <v>156</v>
      </c>
      <c r="C74" s="226" t="s">
        <v>157</v>
      </c>
      <c r="D74" s="226" t="s">
        <v>124</v>
      </c>
      <c r="E74" s="226" t="s">
        <v>58</v>
      </c>
      <c r="F74" s="267">
        <v>39589</v>
      </c>
      <c r="H74" s="23"/>
      <c r="I74" s="8"/>
      <c r="J74" s="23"/>
      <c r="K74" s="23"/>
      <c r="L74" s="8"/>
    </row>
    <row r="75" spans="1:12" x14ac:dyDescent="0.2">
      <c r="A75" s="226" t="s">
        <v>729</v>
      </c>
      <c r="B75" s="226" t="s">
        <v>158</v>
      </c>
      <c r="C75" s="226" t="s">
        <v>20</v>
      </c>
      <c r="D75" s="226" t="s">
        <v>124</v>
      </c>
      <c r="E75" s="226" t="s">
        <v>63</v>
      </c>
      <c r="F75" s="267">
        <v>39609</v>
      </c>
      <c r="H75" s="23"/>
      <c r="I75" s="8"/>
      <c r="J75" s="23"/>
      <c r="K75" s="23"/>
      <c r="L75" s="8"/>
    </row>
    <row r="76" spans="1:12" x14ac:dyDescent="0.2">
      <c r="A76" s="226" t="s">
        <v>730</v>
      </c>
      <c r="B76" s="226" t="s">
        <v>159</v>
      </c>
      <c r="C76" s="226" t="s">
        <v>24</v>
      </c>
      <c r="D76" s="226" t="s">
        <v>124</v>
      </c>
      <c r="E76" s="226" t="s">
        <v>57</v>
      </c>
      <c r="F76" s="267">
        <v>39605</v>
      </c>
      <c r="H76" s="24"/>
      <c r="I76" s="1"/>
      <c r="J76" s="24"/>
      <c r="K76" s="24"/>
      <c r="L76" s="1"/>
    </row>
    <row r="77" spans="1:12" x14ac:dyDescent="0.2">
      <c r="A77" s="226" t="s">
        <v>731</v>
      </c>
      <c r="B77" s="226" t="s">
        <v>458</v>
      </c>
      <c r="C77" s="226" t="s">
        <v>459</v>
      </c>
      <c r="D77" s="226" t="s">
        <v>124</v>
      </c>
      <c r="E77" s="226" t="s">
        <v>58</v>
      </c>
      <c r="F77" s="267">
        <v>39622</v>
      </c>
      <c r="H77" s="23"/>
      <c r="I77" s="8"/>
      <c r="J77" s="23"/>
      <c r="K77" s="23"/>
      <c r="L77" s="8"/>
    </row>
    <row r="78" spans="1:12" x14ac:dyDescent="0.2">
      <c r="A78" s="226" t="s">
        <v>732</v>
      </c>
      <c r="B78" s="226" t="s">
        <v>160</v>
      </c>
      <c r="C78" s="226" t="s">
        <v>460</v>
      </c>
      <c r="D78" s="226" t="s">
        <v>124</v>
      </c>
      <c r="E78" s="226" t="s">
        <v>55</v>
      </c>
      <c r="F78" s="267">
        <v>39622</v>
      </c>
      <c r="H78" s="23"/>
      <c r="I78" s="8"/>
      <c r="J78" s="23"/>
      <c r="K78" s="23"/>
      <c r="L78" s="8"/>
    </row>
    <row r="79" spans="1:12" x14ac:dyDescent="0.2">
      <c r="A79" s="226" t="s">
        <v>733</v>
      </c>
      <c r="B79" s="226" t="s">
        <v>161</v>
      </c>
      <c r="C79" s="226" t="s">
        <v>372</v>
      </c>
      <c r="D79" s="226" t="s">
        <v>124</v>
      </c>
      <c r="E79" s="226" t="s">
        <v>53</v>
      </c>
      <c r="F79" s="267">
        <v>39736</v>
      </c>
      <c r="H79" s="23"/>
      <c r="I79" s="8"/>
      <c r="J79" s="23"/>
      <c r="K79" s="23"/>
      <c r="L79" s="8"/>
    </row>
    <row r="80" spans="1:12" x14ac:dyDescent="0.2">
      <c r="A80" s="226" t="s">
        <v>734</v>
      </c>
      <c r="B80" s="226" t="s">
        <v>162</v>
      </c>
      <c r="C80" s="226" t="s">
        <v>128</v>
      </c>
      <c r="D80" s="226" t="s">
        <v>124</v>
      </c>
      <c r="E80" s="226" t="s">
        <v>57</v>
      </c>
      <c r="F80" s="267">
        <v>39759</v>
      </c>
      <c r="H80" s="23"/>
      <c r="I80" s="8"/>
      <c r="J80" s="23"/>
      <c r="K80" s="23"/>
      <c r="L80" s="8"/>
    </row>
    <row r="81" spans="1:12" x14ac:dyDescent="0.2">
      <c r="A81" s="226" t="s">
        <v>735</v>
      </c>
      <c r="B81" s="226" t="s">
        <v>163</v>
      </c>
      <c r="C81" s="226" t="s">
        <v>927</v>
      </c>
      <c r="D81" s="226" t="s">
        <v>124</v>
      </c>
      <c r="E81" s="226" t="s">
        <v>55</v>
      </c>
      <c r="F81" s="267">
        <v>39903</v>
      </c>
      <c r="H81" s="23"/>
      <c r="I81" s="8"/>
      <c r="J81" s="23"/>
      <c r="K81" s="23"/>
      <c r="L81" s="8"/>
    </row>
    <row r="82" spans="1:12" x14ac:dyDescent="0.2">
      <c r="A82" s="226" t="s">
        <v>736</v>
      </c>
      <c r="B82" s="226" t="s">
        <v>164</v>
      </c>
      <c r="C82" s="226" t="s">
        <v>312</v>
      </c>
      <c r="D82" s="226" t="s">
        <v>124</v>
      </c>
      <c r="E82" s="226" t="s">
        <v>55</v>
      </c>
      <c r="F82" s="267">
        <v>39947</v>
      </c>
      <c r="H82" s="23"/>
      <c r="I82" s="8"/>
      <c r="J82" s="23"/>
      <c r="K82" s="23"/>
      <c r="L82" s="8"/>
    </row>
    <row r="83" spans="1:12" x14ac:dyDescent="0.2">
      <c r="A83" s="226" t="s">
        <v>737</v>
      </c>
      <c r="B83" s="226" t="s">
        <v>641</v>
      </c>
      <c r="C83" s="226" t="s">
        <v>642</v>
      </c>
      <c r="D83" s="226" t="s">
        <v>124</v>
      </c>
      <c r="E83" s="226" t="s">
        <v>58</v>
      </c>
      <c r="F83" s="267">
        <v>39937</v>
      </c>
      <c r="H83" s="23"/>
      <c r="I83" s="8"/>
      <c r="J83" s="23"/>
      <c r="K83" s="23"/>
      <c r="L83" s="8"/>
    </row>
    <row r="84" spans="1:12" x14ac:dyDescent="0.2">
      <c r="A84" s="226" t="s">
        <v>738</v>
      </c>
      <c r="B84" s="226" t="s">
        <v>313</v>
      </c>
      <c r="C84" s="226" t="s">
        <v>314</v>
      </c>
      <c r="D84" s="226" t="s">
        <v>124</v>
      </c>
      <c r="E84" s="226" t="s">
        <v>49</v>
      </c>
      <c r="F84" s="267">
        <v>39919</v>
      </c>
      <c r="H84" s="23"/>
      <c r="I84" s="8"/>
      <c r="J84" s="23"/>
      <c r="K84" s="23"/>
      <c r="L84" s="8"/>
    </row>
    <row r="85" spans="1:12" x14ac:dyDescent="0.2">
      <c r="A85" s="226" t="s">
        <v>739</v>
      </c>
      <c r="B85" s="226" t="s">
        <v>165</v>
      </c>
      <c r="C85" s="226" t="s">
        <v>166</v>
      </c>
      <c r="D85" s="226" t="s">
        <v>124</v>
      </c>
      <c r="E85" s="226" t="s">
        <v>51</v>
      </c>
      <c r="F85" s="267">
        <v>40004</v>
      </c>
      <c r="H85" s="23"/>
      <c r="I85" s="8"/>
      <c r="J85" s="23"/>
      <c r="K85" s="23"/>
      <c r="L85" s="8"/>
    </row>
    <row r="86" spans="1:12" x14ac:dyDescent="0.2">
      <c r="A86" s="226" t="s">
        <v>740</v>
      </c>
      <c r="B86" s="226" t="s">
        <v>167</v>
      </c>
      <c r="C86" s="226" t="s">
        <v>168</v>
      </c>
      <c r="D86" s="226" t="s">
        <v>124</v>
      </c>
      <c r="E86" s="226" t="s">
        <v>49</v>
      </c>
      <c r="F86" s="267">
        <v>40019</v>
      </c>
      <c r="H86" s="23"/>
      <c r="I86" s="8"/>
      <c r="J86" s="23"/>
      <c r="K86" s="23"/>
      <c r="L86" s="8"/>
    </row>
    <row r="87" spans="1:12" x14ac:dyDescent="0.2">
      <c r="A87" s="226" t="s">
        <v>741</v>
      </c>
      <c r="B87" s="226" t="s">
        <v>169</v>
      </c>
      <c r="C87" s="226" t="s">
        <v>315</v>
      </c>
      <c r="D87" s="226" t="s">
        <v>124</v>
      </c>
      <c r="E87" s="226" t="s">
        <v>49</v>
      </c>
      <c r="F87" s="267">
        <v>39995</v>
      </c>
      <c r="H87" s="23"/>
      <c r="I87" s="8"/>
      <c r="J87" s="23"/>
      <c r="K87" s="23"/>
      <c r="L87" s="8"/>
    </row>
    <row r="88" spans="1:12" x14ac:dyDescent="0.2">
      <c r="A88" s="226" t="s">
        <v>742</v>
      </c>
      <c r="B88" s="226" t="s">
        <v>535</v>
      </c>
      <c r="C88" s="226" t="s">
        <v>19</v>
      </c>
      <c r="D88" s="226" t="s">
        <v>124</v>
      </c>
      <c r="E88" s="226" t="s">
        <v>63</v>
      </c>
      <c r="F88" s="267">
        <v>39990</v>
      </c>
      <c r="H88" s="23"/>
      <c r="I88" s="8"/>
      <c r="J88" s="23"/>
      <c r="K88" s="23"/>
      <c r="L88" s="8"/>
    </row>
    <row r="89" spans="1:12" x14ac:dyDescent="0.2">
      <c r="A89" s="226" t="s">
        <v>743</v>
      </c>
      <c r="B89" s="226" t="s">
        <v>170</v>
      </c>
      <c r="C89" s="226" t="s">
        <v>316</v>
      </c>
      <c r="D89" s="226" t="s">
        <v>124</v>
      </c>
      <c r="E89" s="226" t="s">
        <v>49</v>
      </c>
      <c r="F89" s="267">
        <v>40025</v>
      </c>
      <c r="H89" s="23"/>
      <c r="I89" s="8"/>
      <c r="J89" s="23"/>
      <c r="K89" s="23"/>
      <c r="L89" s="8"/>
    </row>
    <row r="90" spans="1:12" x14ac:dyDescent="0.2">
      <c r="A90" s="226" t="s">
        <v>744</v>
      </c>
      <c r="B90" s="226" t="s">
        <v>928</v>
      </c>
      <c r="C90" s="226" t="s">
        <v>929</v>
      </c>
      <c r="D90" s="226" t="s">
        <v>124</v>
      </c>
      <c r="E90" s="226" t="s">
        <v>50</v>
      </c>
      <c r="F90" s="267">
        <v>39948</v>
      </c>
      <c r="H90" s="23"/>
      <c r="I90" s="8"/>
      <c r="J90" s="23"/>
      <c r="K90" s="23"/>
      <c r="L90" s="8"/>
    </row>
    <row r="91" spans="1:12" x14ac:dyDescent="0.2">
      <c r="A91" s="226" t="s">
        <v>745</v>
      </c>
      <c r="B91" s="226" t="s">
        <v>461</v>
      </c>
      <c r="C91" s="226" t="s">
        <v>462</v>
      </c>
      <c r="D91" s="226" t="s">
        <v>124</v>
      </c>
      <c r="E91" s="226" t="s">
        <v>58</v>
      </c>
      <c r="F91" s="267">
        <v>40021</v>
      </c>
      <c r="H91" s="23"/>
      <c r="I91" s="8"/>
      <c r="J91" s="23"/>
      <c r="K91" s="23"/>
      <c r="L91" s="8"/>
    </row>
    <row r="92" spans="1:12" x14ac:dyDescent="0.2">
      <c r="A92" s="226" t="s">
        <v>746</v>
      </c>
      <c r="B92" s="226" t="s">
        <v>587</v>
      </c>
      <c r="C92" s="226" t="s">
        <v>405</v>
      </c>
      <c r="D92" s="226" t="s">
        <v>124</v>
      </c>
      <c r="E92" s="226" t="s">
        <v>50</v>
      </c>
      <c r="F92" s="267">
        <v>40032</v>
      </c>
      <c r="H92" s="23"/>
      <c r="I92" s="8"/>
      <c r="J92" s="23"/>
      <c r="K92" s="23"/>
      <c r="L92" s="8"/>
    </row>
    <row r="93" spans="1:12" x14ac:dyDescent="0.2">
      <c r="A93" s="226" t="s">
        <v>747</v>
      </c>
      <c r="B93" s="226" t="s">
        <v>588</v>
      </c>
      <c r="C93" s="226" t="s">
        <v>589</v>
      </c>
      <c r="D93" s="226" t="s">
        <v>124</v>
      </c>
      <c r="E93" s="226" t="s">
        <v>51</v>
      </c>
      <c r="F93" s="267">
        <v>40060</v>
      </c>
      <c r="H93" s="23"/>
      <c r="I93" s="8"/>
      <c r="J93" s="23"/>
      <c r="K93" s="23"/>
      <c r="L93" s="8"/>
    </row>
    <row r="94" spans="1:12" x14ac:dyDescent="0.2">
      <c r="A94" s="226" t="s">
        <v>748</v>
      </c>
      <c r="B94" s="226" t="s">
        <v>171</v>
      </c>
      <c r="C94" s="226" t="s">
        <v>172</v>
      </c>
      <c r="D94" s="226" t="s">
        <v>124</v>
      </c>
      <c r="E94" s="226" t="s">
        <v>54</v>
      </c>
      <c r="F94" s="267">
        <v>40063</v>
      </c>
      <c r="H94" s="23"/>
      <c r="I94" s="8"/>
      <c r="J94" s="23"/>
      <c r="K94" s="23"/>
      <c r="L94" s="8"/>
    </row>
    <row r="95" spans="1:12" x14ac:dyDescent="0.2">
      <c r="A95" s="226" t="s">
        <v>749</v>
      </c>
      <c r="B95" s="226" t="s">
        <v>536</v>
      </c>
      <c r="C95" s="226" t="s">
        <v>173</v>
      </c>
      <c r="D95" s="226" t="s">
        <v>124</v>
      </c>
      <c r="E95" s="226" t="s">
        <v>49</v>
      </c>
      <c r="F95" s="267">
        <v>40134</v>
      </c>
      <c r="H95" s="23"/>
      <c r="I95" s="8"/>
      <c r="J95" s="23"/>
      <c r="K95" s="23"/>
      <c r="L95" s="8"/>
    </row>
    <row r="96" spans="1:12" x14ac:dyDescent="0.2">
      <c r="A96" s="226" t="s">
        <v>750</v>
      </c>
      <c r="B96" s="226" t="s">
        <v>930</v>
      </c>
      <c r="C96" s="226" t="s">
        <v>703</v>
      </c>
      <c r="D96" s="226" t="s">
        <v>124</v>
      </c>
      <c r="E96" s="226" t="s">
        <v>49</v>
      </c>
      <c r="F96" s="267">
        <v>42451</v>
      </c>
      <c r="H96" s="23"/>
      <c r="I96" s="8"/>
      <c r="J96" s="23"/>
      <c r="K96" s="23"/>
      <c r="L96" s="8"/>
    </row>
    <row r="97" spans="1:12" x14ac:dyDescent="0.2">
      <c r="A97" s="226" t="s">
        <v>751</v>
      </c>
      <c r="B97" s="226" t="s">
        <v>463</v>
      </c>
      <c r="C97" s="226" t="s">
        <v>464</v>
      </c>
      <c r="D97" s="226" t="s">
        <v>124</v>
      </c>
      <c r="E97" s="226" t="s">
        <v>57</v>
      </c>
      <c r="F97" s="267">
        <v>40207</v>
      </c>
      <c r="H97" s="23"/>
      <c r="I97" s="8"/>
      <c r="J97" s="23"/>
      <c r="K97" s="23"/>
      <c r="L97" s="8"/>
    </row>
    <row r="98" spans="1:12" x14ac:dyDescent="0.2">
      <c r="A98" s="226" t="s">
        <v>752</v>
      </c>
      <c r="B98" s="226" t="s">
        <v>174</v>
      </c>
      <c r="C98" s="226" t="s">
        <v>127</v>
      </c>
      <c r="D98" s="226" t="s">
        <v>124</v>
      </c>
      <c r="E98" s="226" t="s">
        <v>57</v>
      </c>
      <c r="F98" s="267">
        <v>40120</v>
      </c>
      <c r="H98" s="23"/>
      <c r="I98" s="8"/>
      <c r="J98" s="23"/>
      <c r="K98" s="23"/>
      <c r="L98" s="8"/>
    </row>
    <row r="99" spans="1:12" x14ac:dyDescent="0.2">
      <c r="A99" s="226" t="s">
        <v>753</v>
      </c>
      <c r="B99" s="226" t="s">
        <v>175</v>
      </c>
      <c r="C99" s="226" t="s">
        <v>176</v>
      </c>
      <c r="D99" s="226" t="s">
        <v>124</v>
      </c>
      <c r="E99" s="226" t="s">
        <v>54</v>
      </c>
      <c r="F99" s="267">
        <v>40147</v>
      </c>
      <c r="H99" s="23"/>
      <c r="I99" s="8"/>
      <c r="J99" s="23"/>
      <c r="K99" s="23"/>
      <c r="L99" s="8"/>
    </row>
    <row r="100" spans="1:12" x14ac:dyDescent="0.2">
      <c r="A100" s="226" t="s">
        <v>754</v>
      </c>
      <c r="B100" s="226" t="s">
        <v>931</v>
      </c>
      <c r="C100" s="226" t="s">
        <v>177</v>
      </c>
      <c r="D100" s="226" t="s">
        <v>124</v>
      </c>
      <c r="E100" s="226" t="s">
        <v>62</v>
      </c>
      <c r="F100" s="267">
        <v>40127</v>
      </c>
      <c r="H100" s="23"/>
      <c r="I100" s="8"/>
      <c r="J100" s="23"/>
      <c r="K100" s="23"/>
      <c r="L100" s="8"/>
    </row>
    <row r="101" spans="1:12" x14ac:dyDescent="0.2">
      <c r="A101" s="226" t="s">
        <v>755</v>
      </c>
      <c r="B101" s="226" t="s">
        <v>178</v>
      </c>
      <c r="C101" s="226" t="s">
        <v>278</v>
      </c>
      <c r="D101" s="226" t="s">
        <v>124</v>
      </c>
      <c r="E101" s="226" t="s">
        <v>57</v>
      </c>
      <c r="F101" s="267">
        <v>40288</v>
      </c>
      <c r="H101" s="23"/>
      <c r="I101" s="8"/>
      <c r="J101" s="23"/>
      <c r="K101" s="23"/>
      <c r="L101" s="8"/>
    </row>
    <row r="102" spans="1:12" x14ac:dyDescent="0.2">
      <c r="A102" s="226" t="s">
        <v>756</v>
      </c>
      <c r="B102" s="226" t="s">
        <v>179</v>
      </c>
      <c r="C102" s="226" t="s">
        <v>317</v>
      </c>
      <c r="D102" s="226" t="s">
        <v>124</v>
      </c>
      <c r="E102" s="226" t="s">
        <v>50</v>
      </c>
      <c r="F102" s="267">
        <v>40135</v>
      </c>
      <c r="H102" s="23"/>
      <c r="I102" s="8"/>
      <c r="J102" s="23"/>
      <c r="K102" s="23"/>
      <c r="L102" s="8"/>
    </row>
    <row r="103" spans="1:12" x14ac:dyDescent="0.2">
      <c r="A103" s="226" t="s">
        <v>757</v>
      </c>
      <c r="B103" s="226" t="s">
        <v>932</v>
      </c>
      <c r="C103" s="226" t="s">
        <v>933</v>
      </c>
      <c r="D103" s="226" t="s">
        <v>124</v>
      </c>
      <c r="E103" s="226" t="s">
        <v>58</v>
      </c>
      <c r="F103" s="267">
        <v>40218</v>
      </c>
      <c r="H103" s="23"/>
      <c r="I103" s="8"/>
      <c r="J103" s="23"/>
      <c r="K103" s="23"/>
      <c r="L103" s="8"/>
    </row>
    <row r="104" spans="1:12" x14ac:dyDescent="0.2">
      <c r="A104" s="226" t="s">
        <v>758</v>
      </c>
      <c r="B104" s="226" t="s">
        <v>704</v>
      </c>
      <c r="C104" s="226" t="s">
        <v>705</v>
      </c>
      <c r="D104" s="226" t="s">
        <v>124</v>
      </c>
      <c r="E104" s="226" t="s">
        <v>49</v>
      </c>
      <c r="F104" s="267">
        <v>40198</v>
      </c>
      <c r="H104" s="23"/>
      <c r="I104" s="8"/>
      <c r="J104" s="23"/>
      <c r="K104" s="23"/>
      <c r="L104" s="8"/>
    </row>
    <row r="105" spans="1:12" x14ac:dyDescent="0.2">
      <c r="A105" s="226" t="s">
        <v>759</v>
      </c>
      <c r="B105" s="226" t="s">
        <v>180</v>
      </c>
      <c r="C105" s="226" t="s">
        <v>130</v>
      </c>
      <c r="D105" s="226" t="s">
        <v>124</v>
      </c>
      <c r="E105" s="226" t="s">
        <v>55</v>
      </c>
      <c r="F105" s="267">
        <v>40351</v>
      </c>
      <c r="H105" s="23"/>
      <c r="I105" s="8"/>
      <c r="J105" s="23"/>
      <c r="K105" s="23"/>
      <c r="L105" s="8"/>
    </row>
    <row r="106" spans="1:12" x14ac:dyDescent="0.2">
      <c r="A106" s="226" t="s">
        <v>760</v>
      </c>
      <c r="B106" s="226" t="s">
        <v>181</v>
      </c>
      <c r="C106" s="226" t="s">
        <v>279</v>
      </c>
      <c r="D106" s="226" t="s">
        <v>124</v>
      </c>
      <c r="E106" s="226" t="s">
        <v>50</v>
      </c>
      <c r="F106" s="267">
        <v>40242</v>
      </c>
      <c r="H106" s="23"/>
      <c r="I106" s="8"/>
      <c r="J106" s="23"/>
      <c r="K106" s="23"/>
      <c r="L106" s="8"/>
    </row>
    <row r="107" spans="1:12" x14ac:dyDescent="0.2">
      <c r="A107" s="226" t="s">
        <v>761</v>
      </c>
      <c r="B107" s="226" t="s">
        <v>182</v>
      </c>
      <c r="C107" s="226" t="s">
        <v>351</v>
      </c>
      <c r="D107" s="226" t="s">
        <v>124</v>
      </c>
      <c r="E107" s="226" t="s">
        <v>57</v>
      </c>
      <c r="F107" s="267">
        <v>40297</v>
      </c>
      <c r="H107" s="23"/>
      <c r="I107" s="8"/>
      <c r="J107" s="23"/>
      <c r="K107" s="23"/>
      <c r="L107" s="8"/>
    </row>
    <row r="108" spans="1:12" x14ac:dyDescent="0.2">
      <c r="A108" s="226" t="s">
        <v>762</v>
      </c>
      <c r="B108" s="226" t="s">
        <v>183</v>
      </c>
      <c r="C108" s="226" t="s">
        <v>125</v>
      </c>
      <c r="D108" s="226" t="s">
        <v>124</v>
      </c>
      <c r="E108" s="226" t="s">
        <v>51</v>
      </c>
      <c r="F108" s="267">
        <v>40431</v>
      </c>
      <c r="H108" s="23"/>
      <c r="I108" s="8"/>
      <c r="J108" s="23"/>
      <c r="K108" s="23"/>
      <c r="L108" s="8"/>
    </row>
    <row r="109" spans="1:12" x14ac:dyDescent="0.2">
      <c r="A109" s="226" t="s">
        <v>763</v>
      </c>
      <c r="B109" s="226" t="s">
        <v>352</v>
      </c>
      <c r="C109" s="226" t="s">
        <v>17</v>
      </c>
      <c r="D109" s="226" t="s">
        <v>124</v>
      </c>
      <c r="E109" s="226" t="s">
        <v>50</v>
      </c>
      <c r="F109" s="267">
        <v>40282</v>
      </c>
      <c r="H109" s="23"/>
      <c r="I109" s="8"/>
      <c r="J109" s="23"/>
      <c r="K109" s="23"/>
      <c r="L109" s="8"/>
    </row>
    <row r="110" spans="1:12" x14ac:dyDescent="0.2">
      <c r="A110" s="226" t="s">
        <v>764</v>
      </c>
      <c r="B110" s="226" t="s">
        <v>373</v>
      </c>
      <c r="C110" s="226" t="s">
        <v>374</v>
      </c>
      <c r="D110" s="226" t="s">
        <v>124</v>
      </c>
      <c r="E110" s="226" t="s">
        <v>50</v>
      </c>
      <c r="F110" s="267">
        <v>40316</v>
      </c>
      <c r="H110" s="23"/>
      <c r="I110" s="8"/>
      <c r="J110" s="23"/>
      <c r="K110" s="23"/>
      <c r="L110" s="8"/>
    </row>
    <row r="111" spans="1:12" x14ac:dyDescent="0.2">
      <c r="A111" s="226" t="s">
        <v>765</v>
      </c>
      <c r="B111" s="226" t="s">
        <v>318</v>
      </c>
      <c r="C111" s="226" t="s">
        <v>21</v>
      </c>
      <c r="D111" s="226" t="s">
        <v>124</v>
      </c>
      <c r="E111" s="226" t="s">
        <v>58</v>
      </c>
      <c r="F111" s="267">
        <v>40497</v>
      </c>
      <c r="H111" s="23"/>
      <c r="I111" s="8"/>
      <c r="J111" s="23"/>
      <c r="K111" s="23"/>
      <c r="L111" s="8"/>
    </row>
    <row r="112" spans="1:12" x14ac:dyDescent="0.2">
      <c r="A112" s="226" t="s">
        <v>766</v>
      </c>
      <c r="B112" s="226" t="s">
        <v>353</v>
      </c>
      <c r="C112" s="226" t="s">
        <v>354</v>
      </c>
      <c r="D112" s="226" t="s">
        <v>124</v>
      </c>
      <c r="E112" s="226" t="s">
        <v>58</v>
      </c>
      <c r="F112" s="267">
        <v>40364</v>
      </c>
      <c r="H112" s="23"/>
      <c r="I112" s="8"/>
      <c r="J112" s="23"/>
      <c r="K112" s="23"/>
      <c r="L112" s="8"/>
    </row>
    <row r="113" spans="1:12" x14ac:dyDescent="0.2">
      <c r="A113" s="226" t="s">
        <v>767</v>
      </c>
      <c r="B113" s="226" t="s">
        <v>512</v>
      </c>
      <c r="C113" s="226" t="s">
        <v>513</v>
      </c>
      <c r="D113" s="226" t="s">
        <v>124</v>
      </c>
      <c r="E113" s="226" t="s">
        <v>50</v>
      </c>
      <c r="F113" s="267">
        <v>40394</v>
      </c>
      <c r="H113" s="23"/>
      <c r="I113" s="8"/>
      <c r="J113" s="23"/>
      <c r="K113" s="23"/>
      <c r="L113" s="8"/>
    </row>
    <row r="114" spans="1:12" x14ac:dyDescent="0.2">
      <c r="A114" s="226" t="s">
        <v>768</v>
      </c>
      <c r="B114" s="226" t="s">
        <v>514</v>
      </c>
      <c r="C114" s="226" t="s">
        <v>465</v>
      </c>
      <c r="D114" s="226" t="s">
        <v>124</v>
      </c>
      <c r="E114" s="226" t="s">
        <v>50</v>
      </c>
      <c r="F114" s="267">
        <v>40366</v>
      </c>
      <c r="H114" s="23"/>
      <c r="I114" s="8"/>
      <c r="J114" s="23"/>
      <c r="K114" s="23"/>
      <c r="L114" s="8"/>
    </row>
    <row r="115" spans="1:12" x14ac:dyDescent="0.2">
      <c r="A115" s="226" t="s">
        <v>769</v>
      </c>
      <c r="B115" s="226" t="s">
        <v>184</v>
      </c>
      <c r="C115" s="226" t="s">
        <v>355</v>
      </c>
      <c r="D115" s="226" t="s">
        <v>124</v>
      </c>
      <c r="E115" s="226" t="s">
        <v>44</v>
      </c>
      <c r="F115" s="267">
        <v>40331</v>
      </c>
      <c r="H115" s="23"/>
      <c r="I115" s="8"/>
      <c r="J115" s="23"/>
      <c r="K115" s="23"/>
      <c r="L115" s="8"/>
    </row>
    <row r="116" spans="1:12" x14ac:dyDescent="0.2">
      <c r="A116" s="226" t="s">
        <v>770</v>
      </c>
      <c r="B116" s="226" t="s">
        <v>185</v>
      </c>
      <c r="C116" s="226" t="s">
        <v>706</v>
      </c>
      <c r="D116" s="226" t="s">
        <v>124</v>
      </c>
      <c r="E116" s="226" t="s">
        <v>55</v>
      </c>
      <c r="F116" s="267">
        <v>40428</v>
      </c>
      <c r="H116" s="23"/>
      <c r="I116" s="8"/>
      <c r="J116" s="23"/>
      <c r="K116" s="23"/>
      <c r="L116" s="8"/>
    </row>
    <row r="117" spans="1:12" x14ac:dyDescent="0.2">
      <c r="A117" s="226" t="s">
        <v>771</v>
      </c>
      <c r="B117" s="226" t="s">
        <v>356</v>
      </c>
      <c r="C117" s="226" t="s">
        <v>357</v>
      </c>
      <c r="D117" s="226" t="s">
        <v>124</v>
      </c>
      <c r="E117" s="226" t="s">
        <v>54</v>
      </c>
      <c r="F117" s="267">
        <v>40424</v>
      </c>
      <c r="H117" s="23"/>
      <c r="I117" s="8"/>
      <c r="J117" s="23"/>
      <c r="K117" s="23"/>
      <c r="L117" s="8"/>
    </row>
    <row r="118" spans="1:12" x14ac:dyDescent="0.2">
      <c r="A118" s="226" t="s">
        <v>934</v>
      </c>
      <c r="B118" s="226" t="s">
        <v>186</v>
      </c>
      <c r="C118" s="226" t="s">
        <v>187</v>
      </c>
      <c r="D118" s="226" t="s">
        <v>124</v>
      </c>
      <c r="E118" s="226" t="s">
        <v>58</v>
      </c>
      <c r="F118" s="267">
        <v>40424</v>
      </c>
      <c r="H118" s="23"/>
      <c r="I118" s="8"/>
      <c r="J118" s="23"/>
      <c r="K118" s="23"/>
      <c r="L118" s="8"/>
    </row>
    <row r="119" spans="1:12" x14ac:dyDescent="0.2">
      <c r="A119" s="226" t="s">
        <v>772</v>
      </c>
      <c r="B119" s="226" t="s">
        <v>188</v>
      </c>
      <c r="C119" s="226" t="s">
        <v>935</v>
      </c>
      <c r="D119" s="226" t="s">
        <v>124</v>
      </c>
      <c r="E119" s="226" t="s">
        <v>50</v>
      </c>
      <c r="F119" s="267">
        <v>40680</v>
      </c>
      <c r="H119" s="23"/>
      <c r="I119" s="8"/>
      <c r="J119" s="23"/>
      <c r="K119" s="23"/>
      <c r="L119" s="8"/>
    </row>
    <row r="120" spans="1:12" x14ac:dyDescent="0.2">
      <c r="A120" s="226" t="s">
        <v>773</v>
      </c>
      <c r="B120" s="226" t="s">
        <v>189</v>
      </c>
      <c r="C120" s="226" t="s">
        <v>190</v>
      </c>
      <c r="D120" s="226" t="s">
        <v>124</v>
      </c>
      <c r="E120" s="226" t="s">
        <v>51</v>
      </c>
      <c r="F120" s="267">
        <v>40522</v>
      </c>
      <c r="H120" s="23"/>
      <c r="I120" s="8"/>
      <c r="J120" s="23"/>
      <c r="K120" s="23"/>
      <c r="L120" s="8"/>
    </row>
    <row r="121" spans="1:12" x14ac:dyDescent="0.2">
      <c r="A121" s="226" t="s">
        <v>774</v>
      </c>
      <c r="B121" s="226" t="s">
        <v>406</v>
      </c>
      <c r="C121" s="226" t="s">
        <v>358</v>
      </c>
      <c r="D121" s="226" t="s">
        <v>18</v>
      </c>
      <c r="E121" s="226" t="s">
        <v>18</v>
      </c>
      <c r="F121" s="267">
        <v>40498</v>
      </c>
      <c r="H121" s="23"/>
      <c r="I121" s="8"/>
      <c r="J121" s="23"/>
      <c r="K121" s="23"/>
      <c r="L121" s="8"/>
    </row>
    <row r="122" spans="1:12" x14ac:dyDescent="0.2">
      <c r="A122" s="226" t="s">
        <v>775</v>
      </c>
      <c r="B122" s="226" t="s">
        <v>191</v>
      </c>
      <c r="C122" s="226" t="s">
        <v>537</v>
      </c>
      <c r="D122" s="226" t="s">
        <v>124</v>
      </c>
      <c r="E122" s="226" t="s">
        <v>58</v>
      </c>
      <c r="F122" s="267">
        <v>40581</v>
      </c>
      <c r="H122" s="23"/>
      <c r="I122" s="8"/>
      <c r="J122" s="23"/>
      <c r="K122" s="23"/>
      <c r="L122" s="8"/>
    </row>
    <row r="123" spans="1:12" x14ac:dyDescent="0.2">
      <c r="A123" s="226" t="s">
        <v>776</v>
      </c>
      <c r="B123" s="226" t="s">
        <v>192</v>
      </c>
      <c r="C123" s="226" t="s">
        <v>466</v>
      </c>
      <c r="D123" s="226" t="s">
        <v>124</v>
      </c>
      <c r="E123" s="226" t="s">
        <v>49</v>
      </c>
      <c r="F123" s="267">
        <v>40529</v>
      </c>
      <c r="H123" s="23"/>
      <c r="I123" s="8"/>
      <c r="J123" s="23"/>
      <c r="K123" s="23"/>
      <c r="L123" s="8"/>
    </row>
    <row r="124" spans="1:12" x14ac:dyDescent="0.2">
      <c r="A124" s="226" t="s">
        <v>777</v>
      </c>
      <c r="B124" s="226" t="s">
        <v>538</v>
      </c>
      <c r="C124" s="226" t="s">
        <v>193</v>
      </c>
      <c r="D124" s="226" t="s">
        <v>124</v>
      </c>
      <c r="E124" s="226" t="s">
        <v>61</v>
      </c>
      <c r="F124" s="267">
        <v>40605</v>
      </c>
      <c r="H124" s="23"/>
      <c r="I124" s="8"/>
      <c r="J124" s="23"/>
      <c r="K124" s="23"/>
      <c r="L124" s="8"/>
    </row>
    <row r="125" spans="1:12" x14ac:dyDescent="0.2">
      <c r="A125" s="226" t="s">
        <v>778</v>
      </c>
      <c r="B125" s="226" t="s">
        <v>643</v>
      </c>
      <c r="C125" s="226" t="s">
        <v>644</v>
      </c>
      <c r="D125" s="226" t="s">
        <v>124</v>
      </c>
      <c r="E125" s="226" t="s">
        <v>58</v>
      </c>
      <c r="F125" s="267">
        <v>40679</v>
      </c>
      <c r="H125" s="23"/>
      <c r="I125" s="8"/>
      <c r="J125" s="23"/>
      <c r="K125" s="23"/>
      <c r="L125" s="8"/>
    </row>
    <row r="126" spans="1:12" x14ac:dyDescent="0.2">
      <c r="A126" s="226" t="s">
        <v>779</v>
      </c>
      <c r="B126" s="226" t="s">
        <v>194</v>
      </c>
      <c r="C126" s="226" t="s">
        <v>319</v>
      </c>
      <c r="D126" s="226" t="s">
        <v>124</v>
      </c>
      <c r="E126" s="226" t="s">
        <v>44</v>
      </c>
      <c r="F126" s="267">
        <v>40844</v>
      </c>
      <c r="H126" s="23"/>
      <c r="I126" s="8"/>
      <c r="J126" s="23"/>
      <c r="K126" s="23"/>
      <c r="L126" s="8"/>
    </row>
    <row r="127" spans="1:12" x14ac:dyDescent="0.2">
      <c r="A127" s="226" t="s">
        <v>780</v>
      </c>
      <c r="B127" s="226" t="s">
        <v>195</v>
      </c>
      <c r="C127" s="226" t="s">
        <v>781</v>
      </c>
      <c r="D127" s="226" t="s">
        <v>124</v>
      </c>
      <c r="E127" s="226" t="s">
        <v>58</v>
      </c>
      <c r="F127" s="267">
        <v>40709</v>
      </c>
      <c r="H127" s="23"/>
      <c r="I127" s="8"/>
      <c r="J127" s="23"/>
      <c r="K127" s="23"/>
      <c r="L127" s="8"/>
    </row>
    <row r="128" spans="1:12" x14ac:dyDescent="0.2">
      <c r="A128" s="226" t="s">
        <v>782</v>
      </c>
      <c r="B128" s="226" t="s">
        <v>783</v>
      </c>
      <c r="C128" s="226" t="s">
        <v>936</v>
      </c>
      <c r="D128" s="226" t="s">
        <v>124</v>
      </c>
      <c r="E128" s="226" t="s">
        <v>50</v>
      </c>
      <c r="F128" s="267">
        <v>40690</v>
      </c>
      <c r="H128" s="23"/>
      <c r="I128" s="8"/>
      <c r="J128" s="23"/>
      <c r="K128" s="23"/>
      <c r="L128" s="8"/>
    </row>
    <row r="129" spans="1:12" x14ac:dyDescent="0.2">
      <c r="A129" s="226" t="s">
        <v>784</v>
      </c>
      <c r="B129" s="226" t="s">
        <v>645</v>
      </c>
      <c r="C129" s="226" t="s">
        <v>646</v>
      </c>
      <c r="D129" s="226" t="s">
        <v>64</v>
      </c>
      <c r="E129" s="226" t="s">
        <v>64</v>
      </c>
      <c r="F129" s="267">
        <v>40676</v>
      </c>
      <c r="H129" s="23"/>
      <c r="I129" s="8"/>
      <c r="J129" s="23"/>
      <c r="K129" s="23"/>
      <c r="L129" s="8"/>
    </row>
    <row r="130" spans="1:12" x14ac:dyDescent="0.2">
      <c r="A130" s="226" t="s">
        <v>785</v>
      </c>
      <c r="B130" s="226" t="s">
        <v>196</v>
      </c>
      <c r="C130" s="226" t="s">
        <v>129</v>
      </c>
      <c r="D130" s="226" t="s">
        <v>124</v>
      </c>
      <c r="E130" s="226" t="s">
        <v>49</v>
      </c>
      <c r="F130" s="267">
        <v>40640</v>
      </c>
      <c r="H130" s="23"/>
      <c r="I130" s="8"/>
      <c r="J130" s="23"/>
      <c r="K130" s="23"/>
      <c r="L130" s="8"/>
    </row>
    <row r="131" spans="1:12" x14ac:dyDescent="0.2">
      <c r="A131" s="226" t="s">
        <v>786</v>
      </c>
      <c r="B131" s="226" t="s">
        <v>197</v>
      </c>
      <c r="C131" s="226" t="s">
        <v>467</v>
      </c>
      <c r="D131" s="226" t="s">
        <v>124</v>
      </c>
      <c r="E131" s="226" t="s">
        <v>49</v>
      </c>
      <c r="F131" s="267">
        <v>40731</v>
      </c>
      <c r="H131" s="23"/>
      <c r="I131" s="8"/>
      <c r="J131" s="23"/>
      <c r="K131" s="23"/>
      <c r="L131" s="8"/>
    </row>
    <row r="132" spans="1:12" x14ac:dyDescent="0.2">
      <c r="A132" s="226" t="s">
        <v>787</v>
      </c>
      <c r="B132" s="226" t="s">
        <v>539</v>
      </c>
      <c r="C132" s="226" t="s">
        <v>540</v>
      </c>
      <c r="D132" s="226" t="s">
        <v>124</v>
      </c>
      <c r="E132" s="226" t="s">
        <v>57</v>
      </c>
      <c r="F132" s="267">
        <v>40872</v>
      </c>
      <c r="H132" s="23"/>
      <c r="I132" s="8"/>
      <c r="J132" s="23"/>
      <c r="K132" s="23"/>
      <c r="L132" s="8"/>
    </row>
    <row r="133" spans="1:12" x14ac:dyDescent="0.2">
      <c r="A133" s="226" t="s">
        <v>788</v>
      </c>
      <c r="B133" s="226" t="s">
        <v>359</v>
      </c>
      <c r="C133" s="226" t="s">
        <v>25</v>
      </c>
      <c r="D133" s="226" t="s">
        <v>64</v>
      </c>
      <c r="E133" s="226" t="s">
        <v>64</v>
      </c>
      <c r="F133" s="267">
        <v>40849</v>
      </c>
      <c r="H133" s="23"/>
      <c r="I133" s="8"/>
      <c r="J133" s="23"/>
      <c r="K133" s="23"/>
      <c r="L133" s="8"/>
    </row>
    <row r="134" spans="1:12" x14ac:dyDescent="0.2">
      <c r="A134" s="226" t="s">
        <v>789</v>
      </c>
      <c r="B134" s="226" t="s">
        <v>198</v>
      </c>
      <c r="C134" s="226" t="s">
        <v>280</v>
      </c>
      <c r="D134" s="226" t="s">
        <v>124</v>
      </c>
      <c r="E134" s="226" t="s">
        <v>50</v>
      </c>
      <c r="F134" s="267">
        <v>40891</v>
      </c>
      <c r="H134" s="23"/>
      <c r="I134" s="8"/>
      <c r="J134" s="23"/>
      <c r="K134" s="23"/>
      <c r="L134" s="8"/>
    </row>
    <row r="135" spans="1:12" x14ac:dyDescent="0.2">
      <c r="A135" s="226" t="s">
        <v>790</v>
      </c>
      <c r="B135" s="226" t="s">
        <v>199</v>
      </c>
      <c r="C135" s="226" t="s">
        <v>200</v>
      </c>
      <c r="D135" s="226" t="s">
        <v>124</v>
      </c>
      <c r="E135" s="226" t="s">
        <v>55</v>
      </c>
      <c r="F135" s="267">
        <v>40877</v>
      </c>
      <c r="H135" s="23"/>
      <c r="I135" s="8"/>
      <c r="J135" s="23"/>
      <c r="K135" s="23"/>
      <c r="L135" s="8"/>
    </row>
    <row r="136" spans="1:12" x14ac:dyDescent="0.2">
      <c r="A136" s="226" t="s">
        <v>791</v>
      </c>
      <c r="B136" s="226" t="s">
        <v>590</v>
      </c>
      <c r="C136" s="226" t="s">
        <v>591</v>
      </c>
      <c r="D136" s="226" t="s">
        <v>124</v>
      </c>
      <c r="E136" s="226" t="s">
        <v>50</v>
      </c>
      <c r="F136" s="267">
        <v>40998</v>
      </c>
      <c r="H136" s="23"/>
      <c r="I136" s="8"/>
      <c r="J136" s="23"/>
      <c r="K136" s="23"/>
      <c r="L136" s="8"/>
    </row>
    <row r="137" spans="1:12" x14ac:dyDescent="0.2">
      <c r="A137" s="226" t="s">
        <v>937</v>
      </c>
      <c r="B137" s="226" t="s">
        <v>938</v>
      </c>
      <c r="C137" s="226" t="s">
        <v>939</v>
      </c>
      <c r="D137" s="226" t="s">
        <v>124</v>
      </c>
      <c r="E137" s="226" t="s">
        <v>57</v>
      </c>
      <c r="F137" s="267">
        <v>41019</v>
      </c>
      <c r="H137" s="23"/>
      <c r="I137" s="8"/>
      <c r="J137" s="23"/>
      <c r="K137" s="23"/>
      <c r="L137" s="8"/>
    </row>
    <row r="138" spans="1:12" x14ac:dyDescent="0.2">
      <c r="A138" s="226" t="s">
        <v>792</v>
      </c>
      <c r="B138" s="226" t="s">
        <v>201</v>
      </c>
      <c r="C138" s="226" t="s">
        <v>202</v>
      </c>
      <c r="D138" s="226" t="s">
        <v>124</v>
      </c>
      <c r="E138" s="226" t="s">
        <v>55</v>
      </c>
      <c r="F138" s="267">
        <v>41173</v>
      </c>
      <c r="H138" s="23"/>
      <c r="I138" s="8"/>
      <c r="J138" s="23"/>
      <c r="K138" s="23"/>
      <c r="L138" s="8"/>
    </row>
    <row r="139" spans="1:12" x14ac:dyDescent="0.2">
      <c r="A139" s="226" t="s">
        <v>793</v>
      </c>
      <c r="B139" s="226" t="s">
        <v>407</v>
      </c>
      <c r="C139" s="226" t="s">
        <v>15</v>
      </c>
      <c r="D139" s="226" t="s">
        <v>124</v>
      </c>
      <c r="E139" s="226" t="s">
        <v>51</v>
      </c>
      <c r="F139" s="267">
        <v>41024</v>
      </c>
      <c r="H139" s="23"/>
      <c r="I139" s="8"/>
      <c r="J139" s="23"/>
      <c r="K139" s="23"/>
      <c r="L139" s="8"/>
    </row>
    <row r="140" spans="1:12" x14ac:dyDescent="0.2">
      <c r="A140" s="226" t="s">
        <v>794</v>
      </c>
      <c r="B140" s="226" t="s">
        <v>940</v>
      </c>
      <c r="C140" s="226" t="s">
        <v>320</v>
      </c>
      <c r="D140" s="226" t="s">
        <v>124</v>
      </c>
      <c r="E140" s="226" t="s">
        <v>58</v>
      </c>
      <c r="F140" s="267">
        <v>41089</v>
      </c>
      <c r="H140" s="23"/>
      <c r="I140" s="8"/>
      <c r="J140" s="23"/>
      <c r="K140" s="23"/>
      <c r="L140" s="8"/>
    </row>
    <row r="141" spans="1:12" x14ac:dyDescent="0.2">
      <c r="A141" s="226" t="s">
        <v>795</v>
      </c>
      <c r="B141" s="226" t="s">
        <v>203</v>
      </c>
      <c r="C141" s="226" t="s">
        <v>321</v>
      </c>
      <c r="D141" s="226" t="s">
        <v>124</v>
      </c>
      <c r="E141" s="226" t="s">
        <v>58</v>
      </c>
      <c r="F141" s="267">
        <v>41247</v>
      </c>
      <c r="H141" s="23"/>
      <c r="I141" s="8"/>
      <c r="J141" s="23"/>
      <c r="K141" s="23"/>
      <c r="L141" s="8"/>
    </row>
    <row r="142" spans="1:12" x14ac:dyDescent="0.2">
      <c r="A142" s="226" t="s">
        <v>796</v>
      </c>
      <c r="B142" s="226" t="s">
        <v>375</v>
      </c>
      <c r="C142" s="226" t="s">
        <v>26</v>
      </c>
      <c r="D142" s="226" t="s">
        <v>64</v>
      </c>
      <c r="E142" s="226" t="s">
        <v>64</v>
      </c>
      <c r="F142" s="267">
        <v>41240</v>
      </c>
      <c r="H142" s="23"/>
      <c r="I142" s="8"/>
      <c r="J142" s="23"/>
      <c r="K142" s="23"/>
      <c r="L142" s="8"/>
    </row>
    <row r="143" spans="1:12" x14ac:dyDescent="0.2">
      <c r="A143" s="226" t="s">
        <v>797</v>
      </c>
      <c r="B143" s="226" t="s">
        <v>515</v>
      </c>
      <c r="C143" s="226" t="s">
        <v>8</v>
      </c>
      <c r="D143" s="226" t="s">
        <v>124</v>
      </c>
      <c r="E143" s="226" t="s">
        <v>63</v>
      </c>
      <c r="F143" s="267">
        <v>41151</v>
      </c>
      <c r="H143" s="23"/>
      <c r="I143" s="8"/>
      <c r="J143" s="23"/>
      <c r="K143" s="23"/>
      <c r="L143" s="8"/>
    </row>
    <row r="144" spans="1:12" x14ac:dyDescent="0.2">
      <c r="A144" s="226" t="s">
        <v>798</v>
      </c>
      <c r="B144" s="226" t="s">
        <v>274</v>
      </c>
      <c r="C144" s="226" t="s">
        <v>281</v>
      </c>
      <c r="D144" s="226" t="s">
        <v>124</v>
      </c>
      <c r="E144" s="226" t="s">
        <v>55</v>
      </c>
      <c r="F144" s="267">
        <v>41240</v>
      </c>
      <c r="H144" s="23"/>
      <c r="I144" s="8"/>
      <c r="J144" s="23"/>
      <c r="K144" s="23"/>
      <c r="L144" s="8"/>
    </row>
    <row r="145" spans="1:12" x14ac:dyDescent="0.2">
      <c r="A145" s="226" t="s">
        <v>941</v>
      </c>
      <c r="B145" s="226" t="s">
        <v>942</v>
      </c>
      <c r="C145" s="226" t="s">
        <v>943</v>
      </c>
      <c r="D145" s="226" t="s">
        <v>124</v>
      </c>
      <c r="E145" s="226" t="s">
        <v>63</v>
      </c>
      <c r="F145" s="267">
        <v>41317</v>
      </c>
      <c r="H145" s="23"/>
      <c r="I145" s="8"/>
      <c r="J145" s="23"/>
      <c r="K145" s="23"/>
      <c r="L145" s="8"/>
    </row>
    <row r="146" spans="1:12" x14ac:dyDescent="0.2">
      <c r="A146" s="226" t="s">
        <v>799</v>
      </c>
      <c r="B146" s="226" t="s">
        <v>204</v>
      </c>
      <c r="C146" s="226" t="s">
        <v>9</v>
      </c>
      <c r="D146" s="226" t="s">
        <v>124</v>
      </c>
      <c r="E146" s="226" t="s">
        <v>50</v>
      </c>
      <c r="F146" s="267">
        <v>41262</v>
      </c>
      <c r="H146" s="23"/>
      <c r="I146" s="8"/>
      <c r="J146" s="23"/>
      <c r="K146" s="23"/>
      <c r="L146" s="8"/>
    </row>
    <row r="147" spans="1:12" x14ac:dyDescent="0.2">
      <c r="A147" s="226" t="s">
        <v>800</v>
      </c>
      <c r="B147" s="226" t="s">
        <v>516</v>
      </c>
      <c r="C147" s="226" t="s">
        <v>408</v>
      </c>
      <c r="D147" s="226" t="s">
        <v>18</v>
      </c>
      <c r="E147" s="226" t="s">
        <v>18</v>
      </c>
      <c r="F147" s="267">
        <v>41597</v>
      </c>
      <c r="H147" s="23"/>
      <c r="I147" s="8"/>
      <c r="J147" s="23"/>
      <c r="K147" s="23"/>
      <c r="L147" s="8"/>
    </row>
    <row r="148" spans="1:12" x14ac:dyDescent="0.2">
      <c r="A148" s="226" t="s">
        <v>801</v>
      </c>
      <c r="B148" s="226" t="s">
        <v>707</v>
      </c>
      <c r="C148" s="226" t="s">
        <v>282</v>
      </c>
      <c r="D148" s="226" t="s">
        <v>124</v>
      </c>
      <c r="E148" s="226" t="s">
        <v>50</v>
      </c>
      <c r="F148" s="267">
        <v>41380</v>
      </c>
      <c r="H148" s="23"/>
      <c r="I148" s="8"/>
      <c r="J148" s="23"/>
      <c r="K148" s="23"/>
      <c r="L148" s="8"/>
    </row>
    <row r="149" spans="1:12" x14ac:dyDescent="0.2">
      <c r="A149" s="226" t="s">
        <v>802</v>
      </c>
      <c r="B149" s="226" t="s">
        <v>233</v>
      </c>
      <c r="C149" s="226" t="s">
        <v>234</v>
      </c>
      <c r="D149" s="226" t="s">
        <v>124</v>
      </c>
      <c r="E149" s="226" t="s">
        <v>55</v>
      </c>
      <c r="F149" s="267">
        <v>41387</v>
      </c>
      <c r="H149" s="23"/>
      <c r="I149" s="8"/>
      <c r="J149" s="23"/>
      <c r="K149" s="23"/>
      <c r="L149" s="8"/>
    </row>
    <row r="150" spans="1:12" x14ac:dyDescent="0.2">
      <c r="A150" s="226" t="s">
        <v>803</v>
      </c>
      <c r="B150" s="226" t="s">
        <v>235</v>
      </c>
      <c r="C150" s="226" t="s">
        <v>236</v>
      </c>
      <c r="D150" s="226" t="s">
        <v>124</v>
      </c>
      <c r="E150" s="226" t="s">
        <v>56</v>
      </c>
      <c r="F150" s="267">
        <v>41373</v>
      </c>
      <c r="H150" s="23"/>
      <c r="I150" s="8"/>
      <c r="J150" s="23"/>
      <c r="K150" s="23"/>
      <c r="L150" s="8"/>
    </row>
    <row r="151" spans="1:12" x14ac:dyDescent="0.2">
      <c r="A151" s="226" t="s">
        <v>804</v>
      </c>
      <c r="B151" s="226" t="s">
        <v>322</v>
      </c>
      <c r="C151" s="226" t="s">
        <v>237</v>
      </c>
      <c r="D151" s="226" t="s">
        <v>124</v>
      </c>
      <c r="E151" s="226" t="s">
        <v>58</v>
      </c>
      <c r="F151" s="267">
        <v>41436</v>
      </c>
      <c r="H151" s="23"/>
      <c r="I151" s="8"/>
      <c r="J151" s="23"/>
      <c r="K151" s="23"/>
      <c r="L151" s="8"/>
    </row>
    <row r="152" spans="1:12" x14ac:dyDescent="0.2">
      <c r="A152" s="226" t="s">
        <v>805</v>
      </c>
      <c r="B152" s="226" t="s">
        <v>275</v>
      </c>
      <c r="C152" s="226" t="s">
        <v>541</v>
      </c>
      <c r="D152" s="226" t="s">
        <v>124</v>
      </c>
      <c r="E152" s="226" t="s">
        <v>49</v>
      </c>
      <c r="F152" s="267">
        <v>41443</v>
      </c>
      <c r="H152" s="23"/>
      <c r="I152" s="8"/>
      <c r="J152" s="23"/>
      <c r="K152" s="23"/>
      <c r="L152" s="8"/>
    </row>
    <row r="153" spans="1:12" x14ac:dyDescent="0.2">
      <c r="A153" s="226" t="s">
        <v>806</v>
      </c>
      <c r="B153" s="226" t="s">
        <v>592</v>
      </c>
      <c r="C153" s="226" t="s">
        <v>238</v>
      </c>
      <c r="D153" s="226" t="s">
        <v>124</v>
      </c>
      <c r="E153" s="226" t="s">
        <v>49</v>
      </c>
      <c r="F153" s="267">
        <v>41557</v>
      </c>
      <c r="H153" s="23"/>
      <c r="I153" s="8"/>
      <c r="J153" s="23"/>
      <c r="K153" s="23"/>
      <c r="L153" s="8"/>
    </row>
    <row r="154" spans="1:12" x14ac:dyDescent="0.2">
      <c r="A154" s="226" t="s">
        <v>807</v>
      </c>
      <c r="B154" s="226" t="s">
        <v>239</v>
      </c>
      <c r="C154" s="226" t="s">
        <v>240</v>
      </c>
      <c r="D154" s="226" t="s">
        <v>124</v>
      </c>
      <c r="E154" s="226" t="s">
        <v>49</v>
      </c>
      <c r="F154" s="267">
        <v>41443</v>
      </c>
      <c r="H154" s="23"/>
      <c r="I154" s="8"/>
      <c r="J154" s="23"/>
      <c r="K154" s="23"/>
      <c r="L154" s="8"/>
    </row>
    <row r="155" spans="1:12" x14ac:dyDescent="0.2">
      <c r="A155" s="226" t="s">
        <v>808</v>
      </c>
      <c r="B155" s="226" t="s">
        <v>252</v>
      </c>
      <c r="C155" s="226" t="s">
        <v>253</v>
      </c>
      <c r="D155" s="226" t="s">
        <v>124</v>
      </c>
      <c r="E155" s="226" t="s">
        <v>59</v>
      </c>
      <c r="F155" s="267">
        <v>41542</v>
      </c>
      <c r="H155" s="23"/>
      <c r="I155" s="8"/>
      <c r="J155" s="23"/>
      <c r="K155" s="23"/>
      <c r="L155" s="8"/>
    </row>
    <row r="156" spans="1:12" x14ac:dyDescent="0.2">
      <c r="A156" s="226" t="s">
        <v>809</v>
      </c>
      <c r="B156" s="226" t="s">
        <v>376</v>
      </c>
      <c r="C156" s="226" t="s">
        <v>708</v>
      </c>
      <c r="D156" s="226" t="s">
        <v>124</v>
      </c>
      <c r="E156" s="226" t="s">
        <v>49</v>
      </c>
      <c r="F156" s="267">
        <v>41570</v>
      </c>
      <c r="H156" s="23"/>
      <c r="I156" s="8"/>
      <c r="J156" s="23"/>
      <c r="K156" s="23"/>
      <c r="L156" s="8"/>
    </row>
    <row r="157" spans="1:12" x14ac:dyDescent="0.2">
      <c r="A157" s="226" t="s">
        <v>810</v>
      </c>
      <c r="B157" s="226" t="s">
        <v>276</v>
      </c>
      <c r="C157" s="226" t="s">
        <v>254</v>
      </c>
      <c r="D157" s="226" t="s">
        <v>124</v>
      </c>
      <c r="E157" s="226" t="s">
        <v>55</v>
      </c>
      <c r="F157" s="267">
        <v>41543</v>
      </c>
      <c r="H157" s="23"/>
      <c r="I157" s="8"/>
      <c r="J157" s="23"/>
      <c r="K157" s="23"/>
      <c r="L157" s="8"/>
    </row>
    <row r="158" spans="1:12" x14ac:dyDescent="0.2">
      <c r="A158" s="226" t="s">
        <v>811</v>
      </c>
      <c r="B158" s="226" t="s">
        <v>255</v>
      </c>
      <c r="C158" s="226" t="s">
        <v>256</v>
      </c>
      <c r="D158" s="226" t="s">
        <v>124</v>
      </c>
      <c r="E158" s="226" t="s">
        <v>59</v>
      </c>
      <c r="F158" s="267">
        <v>41444</v>
      </c>
      <c r="H158" s="23"/>
      <c r="I158" s="8"/>
      <c r="J158" s="23"/>
      <c r="K158" s="23"/>
      <c r="L158" s="8"/>
    </row>
    <row r="159" spans="1:12" x14ac:dyDescent="0.2">
      <c r="A159" s="226" t="s">
        <v>812</v>
      </c>
      <c r="B159" s="226" t="s">
        <v>277</v>
      </c>
      <c r="C159" s="226" t="s">
        <v>593</v>
      </c>
      <c r="D159" s="226" t="s">
        <v>124</v>
      </c>
      <c r="E159" s="226" t="s">
        <v>58</v>
      </c>
      <c r="F159" s="267">
        <v>41575</v>
      </c>
      <c r="H159" s="23"/>
      <c r="I159" s="8"/>
      <c r="J159" s="23"/>
      <c r="K159" s="23"/>
      <c r="L159" s="8"/>
    </row>
    <row r="160" spans="1:12" x14ac:dyDescent="0.2">
      <c r="A160" s="226" t="s">
        <v>944</v>
      </c>
      <c r="B160" s="226" t="s">
        <v>945</v>
      </c>
      <c r="C160" s="226" t="s">
        <v>946</v>
      </c>
      <c r="D160" s="226" t="s">
        <v>124</v>
      </c>
      <c r="E160" s="226" t="s">
        <v>58</v>
      </c>
      <c r="F160" s="267">
        <v>41471</v>
      </c>
      <c r="H160" s="23"/>
      <c r="I160" s="8"/>
      <c r="J160" s="23"/>
      <c r="K160" s="23"/>
      <c r="L160" s="8"/>
    </row>
    <row r="161" spans="1:12" x14ac:dyDescent="0.2">
      <c r="A161" s="226" t="s">
        <v>813</v>
      </c>
      <c r="B161" s="226" t="s">
        <v>323</v>
      </c>
      <c r="C161" s="226" t="s">
        <v>324</v>
      </c>
      <c r="D161" s="226" t="s">
        <v>124</v>
      </c>
      <c r="E161" s="226" t="s">
        <v>55</v>
      </c>
      <c r="F161" s="267">
        <v>42110</v>
      </c>
      <c r="H161" s="23"/>
      <c r="I161" s="8"/>
      <c r="J161" s="23"/>
      <c r="K161" s="23"/>
      <c r="L161" s="8"/>
    </row>
    <row r="162" spans="1:12" x14ac:dyDescent="0.2">
      <c r="A162" s="226" t="s">
        <v>814</v>
      </c>
      <c r="B162" s="226" t="s">
        <v>257</v>
      </c>
      <c r="C162" s="226" t="s">
        <v>258</v>
      </c>
      <c r="D162" s="226" t="s">
        <v>124</v>
      </c>
      <c r="E162" s="226" t="s">
        <v>50</v>
      </c>
      <c r="F162" s="267">
        <v>41590</v>
      </c>
      <c r="H162" s="23"/>
      <c r="I162" s="8"/>
      <c r="J162" s="23"/>
      <c r="K162" s="23"/>
      <c r="L162" s="8"/>
    </row>
    <row r="163" spans="1:12" x14ac:dyDescent="0.2">
      <c r="A163" s="226" t="s">
        <v>815</v>
      </c>
      <c r="B163" s="226" t="s">
        <v>259</v>
      </c>
      <c r="C163" s="226" t="s">
        <v>304</v>
      </c>
      <c r="D163" s="226" t="s">
        <v>124</v>
      </c>
      <c r="E163" s="226" t="s">
        <v>50</v>
      </c>
      <c r="F163" s="267">
        <v>41598</v>
      </c>
      <c r="H163" s="23"/>
      <c r="I163" s="8"/>
      <c r="J163" s="23"/>
      <c r="K163" s="23"/>
      <c r="L163" s="8"/>
    </row>
    <row r="164" spans="1:12" x14ac:dyDescent="0.2">
      <c r="A164" s="226" t="s">
        <v>816</v>
      </c>
      <c r="B164" s="226" t="s">
        <v>260</v>
      </c>
      <c r="C164" s="226" t="s">
        <v>261</v>
      </c>
      <c r="D164" s="226" t="s">
        <v>124</v>
      </c>
      <c r="E164" s="226" t="s">
        <v>50</v>
      </c>
      <c r="F164" s="267">
        <v>41562</v>
      </c>
      <c r="H164" s="23"/>
      <c r="I164" s="8"/>
      <c r="J164" s="23"/>
      <c r="K164" s="23"/>
      <c r="L164" s="8"/>
    </row>
    <row r="165" spans="1:12" x14ac:dyDescent="0.2">
      <c r="A165" s="226" t="s">
        <v>817</v>
      </c>
      <c r="B165" s="226" t="s">
        <v>517</v>
      </c>
      <c r="C165" s="226" t="s">
        <v>262</v>
      </c>
      <c r="D165" s="226" t="s">
        <v>124</v>
      </c>
      <c r="E165" s="226" t="s">
        <v>58</v>
      </c>
      <c r="F165" s="267">
        <v>41739</v>
      </c>
      <c r="H165" s="23"/>
      <c r="I165" s="8"/>
      <c r="J165" s="23"/>
      <c r="K165" s="23"/>
      <c r="L165" s="8"/>
    </row>
    <row r="166" spans="1:12" x14ac:dyDescent="0.2">
      <c r="A166" s="226" t="s">
        <v>947</v>
      </c>
      <c r="B166" s="226" t="s">
        <v>948</v>
      </c>
      <c r="C166" s="226" t="s">
        <v>949</v>
      </c>
      <c r="D166" s="226" t="s">
        <v>124</v>
      </c>
      <c r="E166" s="226" t="s">
        <v>56</v>
      </c>
      <c r="F166" s="267">
        <v>41624</v>
      </c>
      <c r="H166" s="23"/>
      <c r="I166" s="8"/>
      <c r="J166" s="23"/>
      <c r="K166" s="23"/>
      <c r="L166" s="8"/>
    </row>
    <row r="167" spans="1:12" x14ac:dyDescent="0.2">
      <c r="A167" s="226" t="s">
        <v>818</v>
      </c>
      <c r="B167" s="226" t="s">
        <v>360</v>
      </c>
      <c r="C167" s="226" t="s">
        <v>950</v>
      </c>
      <c r="D167" s="226" t="s">
        <v>124</v>
      </c>
      <c r="E167" s="226" t="s">
        <v>58</v>
      </c>
      <c r="F167" s="267">
        <v>41711</v>
      </c>
      <c r="H167" s="23"/>
      <c r="I167" s="8"/>
      <c r="J167" s="23"/>
      <c r="K167" s="23"/>
      <c r="L167" s="8"/>
    </row>
    <row r="168" spans="1:12" x14ac:dyDescent="0.2">
      <c r="A168" s="226" t="s">
        <v>819</v>
      </c>
      <c r="B168" s="226" t="s">
        <v>409</v>
      </c>
      <c r="C168" s="226" t="s">
        <v>410</v>
      </c>
      <c r="D168" s="226" t="s">
        <v>124</v>
      </c>
      <c r="E168" s="226" t="s">
        <v>56</v>
      </c>
      <c r="F168" s="267">
        <v>41586</v>
      </c>
      <c r="H168" s="23"/>
      <c r="I168" s="8"/>
      <c r="J168" s="23"/>
      <c r="K168" s="23"/>
      <c r="L168" s="8"/>
    </row>
    <row r="169" spans="1:12" x14ac:dyDescent="0.2">
      <c r="A169" s="226" t="s">
        <v>820</v>
      </c>
      <c r="B169" s="226" t="s">
        <v>542</v>
      </c>
      <c r="C169" s="226" t="s">
        <v>543</v>
      </c>
      <c r="D169" s="226" t="s">
        <v>124</v>
      </c>
      <c r="E169" s="226" t="s">
        <v>50</v>
      </c>
      <c r="F169" s="267">
        <v>41737</v>
      </c>
      <c r="H169" s="23"/>
      <c r="I169" s="8"/>
      <c r="J169" s="23"/>
      <c r="K169" s="23"/>
      <c r="L169" s="8"/>
    </row>
    <row r="170" spans="1:12" x14ac:dyDescent="0.2">
      <c r="A170" s="226" t="s">
        <v>821</v>
      </c>
      <c r="B170" s="226" t="s">
        <v>296</v>
      </c>
      <c r="C170" s="226" t="s">
        <v>297</v>
      </c>
      <c r="D170" s="226" t="s">
        <v>124</v>
      </c>
      <c r="E170" s="226" t="s">
        <v>63</v>
      </c>
      <c r="F170" s="267">
        <v>41884</v>
      </c>
      <c r="H170" s="23"/>
      <c r="I170" s="8"/>
      <c r="J170" s="23"/>
      <c r="K170" s="23"/>
      <c r="L170" s="8"/>
    </row>
    <row r="171" spans="1:12" x14ac:dyDescent="0.2">
      <c r="A171" s="226" t="s">
        <v>822</v>
      </c>
      <c r="B171" s="226" t="s">
        <v>325</v>
      </c>
      <c r="C171" s="226" t="s">
        <v>298</v>
      </c>
      <c r="D171" s="226" t="s">
        <v>124</v>
      </c>
      <c r="E171" s="226" t="s">
        <v>55</v>
      </c>
      <c r="F171" s="267">
        <v>41950</v>
      </c>
      <c r="H171" s="23"/>
      <c r="I171" s="8"/>
      <c r="J171" s="23"/>
      <c r="K171" s="23"/>
      <c r="L171" s="8"/>
    </row>
    <row r="172" spans="1:12" x14ac:dyDescent="0.2">
      <c r="A172" s="226" t="s">
        <v>823</v>
      </c>
      <c r="B172" s="226" t="s">
        <v>544</v>
      </c>
      <c r="C172" s="226" t="s">
        <v>545</v>
      </c>
      <c r="D172" s="226" t="s">
        <v>124</v>
      </c>
      <c r="E172" s="226" t="s">
        <v>50</v>
      </c>
      <c r="F172" s="267">
        <v>41922</v>
      </c>
      <c r="H172" s="23"/>
      <c r="I172" s="8"/>
      <c r="J172" s="23"/>
      <c r="K172" s="23"/>
      <c r="L172" s="8"/>
    </row>
    <row r="173" spans="1:12" x14ac:dyDescent="0.2">
      <c r="A173" s="226" t="s">
        <v>824</v>
      </c>
      <c r="B173" s="226" t="s">
        <v>951</v>
      </c>
      <c r="C173" s="226" t="s">
        <v>299</v>
      </c>
      <c r="D173" s="226" t="s">
        <v>124</v>
      </c>
      <c r="E173" s="226" t="s">
        <v>50</v>
      </c>
      <c r="F173" s="267">
        <v>41947</v>
      </c>
      <c r="H173" s="23"/>
      <c r="I173" s="8"/>
      <c r="J173" s="23"/>
      <c r="K173" s="23"/>
      <c r="L173" s="8"/>
    </row>
    <row r="174" spans="1:12" x14ac:dyDescent="0.2">
      <c r="A174" s="226" t="s">
        <v>825</v>
      </c>
      <c r="B174" s="226" t="s">
        <v>300</v>
      </c>
      <c r="C174" s="226" t="s">
        <v>301</v>
      </c>
      <c r="D174" s="226" t="s">
        <v>124</v>
      </c>
      <c r="E174" s="226" t="s">
        <v>58</v>
      </c>
      <c r="F174" s="267">
        <v>41968</v>
      </c>
      <c r="H174" s="23"/>
      <c r="I174" s="8"/>
      <c r="J174" s="23"/>
      <c r="K174" s="23"/>
      <c r="L174" s="8"/>
    </row>
    <row r="175" spans="1:12" x14ac:dyDescent="0.2">
      <c r="A175" s="226" t="s">
        <v>826</v>
      </c>
      <c r="B175" s="226" t="s">
        <v>302</v>
      </c>
      <c r="C175" s="226" t="s">
        <v>647</v>
      </c>
      <c r="D175" s="226" t="s">
        <v>124</v>
      </c>
      <c r="E175" s="226" t="s">
        <v>58</v>
      </c>
      <c r="F175" s="267">
        <v>41956</v>
      </c>
      <c r="H175" s="23"/>
      <c r="I175" s="8"/>
      <c r="J175" s="23"/>
      <c r="K175" s="23"/>
      <c r="L175" s="8"/>
    </row>
    <row r="176" spans="1:12" s="90" customFormat="1" x14ac:dyDescent="0.2">
      <c r="A176" s="226" t="s">
        <v>827</v>
      </c>
      <c r="B176" s="226" t="s">
        <v>303</v>
      </c>
      <c r="C176" s="226" t="s">
        <v>326</v>
      </c>
      <c r="D176" s="226" t="s">
        <v>18</v>
      </c>
      <c r="E176" s="226" t="s">
        <v>18</v>
      </c>
      <c r="F176" s="267">
        <v>42325</v>
      </c>
      <c r="G176" s="265"/>
      <c r="H176" s="91"/>
      <c r="I176" s="89"/>
      <c r="J176" s="91"/>
      <c r="K176" s="91"/>
      <c r="L176" s="89"/>
    </row>
    <row r="177" spans="1:12" x14ac:dyDescent="0.2">
      <c r="A177" s="226" t="s">
        <v>828</v>
      </c>
      <c r="B177" s="226" t="s">
        <v>308</v>
      </c>
      <c r="C177" s="226" t="s">
        <v>309</v>
      </c>
      <c r="D177" s="226" t="s">
        <v>64</v>
      </c>
      <c r="E177" s="226" t="s">
        <v>64</v>
      </c>
      <c r="F177" s="267">
        <v>42129</v>
      </c>
      <c r="H177" s="23"/>
      <c r="I177" s="8"/>
      <c r="J177" s="23"/>
      <c r="K177" s="23"/>
      <c r="L177" s="8"/>
    </row>
    <row r="178" spans="1:12" x14ac:dyDescent="0.2">
      <c r="A178" s="226" t="s">
        <v>829</v>
      </c>
      <c r="B178" s="226" t="s">
        <v>361</v>
      </c>
      <c r="C178" s="226" t="s">
        <v>377</v>
      </c>
      <c r="D178" s="226" t="s">
        <v>124</v>
      </c>
      <c r="E178" s="226" t="s">
        <v>59</v>
      </c>
      <c r="F178" s="267">
        <v>42087</v>
      </c>
      <c r="H178" s="23"/>
      <c r="I178" s="8"/>
      <c r="J178" s="23"/>
      <c r="K178" s="23"/>
      <c r="L178" s="8"/>
    </row>
    <row r="179" spans="1:12" x14ac:dyDescent="0.2">
      <c r="A179" s="226" t="s">
        <v>830</v>
      </c>
      <c r="B179" s="226" t="s">
        <v>327</v>
      </c>
      <c r="C179" s="226" t="s">
        <v>328</v>
      </c>
      <c r="D179" s="226" t="s">
        <v>124</v>
      </c>
      <c r="E179" s="226" t="s">
        <v>61</v>
      </c>
      <c r="F179" s="267">
        <v>42143</v>
      </c>
      <c r="H179" s="23"/>
      <c r="I179" s="8"/>
      <c r="J179" s="23"/>
      <c r="K179" s="23"/>
      <c r="L179" s="8"/>
    </row>
    <row r="180" spans="1:12" x14ac:dyDescent="0.2">
      <c r="A180" s="226" t="s">
        <v>831</v>
      </c>
      <c r="B180" s="226" t="s">
        <v>648</v>
      </c>
      <c r="C180" s="226" t="s">
        <v>649</v>
      </c>
      <c r="D180" s="226" t="s">
        <v>124</v>
      </c>
      <c r="E180" s="226" t="s">
        <v>55</v>
      </c>
      <c r="F180" s="267">
        <v>42074</v>
      </c>
      <c r="H180" s="23"/>
      <c r="I180" s="8"/>
      <c r="J180" s="23"/>
      <c r="K180" s="23"/>
      <c r="L180" s="8"/>
    </row>
    <row r="181" spans="1:12" x14ac:dyDescent="0.2">
      <c r="A181" s="226" t="s">
        <v>952</v>
      </c>
      <c r="B181" s="226" t="s">
        <v>953</v>
      </c>
      <c r="C181" s="226" t="s">
        <v>954</v>
      </c>
      <c r="D181" s="226" t="s">
        <v>124</v>
      </c>
      <c r="E181" s="226" t="s">
        <v>51</v>
      </c>
      <c r="F181" s="267">
        <v>42165</v>
      </c>
      <c r="H181" s="23"/>
      <c r="I181" s="8"/>
      <c r="J181" s="23"/>
      <c r="K181" s="23"/>
      <c r="L181" s="8"/>
    </row>
    <row r="182" spans="1:12" x14ac:dyDescent="0.2">
      <c r="A182" s="226" t="s">
        <v>832</v>
      </c>
      <c r="B182" s="226" t="s">
        <v>362</v>
      </c>
      <c r="C182" s="226" t="s">
        <v>329</v>
      </c>
      <c r="D182" s="226" t="s">
        <v>64</v>
      </c>
      <c r="E182" s="226" t="s">
        <v>64</v>
      </c>
      <c r="F182" s="267">
        <v>42174</v>
      </c>
      <c r="H182" s="23"/>
      <c r="I182" s="8"/>
      <c r="J182" s="23"/>
      <c r="K182" s="23"/>
      <c r="L182" s="8"/>
    </row>
    <row r="183" spans="1:12" x14ac:dyDescent="0.2">
      <c r="A183" s="226" t="s">
        <v>833</v>
      </c>
      <c r="B183" s="226" t="s">
        <v>330</v>
      </c>
      <c r="C183" s="226" t="s">
        <v>331</v>
      </c>
      <c r="D183" s="226" t="s">
        <v>124</v>
      </c>
      <c r="E183" s="226" t="s">
        <v>50</v>
      </c>
      <c r="F183" s="267">
        <v>42178</v>
      </c>
      <c r="H183" s="23"/>
      <c r="I183" s="8"/>
      <c r="J183" s="23"/>
      <c r="K183" s="23"/>
      <c r="L183" s="8"/>
    </row>
    <row r="184" spans="1:12" x14ac:dyDescent="0.2">
      <c r="A184" s="226" t="s">
        <v>834</v>
      </c>
      <c r="B184" s="226" t="s">
        <v>709</v>
      </c>
      <c r="C184" s="226" t="s">
        <v>710</v>
      </c>
      <c r="D184" s="226" t="s">
        <v>124</v>
      </c>
      <c r="E184" s="226" t="s">
        <v>52</v>
      </c>
      <c r="F184" s="267">
        <v>42346</v>
      </c>
      <c r="H184" s="23"/>
      <c r="I184" s="8"/>
      <c r="J184" s="23"/>
      <c r="K184" s="23"/>
      <c r="L184" s="8"/>
    </row>
    <row r="185" spans="1:12" x14ac:dyDescent="0.2">
      <c r="A185" s="226" t="s">
        <v>835</v>
      </c>
      <c r="B185" s="226" t="s">
        <v>332</v>
      </c>
      <c r="C185" s="226" t="s">
        <v>594</v>
      </c>
      <c r="D185" s="226" t="s">
        <v>64</v>
      </c>
      <c r="E185" s="226" t="s">
        <v>64</v>
      </c>
      <c r="F185" s="267">
        <v>42328</v>
      </c>
      <c r="H185" s="23"/>
      <c r="I185" s="8"/>
      <c r="J185" s="23"/>
      <c r="K185" s="23"/>
      <c r="L185" s="8"/>
    </row>
    <row r="186" spans="1:12" x14ac:dyDescent="0.2">
      <c r="A186" s="226" t="s">
        <v>836</v>
      </c>
      <c r="B186" s="226" t="s">
        <v>468</v>
      </c>
      <c r="C186" s="226" t="s">
        <v>595</v>
      </c>
      <c r="D186" s="226" t="s">
        <v>124</v>
      </c>
      <c r="E186" s="226" t="s">
        <v>52</v>
      </c>
      <c r="F186" s="267">
        <v>42354</v>
      </c>
      <c r="H186" s="23"/>
      <c r="I186" s="8"/>
      <c r="J186" s="23"/>
      <c r="K186" s="23"/>
      <c r="L186" s="8"/>
    </row>
    <row r="187" spans="1:12" x14ac:dyDescent="0.2">
      <c r="A187" s="226" t="s">
        <v>837</v>
      </c>
      <c r="B187" s="226" t="s">
        <v>546</v>
      </c>
      <c r="C187" s="226" t="s">
        <v>650</v>
      </c>
      <c r="D187" s="226" t="s">
        <v>64</v>
      </c>
      <c r="E187" s="226" t="s">
        <v>64</v>
      </c>
      <c r="F187" s="267">
        <v>44322</v>
      </c>
      <c r="H187" s="23"/>
      <c r="I187" s="8"/>
      <c r="J187" s="23"/>
      <c r="K187" s="23"/>
      <c r="L187" s="8"/>
    </row>
    <row r="188" spans="1:12" x14ac:dyDescent="0.2">
      <c r="A188" s="226" t="s">
        <v>838</v>
      </c>
      <c r="B188" s="226" t="s">
        <v>363</v>
      </c>
      <c r="C188" s="226" t="s">
        <v>364</v>
      </c>
      <c r="D188" s="226" t="s">
        <v>124</v>
      </c>
      <c r="E188" s="226" t="s">
        <v>60</v>
      </c>
      <c r="F188" s="267">
        <v>42468</v>
      </c>
      <c r="H188" s="23"/>
      <c r="I188" s="8"/>
      <c r="J188" s="23"/>
      <c r="K188" s="23"/>
      <c r="L188" s="8"/>
    </row>
    <row r="189" spans="1:12" x14ac:dyDescent="0.2">
      <c r="A189" s="226" t="s">
        <v>839</v>
      </c>
      <c r="B189" s="226" t="s">
        <v>365</v>
      </c>
      <c r="C189" s="226" t="s">
        <v>366</v>
      </c>
      <c r="D189" s="226" t="s">
        <v>124</v>
      </c>
      <c r="E189" s="226" t="s">
        <v>49</v>
      </c>
      <c r="F189" s="267">
        <v>42522</v>
      </c>
      <c r="H189" s="23"/>
      <c r="I189" s="8"/>
      <c r="J189" s="23"/>
      <c r="K189" s="23"/>
      <c r="L189" s="8"/>
    </row>
    <row r="190" spans="1:12" x14ac:dyDescent="0.2">
      <c r="A190" s="226" t="s">
        <v>840</v>
      </c>
      <c r="B190" s="226" t="s">
        <v>469</v>
      </c>
      <c r="C190" s="226" t="s">
        <v>470</v>
      </c>
      <c r="D190" s="226" t="s">
        <v>124</v>
      </c>
      <c r="E190" s="226" t="s">
        <v>58</v>
      </c>
      <c r="F190" s="267">
        <v>42447</v>
      </c>
      <c r="H190" s="23"/>
      <c r="I190" s="8"/>
      <c r="J190" s="23"/>
      <c r="K190" s="23"/>
      <c r="L190" s="8"/>
    </row>
    <row r="191" spans="1:12" x14ac:dyDescent="0.2">
      <c r="A191" s="226" t="s">
        <v>841</v>
      </c>
      <c r="B191" s="226" t="s">
        <v>955</v>
      </c>
      <c r="C191" s="226" t="s">
        <v>956</v>
      </c>
      <c r="D191" s="226" t="s">
        <v>124</v>
      </c>
      <c r="E191" s="226" t="s">
        <v>49</v>
      </c>
      <c r="F191" s="267">
        <v>42486</v>
      </c>
      <c r="H191" s="23"/>
      <c r="I191" s="8"/>
      <c r="J191" s="23"/>
      <c r="K191" s="23"/>
      <c r="L191" s="8"/>
    </row>
    <row r="192" spans="1:12" x14ac:dyDescent="0.2">
      <c r="A192" s="226" t="s">
        <v>842</v>
      </c>
      <c r="B192" s="226" t="s">
        <v>518</v>
      </c>
      <c r="C192" s="226" t="s">
        <v>519</v>
      </c>
      <c r="D192" s="226" t="s">
        <v>124</v>
      </c>
      <c r="E192" s="226" t="s">
        <v>44</v>
      </c>
      <c r="F192" s="267">
        <v>42493</v>
      </c>
      <c r="H192" s="23"/>
      <c r="I192" s="8"/>
      <c r="J192" s="23"/>
      <c r="K192" s="23"/>
      <c r="L192" s="8"/>
    </row>
    <row r="193" spans="1:12" x14ac:dyDescent="0.2">
      <c r="A193" s="226" t="s">
        <v>843</v>
      </c>
      <c r="B193" s="226" t="s">
        <v>471</v>
      </c>
      <c r="C193" s="226" t="s">
        <v>957</v>
      </c>
      <c r="D193" s="226" t="s">
        <v>124</v>
      </c>
      <c r="E193" s="226" t="s">
        <v>50</v>
      </c>
      <c r="F193" s="267">
        <v>42486</v>
      </c>
      <c r="H193" s="23"/>
      <c r="I193" s="8"/>
      <c r="J193" s="23"/>
      <c r="K193" s="23"/>
      <c r="L193" s="8"/>
    </row>
    <row r="194" spans="1:12" x14ac:dyDescent="0.2">
      <c r="A194" s="226" t="s">
        <v>844</v>
      </c>
      <c r="B194" s="226" t="s">
        <v>411</v>
      </c>
      <c r="C194" s="226" t="s">
        <v>596</v>
      </c>
      <c r="D194" s="226" t="s">
        <v>124</v>
      </c>
      <c r="E194" s="226" t="s">
        <v>52</v>
      </c>
      <c r="F194" s="267">
        <v>42535</v>
      </c>
      <c r="H194" s="23"/>
      <c r="I194" s="8"/>
      <c r="J194" s="23"/>
      <c r="K194" s="23"/>
      <c r="L194" s="8"/>
    </row>
    <row r="195" spans="1:12" x14ac:dyDescent="0.2">
      <c r="A195" s="226" t="s">
        <v>845</v>
      </c>
      <c r="B195" s="226" t="s">
        <v>367</v>
      </c>
      <c r="C195" s="226" t="s">
        <v>368</v>
      </c>
      <c r="D195" s="226" t="s">
        <v>124</v>
      </c>
      <c r="E195" s="226" t="s">
        <v>50</v>
      </c>
      <c r="F195" s="267">
        <v>42699</v>
      </c>
      <c r="H195" s="23"/>
      <c r="I195" s="8"/>
      <c r="J195" s="23"/>
      <c r="K195" s="23"/>
      <c r="L195" s="8"/>
    </row>
    <row r="196" spans="1:12" x14ac:dyDescent="0.2">
      <c r="A196" s="226" t="s">
        <v>846</v>
      </c>
      <c r="B196" s="226" t="s">
        <v>597</v>
      </c>
      <c r="C196" s="226" t="s">
        <v>598</v>
      </c>
      <c r="D196" s="226" t="s">
        <v>124</v>
      </c>
      <c r="E196" s="226" t="s">
        <v>50</v>
      </c>
      <c r="F196" s="267">
        <v>42655</v>
      </c>
      <c r="H196" s="23"/>
      <c r="I196" s="8"/>
      <c r="J196" s="23"/>
      <c r="K196" s="23"/>
      <c r="L196" s="8"/>
    </row>
    <row r="197" spans="1:12" x14ac:dyDescent="0.2">
      <c r="A197" s="226" t="s">
        <v>847</v>
      </c>
      <c r="B197" s="226" t="s">
        <v>472</v>
      </c>
      <c r="C197" s="226" t="s">
        <v>958</v>
      </c>
      <c r="D197" s="226" t="s">
        <v>124</v>
      </c>
      <c r="E197" s="226" t="s">
        <v>58</v>
      </c>
      <c r="F197" s="267">
        <v>42696</v>
      </c>
      <c r="H197" s="23"/>
      <c r="I197" s="8"/>
      <c r="J197" s="23"/>
      <c r="K197" s="23"/>
      <c r="L197" s="8"/>
    </row>
    <row r="198" spans="1:12" x14ac:dyDescent="0.2">
      <c r="A198" s="226" t="s">
        <v>848</v>
      </c>
      <c r="B198" s="226" t="s">
        <v>473</v>
      </c>
      <c r="C198" s="226" t="s">
        <v>474</v>
      </c>
      <c r="D198" s="226" t="s">
        <v>64</v>
      </c>
      <c r="E198" s="226" t="s">
        <v>64</v>
      </c>
      <c r="F198" s="267">
        <v>42867</v>
      </c>
      <c r="H198" s="23"/>
      <c r="I198" s="8"/>
      <c r="J198" s="23"/>
      <c r="K198" s="23"/>
      <c r="L198" s="8"/>
    </row>
    <row r="199" spans="1:12" x14ac:dyDescent="0.2">
      <c r="A199" s="226" t="s">
        <v>849</v>
      </c>
      <c r="B199" s="226" t="s">
        <v>378</v>
      </c>
      <c r="C199" s="226" t="s">
        <v>379</v>
      </c>
      <c r="D199" s="226" t="s">
        <v>124</v>
      </c>
      <c r="E199" s="226" t="s">
        <v>51</v>
      </c>
      <c r="F199" s="267">
        <v>42944</v>
      </c>
      <c r="H199" s="23"/>
      <c r="I199" s="8"/>
      <c r="J199" s="23"/>
      <c r="K199" s="23"/>
      <c r="L199" s="8"/>
    </row>
    <row r="200" spans="1:12" x14ac:dyDescent="0.2">
      <c r="A200" s="226" t="s">
        <v>850</v>
      </c>
      <c r="B200" s="226" t="s">
        <v>711</v>
      </c>
      <c r="C200" s="226" t="s">
        <v>712</v>
      </c>
      <c r="D200" s="226" t="s">
        <v>124</v>
      </c>
      <c r="E200" s="226" t="s">
        <v>57</v>
      </c>
      <c r="F200" s="267">
        <v>42990</v>
      </c>
      <c r="H200" s="23"/>
      <c r="I200" s="8"/>
      <c r="J200" s="23"/>
      <c r="K200" s="23"/>
      <c r="L200" s="8"/>
    </row>
    <row r="201" spans="1:12" x14ac:dyDescent="0.2">
      <c r="A201" s="226" t="s">
        <v>851</v>
      </c>
      <c r="B201" s="226" t="s">
        <v>959</v>
      </c>
      <c r="C201" s="226" t="s">
        <v>651</v>
      </c>
      <c r="D201" s="226" t="s">
        <v>124</v>
      </c>
      <c r="E201" s="226" t="s">
        <v>50</v>
      </c>
      <c r="F201" s="267">
        <v>42860</v>
      </c>
      <c r="H201" s="23"/>
      <c r="I201" s="8"/>
      <c r="J201" s="23"/>
      <c r="K201" s="23"/>
      <c r="L201" s="8"/>
    </row>
    <row r="202" spans="1:12" x14ac:dyDescent="0.2">
      <c r="A202" s="226" t="s">
        <v>852</v>
      </c>
      <c r="B202" s="226" t="s">
        <v>380</v>
      </c>
      <c r="C202" s="226" t="s">
        <v>412</v>
      </c>
      <c r="D202" s="226" t="s">
        <v>124</v>
      </c>
      <c r="E202" s="226" t="s">
        <v>51</v>
      </c>
      <c r="F202" s="267">
        <v>42909</v>
      </c>
      <c r="H202" s="23"/>
      <c r="I202" s="8"/>
      <c r="J202" s="23"/>
      <c r="K202" s="23"/>
      <c r="L202" s="8"/>
    </row>
    <row r="203" spans="1:12" x14ac:dyDescent="0.2">
      <c r="A203" s="226" t="s">
        <v>853</v>
      </c>
      <c r="B203" s="226" t="s">
        <v>960</v>
      </c>
      <c r="C203" s="226" t="s">
        <v>381</v>
      </c>
      <c r="D203" s="226" t="s">
        <v>124</v>
      </c>
      <c r="E203" s="226" t="s">
        <v>58</v>
      </c>
      <c r="F203" s="267">
        <v>43049</v>
      </c>
      <c r="H203" s="23"/>
      <c r="I203" s="8"/>
      <c r="J203" s="23"/>
      <c r="K203" s="23"/>
      <c r="L203" s="8"/>
    </row>
    <row r="204" spans="1:12" x14ac:dyDescent="0.2">
      <c r="A204" s="226" t="s">
        <v>854</v>
      </c>
      <c r="B204" s="226" t="s">
        <v>382</v>
      </c>
      <c r="C204" s="226" t="s">
        <v>383</v>
      </c>
      <c r="D204" s="226" t="s">
        <v>124</v>
      </c>
      <c r="E204" s="226" t="s">
        <v>63</v>
      </c>
      <c r="F204" s="267">
        <v>43049</v>
      </c>
      <c r="H204" s="23"/>
      <c r="I204" s="8"/>
      <c r="J204" s="23"/>
      <c r="K204" s="23"/>
      <c r="L204" s="8"/>
    </row>
    <row r="205" spans="1:12" x14ac:dyDescent="0.2">
      <c r="A205" s="226" t="s">
        <v>855</v>
      </c>
      <c r="B205" s="226" t="s">
        <v>384</v>
      </c>
      <c r="C205" s="226" t="s">
        <v>385</v>
      </c>
      <c r="D205" s="226" t="s">
        <v>124</v>
      </c>
      <c r="E205" s="226" t="s">
        <v>55</v>
      </c>
      <c r="F205" s="267">
        <v>43347</v>
      </c>
      <c r="H205" s="23"/>
      <c r="I205" s="8"/>
      <c r="J205" s="23"/>
      <c r="K205" s="23"/>
      <c r="L205" s="8"/>
    </row>
    <row r="206" spans="1:12" x14ac:dyDescent="0.2">
      <c r="A206" s="226" t="s">
        <v>856</v>
      </c>
      <c r="B206" s="226" t="s">
        <v>386</v>
      </c>
      <c r="C206" s="226" t="s">
        <v>387</v>
      </c>
      <c r="D206" s="226" t="s">
        <v>124</v>
      </c>
      <c r="E206" s="226" t="s">
        <v>58</v>
      </c>
      <c r="F206" s="267">
        <v>43048</v>
      </c>
      <c r="H206" s="23"/>
      <c r="I206" s="8"/>
      <c r="J206" s="23"/>
      <c r="K206" s="23"/>
      <c r="L206" s="8"/>
    </row>
    <row r="207" spans="1:12" x14ac:dyDescent="0.2">
      <c r="A207" s="226" t="s">
        <v>857</v>
      </c>
      <c r="B207" s="226" t="s">
        <v>388</v>
      </c>
      <c r="C207" s="226" t="s">
        <v>389</v>
      </c>
      <c r="D207" s="226" t="s">
        <v>124</v>
      </c>
      <c r="E207" s="226" t="s">
        <v>59</v>
      </c>
      <c r="F207" s="267">
        <v>43027</v>
      </c>
      <c r="H207" s="23"/>
      <c r="I207" s="8"/>
      <c r="J207" s="23"/>
      <c r="K207" s="23"/>
      <c r="L207" s="8"/>
    </row>
    <row r="208" spans="1:12" x14ac:dyDescent="0.2">
      <c r="A208" s="226" t="s">
        <v>858</v>
      </c>
      <c r="B208" s="226" t="s">
        <v>390</v>
      </c>
      <c r="C208" s="226" t="s">
        <v>391</v>
      </c>
      <c r="D208" s="226" t="s">
        <v>124</v>
      </c>
      <c r="E208" s="226" t="s">
        <v>58</v>
      </c>
      <c r="F208" s="267">
        <v>43056</v>
      </c>
      <c r="H208" s="23"/>
      <c r="I208" s="8"/>
      <c r="J208" s="23"/>
      <c r="K208" s="23"/>
      <c r="L208" s="8"/>
    </row>
    <row r="209" spans="1:12" x14ac:dyDescent="0.2">
      <c r="A209" s="226" t="s">
        <v>859</v>
      </c>
      <c r="B209" s="226" t="s">
        <v>413</v>
      </c>
      <c r="C209" s="226" t="s">
        <v>414</v>
      </c>
      <c r="D209" s="226" t="s">
        <v>124</v>
      </c>
      <c r="E209" s="226" t="s">
        <v>49</v>
      </c>
      <c r="F209" s="267">
        <v>43175</v>
      </c>
      <c r="H209" s="23"/>
      <c r="I209" s="8"/>
      <c r="J209" s="23"/>
      <c r="K209" s="23"/>
      <c r="L209" s="8"/>
    </row>
    <row r="210" spans="1:12" x14ac:dyDescent="0.2">
      <c r="A210" s="226" t="s">
        <v>860</v>
      </c>
      <c r="B210" s="226" t="s">
        <v>547</v>
      </c>
      <c r="C210" s="226" t="s">
        <v>548</v>
      </c>
      <c r="D210" s="226" t="s">
        <v>124</v>
      </c>
      <c r="E210" s="226" t="s">
        <v>59</v>
      </c>
      <c r="F210" s="267">
        <v>43182</v>
      </c>
      <c r="H210" s="23"/>
      <c r="I210" s="8"/>
      <c r="J210" s="23"/>
      <c r="K210" s="23"/>
      <c r="L210" s="8"/>
    </row>
    <row r="211" spans="1:12" x14ac:dyDescent="0.2">
      <c r="A211" s="226" t="s">
        <v>861</v>
      </c>
      <c r="B211" s="226" t="s">
        <v>549</v>
      </c>
      <c r="C211" s="226" t="s">
        <v>550</v>
      </c>
      <c r="D211" s="226" t="s">
        <v>124</v>
      </c>
      <c r="E211" s="226" t="s">
        <v>58</v>
      </c>
      <c r="F211" s="267">
        <v>43291</v>
      </c>
      <c r="H211" s="23"/>
      <c r="I211" s="8"/>
      <c r="J211" s="23"/>
      <c r="K211" s="23"/>
      <c r="L211" s="8"/>
    </row>
    <row r="212" spans="1:12" x14ac:dyDescent="0.2">
      <c r="A212" s="226" t="s">
        <v>862</v>
      </c>
      <c r="B212" s="226" t="s">
        <v>415</v>
      </c>
      <c r="C212" s="226" t="s">
        <v>416</v>
      </c>
      <c r="D212" s="226" t="s">
        <v>124</v>
      </c>
      <c r="E212" s="226" t="s">
        <v>49</v>
      </c>
      <c r="F212" s="267">
        <v>43305</v>
      </c>
      <c r="H212" s="23"/>
      <c r="I212" s="8"/>
      <c r="J212" s="23"/>
      <c r="K212" s="23"/>
      <c r="L212" s="8"/>
    </row>
    <row r="213" spans="1:12" x14ac:dyDescent="0.2">
      <c r="A213" s="226" t="s">
        <v>863</v>
      </c>
      <c r="B213" s="226" t="s">
        <v>475</v>
      </c>
      <c r="C213" s="226" t="s">
        <v>476</v>
      </c>
      <c r="D213" s="226" t="s">
        <v>124</v>
      </c>
      <c r="E213" s="226" t="s">
        <v>58</v>
      </c>
      <c r="F213" s="267">
        <v>43361</v>
      </c>
      <c r="H213" s="23"/>
      <c r="I213" s="8"/>
      <c r="J213" s="23"/>
      <c r="K213" s="23"/>
      <c r="L213" s="8"/>
    </row>
    <row r="214" spans="1:12" x14ac:dyDescent="0.2">
      <c r="A214" s="226" t="s">
        <v>864</v>
      </c>
      <c r="B214" s="226" t="s">
        <v>652</v>
      </c>
      <c r="C214" s="226" t="s">
        <v>417</v>
      </c>
      <c r="D214" s="226" t="s">
        <v>124</v>
      </c>
      <c r="E214" s="226" t="s">
        <v>59</v>
      </c>
      <c r="F214" s="267">
        <v>43441</v>
      </c>
      <c r="H214" s="23"/>
      <c r="I214" s="8"/>
      <c r="J214" s="23"/>
      <c r="K214" s="23"/>
      <c r="L214" s="8"/>
    </row>
    <row r="215" spans="1:12" x14ac:dyDescent="0.2">
      <c r="A215" s="226" t="s">
        <v>865</v>
      </c>
      <c r="B215" s="226" t="s">
        <v>477</v>
      </c>
      <c r="C215" s="226" t="s">
        <v>478</v>
      </c>
      <c r="D215" s="226" t="s">
        <v>124</v>
      </c>
      <c r="E215" s="226" t="s">
        <v>49</v>
      </c>
      <c r="F215" s="267">
        <v>43605</v>
      </c>
      <c r="H215" s="23"/>
      <c r="I215" s="8"/>
      <c r="J215" s="23"/>
      <c r="K215" s="23"/>
      <c r="L215" s="8"/>
    </row>
    <row r="216" spans="1:12" x14ac:dyDescent="0.2">
      <c r="A216" s="226" t="s">
        <v>866</v>
      </c>
      <c r="B216" s="226" t="s">
        <v>479</v>
      </c>
      <c r="C216" s="226" t="s">
        <v>480</v>
      </c>
      <c r="D216" s="226" t="s">
        <v>124</v>
      </c>
      <c r="E216" s="226" t="s">
        <v>49</v>
      </c>
      <c r="F216" s="267">
        <v>43664</v>
      </c>
      <c r="H216" s="23"/>
      <c r="I216" s="8"/>
      <c r="J216" s="23"/>
      <c r="K216" s="23"/>
      <c r="L216" s="8"/>
    </row>
    <row r="217" spans="1:12" x14ac:dyDescent="0.2">
      <c r="A217" s="226" t="s">
        <v>867</v>
      </c>
      <c r="B217" s="226" t="s">
        <v>481</v>
      </c>
      <c r="C217" s="226" t="s">
        <v>713</v>
      </c>
      <c r="D217" s="226" t="s">
        <v>124</v>
      </c>
      <c r="E217" s="226" t="s">
        <v>58</v>
      </c>
      <c r="F217" s="267">
        <v>43707</v>
      </c>
      <c r="H217" s="23"/>
      <c r="I217" s="8"/>
      <c r="J217" s="23"/>
      <c r="K217" s="23"/>
      <c r="L217" s="8"/>
    </row>
    <row r="218" spans="1:12" x14ac:dyDescent="0.2">
      <c r="A218" s="226" t="s">
        <v>868</v>
      </c>
      <c r="B218" s="226" t="s">
        <v>482</v>
      </c>
      <c r="C218" s="226" t="s">
        <v>483</v>
      </c>
      <c r="D218" s="226" t="s">
        <v>124</v>
      </c>
      <c r="E218" s="226" t="s">
        <v>49</v>
      </c>
      <c r="F218" s="267">
        <v>43997</v>
      </c>
      <c r="H218" s="23"/>
      <c r="I218" s="8"/>
      <c r="J218" s="23"/>
      <c r="K218" s="23"/>
      <c r="L218" s="8"/>
    </row>
    <row r="219" spans="1:12" x14ac:dyDescent="0.2">
      <c r="A219" s="226" t="s">
        <v>869</v>
      </c>
      <c r="B219" s="226" t="s">
        <v>484</v>
      </c>
      <c r="C219" s="226" t="s">
        <v>485</v>
      </c>
      <c r="D219" s="226" t="s">
        <v>18</v>
      </c>
      <c r="E219" s="226" t="s">
        <v>18</v>
      </c>
      <c r="F219" s="267">
        <v>43655</v>
      </c>
      <c r="H219" s="23"/>
      <c r="I219" s="8"/>
      <c r="J219" s="23"/>
      <c r="K219" s="23"/>
      <c r="L219" s="8"/>
    </row>
    <row r="220" spans="1:12" x14ac:dyDescent="0.2">
      <c r="A220" s="226" t="s">
        <v>870</v>
      </c>
      <c r="B220" s="226" t="s">
        <v>486</v>
      </c>
      <c r="C220" s="226" t="s">
        <v>487</v>
      </c>
      <c r="D220" s="226" t="s">
        <v>124</v>
      </c>
      <c r="E220" s="226" t="s">
        <v>62</v>
      </c>
      <c r="F220" s="267">
        <v>43599</v>
      </c>
      <c r="H220" s="23"/>
      <c r="I220" s="8"/>
      <c r="J220" s="23"/>
      <c r="K220" s="23"/>
      <c r="L220" s="8"/>
    </row>
    <row r="221" spans="1:12" x14ac:dyDescent="0.2">
      <c r="A221" s="226" t="s">
        <v>871</v>
      </c>
      <c r="B221" s="226" t="s">
        <v>488</v>
      </c>
      <c r="C221" s="226" t="s">
        <v>489</v>
      </c>
      <c r="D221" s="226" t="s">
        <v>124</v>
      </c>
      <c r="E221" s="226" t="s">
        <v>60</v>
      </c>
      <c r="F221" s="267">
        <v>43735</v>
      </c>
      <c r="H221" s="23"/>
      <c r="I221" s="8"/>
      <c r="J221" s="23"/>
      <c r="K221" s="23"/>
      <c r="L221" s="8"/>
    </row>
    <row r="222" spans="1:12" x14ac:dyDescent="0.2">
      <c r="A222" s="226" t="s">
        <v>872</v>
      </c>
      <c r="B222" s="226" t="s">
        <v>551</v>
      </c>
      <c r="C222" s="226" t="s">
        <v>552</v>
      </c>
      <c r="D222" s="226" t="s">
        <v>64</v>
      </c>
      <c r="E222" s="226" t="s">
        <v>64</v>
      </c>
      <c r="F222" s="267">
        <v>44349</v>
      </c>
      <c r="H222" s="23"/>
      <c r="I222" s="8"/>
      <c r="J222" s="23"/>
      <c r="K222" s="23"/>
      <c r="L222" s="8"/>
    </row>
    <row r="223" spans="1:12" x14ac:dyDescent="0.2">
      <c r="A223" s="226" t="s">
        <v>873</v>
      </c>
      <c r="B223" s="226" t="s">
        <v>490</v>
      </c>
      <c r="C223" s="226" t="s">
        <v>491</v>
      </c>
      <c r="D223" s="226" t="s">
        <v>124</v>
      </c>
      <c r="E223" s="226" t="s">
        <v>62</v>
      </c>
      <c r="F223" s="267">
        <v>43859</v>
      </c>
      <c r="H223" s="23"/>
      <c r="I223" s="8"/>
      <c r="J223" s="23"/>
      <c r="K223" s="23"/>
      <c r="L223" s="8"/>
    </row>
    <row r="224" spans="1:12" x14ac:dyDescent="0.2">
      <c r="A224" s="226" t="s">
        <v>874</v>
      </c>
      <c r="B224" s="226" t="s">
        <v>492</v>
      </c>
      <c r="C224" s="226" t="s">
        <v>493</v>
      </c>
      <c r="D224" s="226" t="s">
        <v>124</v>
      </c>
      <c r="E224" s="226" t="s">
        <v>51</v>
      </c>
      <c r="F224" s="267">
        <v>43854</v>
      </c>
      <c r="H224" s="23"/>
      <c r="I224" s="8"/>
      <c r="J224" s="23"/>
      <c r="K224" s="23"/>
      <c r="L224" s="8"/>
    </row>
    <row r="225" spans="1:12" x14ac:dyDescent="0.2">
      <c r="A225" s="226" t="s">
        <v>875</v>
      </c>
      <c r="B225" s="226" t="s">
        <v>494</v>
      </c>
      <c r="C225" s="226" t="s">
        <v>495</v>
      </c>
      <c r="D225" s="226" t="s">
        <v>124</v>
      </c>
      <c r="E225" s="226" t="s">
        <v>54</v>
      </c>
      <c r="F225" s="267">
        <v>43760</v>
      </c>
      <c r="H225" s="23"/>
      <c r="I225" s="8"/>
      <c r="J225" s="23"/>
      <c r="K225" s="23"/>
      <c r="L225" s="8"/>
    </row>
    <row r="226" spans="1:12" x14ac:dyDescent="0.2">
      <c r="A226" s="226" t="s">
        <v>876</v>
      </c>
      <c r="B226" s="226" t="s">
        <v>961</v>
      </c>
      <c r="C226" s="226" t="s">
        <v>496</v>
      </c>
      <c r="D226" s="226" t="s">
        <v>124</v>
      </c>
      <c r="E226" s="226" t="s">
        <v>51</v>
      </c>
      <c r="F226" s="267">
        <v>43854</v>
      </c>
      <c r="H226" s="23"/>
      <c r="I226" s="8"/>
      <c r="J226" s="23"/>
      <c r="K226" s="23"/>
      <c r="L226" s="8"/>
    </row>
    <row r="227" spans="1:12" x14ac:dyDescent="0.2">
      <c r="A227" s="226" t="s">
        <v>877</v>
      </c>
      <c r="B227" s="226" t="s">
        <v>497</v>
      </c>
      <c r="C227" s="226" t="s">
        <v>498</v>
      </c>
      <c r="D227" s="226" t="s">
        <v>124</v>
      </c>
      <c r="E227" s="226" t="s">
        <v>61</v>
      </c>
      <c r="F227" s="267">
        <v>43777</v>
      </c>
      <c r="H227" s="23"/>
      <c r="I227" s="8"/>
      <c r="J227" s="23"/>
      <c r="K227" s="23"/>
      <c r="L227" s="8"/>
    </row>
    <row r="228" spans="1:12" x14ac:dyDescent="0.2">
      <c r="A228" s="226" t="s">
        <v>878</v>
      </c>
      <c r="B228" s="226" t="s">
        <v>553</v>
      </c>
      <c r="C228" s="226" t="s">
        <v>554</v>
      </c>
      <c r="D228" s="226" t="s">
        <v>124</v>
      </c>
      <c r="E228" s="226" t="s">
        <v>54</v>
      </c>
      <c r="F228" s="267">
        <v>44162</v>
      </c>
      <c r="H228" s="23"/>
      <c r="I228" s="8"/>
      <c r="J228" s="23"/>
      <c r="K228" s="23"/>
      <c r="L228" s="8"/>
    </row>
    <row r="229" spans="1:12" x14ac:dyDescent="0.2">
      <c r="A229" s="226" t="s">
        <v>962</v>
      </c>
      <c r="B229" s="226" t="s">
        <v>555</v>
      </c>
      <c r="C229" s="226" t="s">
        <v>556</v>
      </c>
      <c r="D229" s="226" t="s">
        <v>124</v>
      </c>
      <c r="E229" s="226" t="s">
        <v>61</v>
      </c>
      <c r="F229" s="267">
        <v>44363</v>
      </c>
      <c r="H229" s="23"/>
      <c r="I229" s="8"/>
      <c r="J229" s="23"/>
      <c r="K229" s="23"/>
      <c r="L229" s="8"/>
    </row>
    <row r="230" spans="1:12" x14ac:dyDescent="0.2">
      <c r="A230" s="226" t="s">
        <v>879</v>
      </c>
      <c r="B230" s="226" t="s">
        <v>557</v>
      </c>
      <c r="C230" s="226" t="s">
        <v>558</v>
      </c>
      <c r="D230" s="226" t="s">
        <v>124</v>
      </c>
      <c r="E230" s="226" t="s">
        <v>52</v>
      </c>
      <c r="F230" s="267">
        <v>44085</v>
      </c>
      <c r="H230" s="23"/>
      <c r="I230" s="8"/>
      <c r="J230" s="23"/>
      <c r="K230" s="23"/>
      <c r="L230" s="8"/>
    </row>
    <row r="231" spans="1:12" x14ac:dyDescent="0.2">
      <c r="A231" s="226" t="s">
        <v>880</v>
      </c>
      <c r="B231" s="226" t="s">
        <v>559</v>
      </c>
      <c r="C231" s="226" t="s">
        <v>560</v>
      </c>
      <c r="D231" s="226" t="s">
        <v>124</v>
      </c>
      <c r="E231" s="226" t="s">
        <v>58</v>
      </c>
      <c r="F231" s="267">
        <v>44368</v>
      </c>
      <c r="H231" s="23"/>
      <c r="I231" s="8"/>
      <c r="J231" s="23"/>
      <c r="K231" s="23"/>
      <c r="L231" s="8"/>
    </row>
    <row r="232" spans="1:12" x14ac:dyDescent="0.2">
      <c r="A232" s="226" t="s">
        <v>881</v>
      </c>
      <c r="B232" s="226" t="s">
        <v>561</v>
      </c>
      <c r="C232" s="226" t="s">
        <v>562</v>
      </c>
      <c r="D232" s="226" t="s">
        <v>124</v>
      </c>
      <c r="E232" s="226" t="s">
        <v>58</v>
      </c>
      <c r="F232" s="267">
        <v>44176</v>
      </c>
      <c r="H232" s="23"/>
      <c r="I232" s="8"/>
      <c r="J232" s="23"/>
      <c r="K232" s="23"/>
      <c r="L232" s="8"/>
    </row>
    <row r="233" spans="1:12" x14ac:dyDescent="0.2">
      <c r="A233" s="226" t="s">
        <v>882</v>
      </c>
      <c r="B233" s="226" t="s">
        <v>563</v>
      </c>
      <c r="C233" s="226" t="s">
        <v>564</v>
      </c>
      <c r="D233" s="226" t="s">
        <v>124</v>
      </c>
      <c r="E233" s="226" t="s">
        <v>55</v>
      </c>
      <c r="F233" s="267">
        <v>44344</v>
      </c>
      <c r="H233" s="23"/>
      <c r="I233" s="8"/>
      <c r="J233" s="23"/>
      <c r="K233" s="23"/>
      <c r="L233" s="8"/>
    </row>
    <row r="234" spans="1:12" x14ac:dyDescent="0.2">
      <c r="A234" s="226" t="s">
        <v>963</v>
      </c>
      <c r="B234" s="226" t="s">
        <v>964</v>
      </c>
      <c r="C234" s="226" t="s">
        <v>965</v>
      </c>
      <c r="D234" s="226" t="s">
        <v>124</v>
      </c>
      <c r="E234" s="226" t="s">
        <v>55</v>
      </c>
      <c r="F234" s="267">
        <v>44477</v>
      </c>
      <c r="H234" s="23"/>
      <c r="I234" s="8"/>
      <c r="J234" s="23"/>
      <c r="K234" s="23"/>
      <c r="L234" s="8"/>
    </row>
    <row r="235" spans="1:12" x14ac:dyDescent="0.2">
      <c r="A235" s="226" t="s">
        <v>883</v>
      </c>
      <c r="B235" s="226" t="s">
        <v>565</v>
      </c>
      <c r="C235" s="226" t="s">
        <v>566</v>
      </c>
      <c r="D235" s="226" t="s">
        <v>124</v>
      </c>
      <c r="E235" s="226" t="s">
        <v>51</v>
      </c>
      <c r="F235" s="267">
        <v>44166</v>
      </c>
      <c r="H235" s="23"/>
      <c r="I235" s="8"/>
      <c r="J235" s="23"/>
      <c r="K235" s="23"/>
      <c r="L235" s="8"/>
    </row>
    <row r="236" spans="1:12" x14ac:dyDescent="0.2">
      <c r="A236" s="226" t="s">
        <v>884</v>
      </c>
      <c r="B236" s="226" t="s">
        <v>567</v>
      </c>
      <c r="C236" s="226" t="s">
        <v>568</v>
      </c>
      <c r="D236" s="226" t="s">
        <v>64</v>
      </c>
      <c r="E236" s="226" t="s">
        <v>64</v>
      </c>
      <c r="F236" s="267">
        <v>44369</v>
      </c>
      <c r="H236" s="23"/>
      <c r="I236" s="8"/>
      <c r="J236" s="23"/>
      <c r="K236" s="23"/>
      <c r="L236" s="8"/>
    </row>
    <row r="237" spans="1:12" x14ac:dyDescent="0.2">
      <c r="A237" s="226" t="s">
        <v>885</v>
      </c>
      <c r="B237" s="226" t="s">
        <v>569</v>
      </c>
      <c r="C237" s="226" t="s">
        <v>570</v>
      </c>
      <c r="D237" s="226" t="s">
        <v>124</v>
      </c>
      <c r="E237" s="226" t="s">
        <v>50</v>
      </c>
      <c r="F237" s="267">
        <v>44335</v>
      </c>
      <c r="H237" s="23"/>
      <c r="I237" s="8"/>
      <c r="J237" s="23"/>
      <c r="K237" s="23"/>
      <c r="L237" s="8"/>
    </row>
    <row r="238" spans="1:12" x14ac:dyDescent="0.2">
      <c r="A238" s="226" t="s">
        <v>966</v>
      </c>
      <c r="B238" s="226" t="s">
        <v>967</v>
      </c>
      <c r="C238" s="226" t="s">
        <v>968</v>
      </c>
      <c r="D238" s="226" t="s">
        <v>124</v>
      </c>
      <c r="E238" s="226" t="s">
        <v>58</v>
      </c>
      <c r="F238" s="267">
        <v>44400</v>
      </c>
      <c r="H238" s="23"/>
      <c r="I238" s="8"/>
      <c r="J238" s="23"/>
      <c r="K238" s="23"/>
      <c r="L238" s="8"/>
    </row>
    <row r="239" spans="1:12" x14ac:dyDescent="0.2">
      <c r="A239" s="226" t="s">
        <v>886</v>
      </c>
      <c r="B239" s="226" t="s">
        <v>571</v>
      </c>
      <c r="C239" s="226" t="s">
        <v>572</v>
      </c>
      <c r="D239" s="226" t="s">
        <v>124</v>
      </c>
      <c r="E239" s="226" t="s">
        <v>58</v>
      </c>
      <c r="F239" s="267">
        <v>44398</v>
      </c>
      <c r="H239" s="23"/>
      <c r="I239" s="8"/>
      <c r="J239" s="23"/>
      <c r="K239" s="23"/>
      <c r="L239" s="8"/>
    </row>
    <row r="240" spans="1:12" x14ac:dyDescent="0.2">
      <c r="A240" s="226" t="s">
        <v>887</v>
      </c>
      <c r="B240" s="226" t="s">
        <v>573</v>
      </c>
      <c r="C240" s="226" t="s">
        <v>574</v>
      </c>
      <c r="D240" s="226" t="s">
        <v>124</v>
      </c>
      <c r="E240" s="226" t="s">
        <v>60</v>
      </c>
      <c r="F240" s="267">
        <v>44370</v>
      </c>
      <c r="H240" s="23"/>
      <c r="I240" s="8"/>
      <c r="J240" s="23"/>
      <c r="K240" s="23"/>
      <c r="L240" s="8"/>
    </row>
    <row r="241" spans="1:12" x14ac:dyDescent="0.2">
      <c r="A241" s="226" t="s">
        <v>888</v>
      </c>
      <c r="B241" s="226" t="s">
        <v>582</v>
      </c>
      <c r="C241" s="226" t="s">
        <v>583</v>
      </c>
      <c r="D241" s="226" t="s">
        <v>124</v>
      </c>
      <c r="E241" s="226" t="s">
        <v>63</v>
      </c>
      <c r="F241" s="267">
        <v>44456</v>
      </c>
      <c r="H241" s="23"/>
      <c r="I241" s="8"/>
      <c r="J241" s="23"/>
      <c r="K241" s="23"/>
      <c r="L241" s="8"/>
    </row>
    <row r="242" spans="1:12" x14ac:dyDescent="0.2">
      <c r="A242" s="226" t="s">
        <v>889</v>
      </c>
      <c r="B242" s="226" t="s">
        <v>599</v>
      </c>
      <c r="C242" s="226" t="s">
        <v>600</v>
      </c>
      <c r="D242" s="226" t="s">
        <v>64</v>
      </c>
      <c r="E242" s="226" t="s">
        <v>64</v>
      </c>
      <c r="F242" s="267">
        <v>44460</v>
      </c>
      <c r="H242" s="23"/>
      <c r="I242" s="8"/>
      <c r="J242" s="23"/>
      <c r="K242" s="23"/>
      <c r="L242" s="8"/>
    </row>
    <row r="243" spans="1:12" x14ac:dyDescent="0.2">
      <c r="A243" s="226" t="s">
        <v>890</v>
      </c>
      <c r="B243" s="226" t="s">
        <v>653</v>
      </c>
      <c r="C243" s="226" t="s">
        <v>654</v>
      </c>
      <c r="D243" s="226" t="s">
        <v>124</v>
      </c>
      <c r="E243" s="226" t="s">
        <v>58</v>
      </c>
      <c r="F243" s="267">
        <v>44896</v>
      </c>
      <c r="H243" s="23"/>
      <c r="I243" s="8"/>
      <c r="J243" s="23"/>
      <c r="K243" s="23"/>
      <c r="L243" s="8"/>
    </row>
    <row r="244" spans="1:12" x14ac:dyDescent="0.2">
      <c r="A244" s="226" t="s">
        <v>891</v>
      </c>
      <c r="B244" s="226" t="s">
        <v>655</v>
      </c>
      <c r="C244" s="226" t="s">
        <v>656</v>
      </c>
      <c r="D244" s="226" t="s">
        <v>124</v>
      </c>
      <c r="E244" s="226" t="s">
        <v>55</v>
      </c>
      <c r="F244" s="267">
        <v>45069</v>
      </c>
      <c r="H244" s="23"/>
      <c r="I244" s="8"/>
      <c r="J244" s="23"/>
      <c r="K244" s="23"/>
      <c r="L244" s="8"/>
    </row>
    <row r="245" spans="1:12" x14ac:dyDescent="0.2">
      <c r="A245" s="226" t="s">
        <v>892</v>
      </c>
      <c r="B245" s="226" t="s">
        <v>601</v>
      </c>
      <c r="C245" s="226" t="s">
        <v>602</v>
      </c>
      <c r="D245" s="226" t="s">
        <v>124</v>
      </c>
      <c r="E245" s="226" t="s">
        <v>49</v>
      </c>
      <c r="F245" s="267">
        <v>44740</v>
      </c>
      <c r="H245" s="23"/>
      <c r="I245" s="8"/>
      <c r="J245" s="23"/>
      <c r="K245" s="23"/>
      <c r="L245" s="8"/>
    </row>
    <row r="246" spans="1:12" x14ac:dyDescent="0.2">
      <c r="A246" s="226" t="s">
        <v>893</v>
      </c>
      <c r="B246" s="226" t="s">
        <v>657</v>
      </c>
      <c r="C246" s="226" t="s">
        <v>658</v>
      </c>
      <c r="D246" s="226" t="s">
        <v>124</v>
      </c>
      <c r="E246" s="226" t="s">
        <v>58</v>
      </c>
      <c r="F246" s="267">
        <v>44827</v>
      </c>
      <c r="H246" s="23"/>
      <c r="I246" s="8"/>
      <c r="J246" s="23"/>
      <c r="K246" s="23"/>
      <c r="L246" s="8"/>
    </row>
    <row r="247" spans="1:12" x14ac:dyDescent="0.2">
      <c r="A247" s="226" t="s">
        <v>894</v>
      </c>
      <c r="B247" s="226" t="s">
        <v>603</v>
      </c>
      <c r="C247" s="226" t="s">
        <v>604</v>
      </c>
      <c r="D247" s="226" t="s">
        <v>64</v>
      </c>
      <c r="E247" s="226" t="s">
        <v>64</v>
      </c>
      <c r="F247" s="267">
        <v>44663</v>
      </c>
      <c r="H247" s="23"/>
      <c r="I247" s="8"/>
      <c r="J247" s="23"/>
      <c r="K247" s="23"/>
      <c r="L247" s="8"/>
    </row>
    <row r="248" spans="1:12" x14ac:dyDescent="0.2">
      <c r="A248" s="226" t="s">
        <v>895</v>
      </c>
      <c r="B248" s="226" t="s">
        <v>659</v>
      </c>
      <c r="C248" s="226" t="s">
        <v>660</v>
      </c>
      <c r="D248" s="226" t="s">
        <v>124</v>
      </c>
      <c r="E248" s="226" t="s">
        <v>50</v>
      </c>
      <c r="F248" s="267">
        <v>44901</v>
      </c>
      <c r="H248" s="23"/>
      <c r="I248" s="8"/>
      <c r="J248" s="23"/>
      <c r="K248" s="23"/>
      <c r="L248" s="8"/>
    </row>
    <row r="249" spans="1:12" x14ac:dyDescent="0.2">
      <c r="A249" s="226" t="s">
        <v>896</v>
      </c>
      <c r="B249" s="226" t="s">
        <v>661</v>
      </c>
      <c r="C249" s="226" t="s">
        <v>662</v>
      </c>
      <c r="D249" s="226" t="s">
        <v>124</v>
      </c>
      <c r="E249" s="226" t="s">
        <v>44</v>
      </c>
      <c r="F249" s="267">
        <v>44834</v>
      </c>
      <c r="H249" s="23"/>
      <c r="I249" s="8"/>
      <c r="J249" s="23"/>
      <c r="K249" s="23"/>
      <c r="L249" s="8"/>
    </row>
    <row r="250" spans="1:12" x14ac:dyDescent="0.2">
      <c r="A250" s="226" t="s">
        <v>897</v>
      </c>
      <c r="B250" s="226" t="s">
        <v>663</v>
      </c>
      <c r="C250" s="226" t="s">
        <v>664</v>
      </c>
      <c r="D250" s="226" t="s">
        <v>124</v>
      </c>
      <c r="E250" s="226" t="s">
        <v>49</v>
      </c>
      <c r="F250" s="267">
        <v>44890</v>
      </c>
      <c r="H250" s="23"/>
      <c r="I250" s="8"/>
      <c r="J250" s="23"/>
      <c r="K250" s="23"/>
      <c r="L250" s="8"/>
    </row>
    <row r="251" spans="1:12" x14ac:dyDescent="0.2">
      <c r="A251" s="226" t="s">
        <v>898</v>
      </c>
      <c r="B251" s="226" t="s">
        <v>665</v>
      </c>
      <c r="C251" s="226" t="s">
        <v>666</v>
      </c>
      <c r="D251" s="226" t="s">
        <v>124</v>
      </c>
      <c r="E251" s="226" t="s">
        <v>62</v>
      </c>
      <c r="F251" s="267">
        <v>44827</v>
      </c>
      <c r="H251" s="23"/>
      <c r="I251" s="8"/>
      <c r="J251" s="23"/>
      <c r="K251" s="23"/>
      <c r="L251" s="8"/>
    </row>
    <row r="252" spans="1:12" x14ac:dyDescent="0.2">
      <c r="A252" s="226" t="s">
        <v>899</v>
      </c>
      <c r="B252" s="226" t="s">
        <v>667</v>
      </c>
      <c r="C252" s="226" t="s">
        <v>668</v>
      </c>
      <c r="D252" s="226" t="s">
        <v>124</v>
      </c>
      <c r="E252" s="226" t="s">
        <v>58</v>
      </c>
      <c r="F252" s="267">
        <v>44953</v>
      </c>
      <c r="H252" s="23"/>
      <c r="I252" s="8"/>
      <c r="J252" s="23"/>
      <c r="K252" s="23"/>
      <c r="L252" s="8"/>
    </row>
    <row r="253" spans="1:12" x14ac:dyDescent="0.2">
      <c r="A253" s="226" t="s">
        <v>900</v>
      </c>
      <c r="B253" s="226" t="s">
        <v>901</v>
      </c>
      <c r="C253" s="226" t="s">
        <v>902</v>
      </c>
      <c r="D253" s="226" t="s">
        <v>124</v>
      </c>
      <c r="E253" s="226" t="s">
        <v>58</v>
      </c>
      <c r="F253" s="267">
        <v>44897</v>
      </c>
      <c r="H253" s="23"/>
      <c r="I253" s="8"/>
      <c r="J253" s="23"/>
      <c r="K253" s="23"/>
      <c r="L253" s="8"/>
    </row>
    <row r="254" spans="1:12" x14ac:dyDescent="0.2">
      <c r="A254" s="226" t="s">
        <v>903</v>
      </c>
      <c r="B254" s="226" t="s">
        <v>714</v>
      </c>
      <c r="C254" s="226" t="s">
        <v>715</v>
      </c>
      <c r="D254" s="226" t="s">
        <v>124</v>
      </c>
      <c r="E254" s="226" t="s">
        <v>58</v>
      </c>
      <c r="F254" s="267">
        <v>45265</v>
      </c>
      <c r="H254" s="23"/>
      <c r="I254" s="8"/>
      <c r="J254" s="23"/>
      <c r="K254" s="23"/>
      <c r="L254" s="8"/>
    </row>
    <row r="255" spans="1:12" x14ac:dyDescent="0.2">
      <c r="A255" s="226" t="s">
        <v>904</v>
      </c>
      <c r="B255" s="226" t="s">
        <v>716</v>
      </c>
      <c r="C255" s="226" t="s">
        <v>717</v>
      </c>
      <c r="D255" s="226" t="s">
        <v>124</v>
      </c>
      <c r="E255" s="226" t="s">
        <v>58</v>
      </c>
      <c r="F255" s="267">
        <v>45251</v>
      </c>
      <c r="H255" s="23"/>
      <c r="I255" s="8"/>
      <c r="J255" s="23"/>
      <c r="K255" s="23"/>
      <c r="L255" s="8"/>
    </row>
    <row r="256" spans="1:12" x14ac:dyDescent="0.2">
      <c r="A256" s="226" t="s">
        <v>969</v>
      </c>
      <c r="B256" s="226" t="s">
        <v>718</v>
      </c>
      <c r="C256" s="226" t="s">
        <v>719</v>
      </c>
      <c r="D256" s="226" t="s">
        <v>124</v>
      </c>
      <c r="E256" s="226" t="s">
        <v>58</v>
      </c>
      <c r="F256" s="267">
        <v>45373</v>
      </c>
      <c r="H256" s="23"/>
      <c r="I256" s="8"/>
      <c r="J256" s="23"/>
      <c r="K256" s="23"/>
      <c r="L256" s="8"/>
    </row>
    <row r="257" spans="1:12" x14ac:dyDescent="0.2">
      <c r="A257" s="226" t="s">
        <v>905</v>
      </c>
      <c r="B257" s="226" t="s">
        <v>720</v>
      </c>
      <c r="C257" s="226" t="s">
        <v>970</v>
      </c>
      <c r="D257" s="226" t="s">
        <v>124</v>
      </c>
      <c r="E257" s="226" t="s">
        <v>50</v>
      </c>
      <c r="F257" s="267">
        <v>45492</v>
      </c>
      <c r="H257" s="23"/>
      <c r="I257" s="8"/>
      <c r="J257" s="23"/>
      <c r="K257" s="23"/>
      <c r="L257" s="8"/>
    </row>
    <row r="258" spans="1:12" x14ac:dyDescent="0.2">
      <c r="A258" s="226" t="s">
        <v>906</v>
      </c>
      <c r="B258" s="226" t="s">
        <v>721</v>
      </c>
      <c r="C258" s="226" t="s">
        <v>722</v>
      </c>
      <c r="D258" s="226" t="s">
        <v>124</v>
      </c>
      <c r="E258" s="226" t="s">
        <v>58</v>
      </c>
      <c r="F258" s="267">
        <v>45464</v>
      </c>
      <c r="H258" s="23"/>
      <c r="I258" s="8"/>
      <c r="J258" s="23"/>
      <c r="K258" s="23"/>
      <c r="L258" s="8"/>
    </row>
    <row r="259" spans="1:12" x14ac:dyDescent="0.2">
      <c r="A259" s="226" t="s">
        <v>971</v>
      </c>
      <c r="B259" s="226" t="s">
        <v>972</v>
      </c>
      <c r="C259" s="226" t="s">
        <v>973</v>
      </c>
      <c r="D259" s="226" t="s">
        <v>124</v>
      </c>
      <c r="E259" s="226" t="s">
        <v>51</v>
      </c>
      <c r="F259" s="267">
        <v>45573</v>
      </c>
      <c r="H259" s="23"/>
      <c r="I259" s="8"/>
      <c r="J259" s="23"/>
      <c r="K259" s="23"/>
      <c r="L259" s="8"/>
    </row>
    <row r="260" spans="1:12" x14ac:dyDescent="0.2">
      <c r="A260" s="226" t="s">
        <v>974</v>
      </c>
      <c r="B260" s="226" t="s">
        <v>975</v>
      </c>
      <c r="C260" s="226" t="s">
        <v>976</v>
      </c>
      <c r="D260" s="226" t="s">
        <v>124</v>
      </c>
      <c r="E260" s="226" t="s">
        <v>49</v>
      </c>
      <c r="F260" s="267">
        <v>45798</v>
      </c>
      <c r="H260" s="23"/>
      <c r="I260" s="8"/>
      <c r="J260" s="23"/>
      <c r="K260" s="23"/>
      <c r="L260" s="8"/>
    </row>
    <row r="261" spans="1:12" x14ac:dyDescent="0.2">
      <c r="A261" s="226" t="s">
        <v>977</v>
      </c>
      <c r="B261" s="226" t="s">
        <v>978</v>
      </c>
      <c r="C261" s="226" t="s">
        <v>979</v>
      </c>
      <c r="D261" s="226" t="s">
        <v>124</v>
      </c>
      <c r="E261" s="226" t="s">
        <v>50</v>
      </c>
      <c r="F261" s="267">
        <v>45833</v>
      </c>
      <c r="H261" s="23"/>
      <c r="I261" s="8"/>
      <c r="J261" s="23"/>
      <c r="K261" s="23"/>
      <c r="L261" s="8"/>
    </row>
    <row r="262" spans="1:12" x14ac:dyDescent="0.2">
      <c r="A262" s="226" t="s">
        <v>980</v>
      </c>
      <c r="B262" s="226" t="s">
        <v>981</v>
      </c>
      <c r="C262" s="226" t="s">
        <v>982</v>
      </c>
      <c r="D262" s="226" t="s">
        <v>124</v>
      </c>
      <c r="E262" s="226" t="s">
        <v>58</v>
      </c>
      <c r="F262" s="267">
        <v>45777</v>
      </c>
      <c r="H262" s="23"/>
      <c r="I262" s="8"/>
      <c r="J262" s="23"/>
      <c r="K262" s="23"/>
      <c r="L262" s="8"/>
    </row>
    <row r="263" spans="1:12" x14ac:dyDescent="0.2">
      <c r="A263" s="226" t="s">
        <v>983</v>
      </c>
      <c r="B263" s="226" t="s">
        <v>984</v>
      </c>
      <c r="C263" s="226" t="s">
        <v>985</v>
      </c>
      <c r="D263" s="226" t="s">
        <v>124</v>
      </c>
      <c r="E263" s="226" t="s">
        <v>59</v>
      </c>
      <c r="F263" s="267">
        <v>45839</v>
      </c>
      <c r="H263" s="23"/>
      <c r="I263" s="8"/>
      <c r="J263" s="23"/>
      <c r="K263" s="23"/>
      <c r="L263" s="8"/>
    </row>
    <row r="264" spans="1:12" x14ac:dyDescent="0.2">
      <c r="A264" s="226" t="s">
        <v>986</v>
      </c>
      <c r="B264" s="226" t="s">
        <v>987</v>
      </c>
      <c r="C264" s="226" t="s">
        <v>988</v>
      </c>
      <c r="D264" s="226" t="s">
        <v>124</v>
      </c>
      <c r="E264" s="226" t="s">
        <v>58</v>
      </c>
      <c r="F264" s="267">
        <v>45797</v>
      </c>
      <c r="H264" s="23"/>
      <c r="I264" s="8"/>
      <c r="J264" s="23"/>
      <c r="K264" s="23"/>
      <c r="L264" s="8"/>
    </row>
    <row r="265" spans="1:12" x14ac:dyDescent="0.2">
      <c r="A265" s="226" t="s">
        <v>989</v>
      </c>
      <c r="B265" s="226" t="s">
        <v>990</v>
      </c>
      <c r="C265" s="226" t="s">
        <v>991</v>
      </c>
      <c r="D265" s="226" t="s">
        <v>124</v>
      </c>
      <c r="E265" s="226" t="s">
        <v>49</v>
      </c>
      <c r="F265" s="267">
        <v>45825</v>
      </c>
      <c r="H265" s="23"/>
      <c r="I265" s="8"/>
      <c r="J265" s="23"/>
      <c r="K265" s="23"/>
      <c r="L265" s="8"/>
    </row>
    <row r="266" spans="1:12" x14ac:dyDescent="0.2">
      <c r="A266" s="226" t="s">
        <v>992</v>
      </c>
      <c r="B266" s="226" t="s">
        <v>993</v>
      </c>
      <c r="C266" s="226" t="s">
        <v>994</v>
      </c>
      <c r="D266" s="226" t="s">
        <v>124</v>
      </c>
      <c r="E266" s="226" t="s">
        <v>58</v>
      </c>
      <c r="F266" s="267">
        <v>45825</v>
      </c>
      <c r="H266" s="23"/>
      <c r="I266" s="8"/>
      <c r="J266" s="23"/>
      <c r="K266" s="23"/>
      <c r="L266" s="8"/>
    </row>
    <row r="267" spans="1:12" x14ac:dyDescent="0.2">
      <c r="A267" s="226" t="s">
        <v>995</v>
      </c>
      <c r="B267" s="226" t="s">
        <v>996</v>
      </c>
      <c r="C267" s="226" t="s">
        <v>997</v>
      </c>
      <c r="D267" s="226" t="s">
        <v>124</v>
      </c>
      <c r="E267" s="226" t="s">
        <v>50</v>
      </c>
      <c r="F267" s="267">
        <v>45868</v>
      </c>
      <c r="H267" s="23"/>
      <c r="I267" s="8"/>
      <c r="J267" s="23"/>
      <c r="K267" s="23"/>
      <c r="L267" s="8"/>
    </row>
    <row r="268" spans="1:12" x14ac:dyDescent="0.2">
      <c r="A268" s="95" t="s">
        <v>139</v>
      </c>
      <c r="B268" s="268" t="s">
        <v>140</v>
      </c>
      <c r="C268" s="268" t="s">
        <v>140</v>
      </c>
      <c r="D268" s="268" t="s">
        <v>140</v>
      </c>
      <c r="E268" s="268" t="s">
        <v>140</v>
      </c>
      <c r="F268" s="267" t="s">
        <v>140</v>
      </c>
    </row>
  </sheetData>
  <autoFilter ref="A68:F268"/>
  <phoneticPr fontId="26" type="noConversion"/>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pageSetUpPr fitToPage="1"/>
  </sheetPr>
  <dimension ref="A1:M38"/>
  <sheetViews>
    <sheetView showGridLines="0" showRuler="0" showWhiteSpace="0" topLeftCell="A2" zoomScaleNormal="100" zoomScaleSheetLayoutView="90" workbookViewId="0">
      <selection activeCell="T14" sqref="T14"/>
    </sheetView>
  </sheetViews>
  <sheetFormatPr baseColWidth="10" defaultColWidth="11.42578125" defaultRowHeight="15" x14ac:dyDescent="0.25"/>
  <cols>
    <col min="1" max="1" width="3.5703125" customWidth="1"/>
    <col min="2" max="2" width="17.42578125" customWidth="1"/>
    <col min="3" max="3" width="6.85546875" customWidth="1"/>
    <col min="4" max="4" width="8.85546875" customWidth="1"/>
    <col min="5" max="5" width="6.85546875" customWidth="1"/>
    <col min="6" max="6" width="6.5703125" customWidth="1"/>
    <col min="7" max="7" width="6.7109375" customWidth="1"/>
    <col min="8" max="8" width="7.140625" customWidth="1"/>
    <col min="9" max="9" width="10.140625" customWidth="1"/>
    <col min="10" max="10" width="33.42578125" customWidth="1"/>
    <col min="11" max="11" width="33.5703125" customWidth="1"/>
    <col min="12" max="12" width="2.28515625" customWidth="1"/>
    <col min="13" max="13" width="13.28515625" hidden="1" customWidth="1"/>
    <col min="14" max="16" width="9.140625" customWidth="1"/>
  </cols>
  <sheetData>
    <row r="1" spans="1:13" s="4" customFormat="1" ht="20.25" hidden="1" customHeight="1" x14ac:dyDescent="0.2">
      <c r="B1" s="68" t="str">
        <f ca="1">IF($M$11=TRUE,"A1:L15",CONCATENATE("A1:L",(MATCH("",A:A,-1)-1)))</f>
        <v>A1:L19</v>
      </c>
    </row>
    <row r="2" spans="1:13" s="4" customFormat="1" ht="17.25" customHeight="1" x14ac:dyDescent="0.2">
      <c r="A2" s="17" t="s">
        <v>919</v>
      </c>
    </row>
    <row r="3" spans="1:13" s="4" customFormat="1" ht="16.5" x14ac:dyDescent="0.25">
      <c r="A3" s="15" t="s">
        <v>208</v>
      </c>
      <c r="K3" s="16"/>
    </row>
    <row r="4" spans="1:13" s="4" customFormat="1" ht="14.25" x14ac:dyDescent="0.2">
      <c r="K4" s="16"/>
    </row>
    <row r="5" spans="1:13" s="4" customFormat="1" ht="15" customHeight="1" x14ac:dyDescent="0.2">
      <c r="C5" s="13"/>
      <c r="D5" s="13"/>
      <c r="E5" s="13"/>
      <c r="F5" s="13"/>
      <c r="G5" s="13"/>
      <c r="H5" s="13"/>
      <c r="I5" s="13"/>
      <c r="J5" s="13"/>
      <c r="K5" s="16"/>
    </row>
    <row r="6" spans="1:13" s="17" customFormat="1" ht="15" customHeight="1" x14ac:dyDescent="0.2">
      <c r="B6" s="18" t="s">
        <v>120</v>
      </c>
      <c r="C6" s="635" t="str">
        <f>IF(Basisdaten!C8=0,"",Basisdaten!C8)</f>
        <v/>
      </c>
      <c r="D6" s="636"/>
      <c r="E6" s="636"/>
      <c r="F6" s="636"/>
      <c r="G6" s="636"/>
      <c r="H6" s="636"/>
      <c r="I6" s="636"/>
      <c r="J6" s="637"/>
      <c r="K6" s="16"/>
    </row>
    <row r="7" spans="1:13" s="17" customFormat="1" ht="6.95" customHeight="1" x14ac:dyDescent="0.2">
      <c r="B7" s="7"/>
      <c r="C7" s="13"/>
      <c r="D7" s="13"/>
      <c r="E7" s="13"/>
      <c r="F7" s="13"/>
      <c r="G7" s="13"/>
      <c r="H7" s="13"/>
      <c r="I7" s="13"/>
      <c r="J7" s="13"/>
      <c r="K7" s="16"/>
    </row>
    <row r="8" spans="1:13" s="17" customFormat="1" ht="15" customHeight="1" x14ac:dyDescent="0.2">
      <c r="B8" s="18" t="s">
        <v>91</v>
      </c>
      <c r="C8" s="635" t="str">
        <f>IF(Basisdaten!C6=0,"",Basisdaten!C6)</f>
        <v/>
      </c>
      <c r="D8" s="636"/>
      <c r="E8" s="636"/>
      <c r="F8" s="637"/>
      <c r="H8" s="17" t="s">
        <v>5</v>
      </c>
      <c r="I8" s="5"/>
      <c r="J8" s="25" t="str">
        <f>IF(Basisdaten!M12=0,"",Basisdaten!M12)</f>
        <v/>
      </c>
      <c r="K8" s="16"/>
    </row>
    <row r="9" spans="1:13" s="4" customFormat="1" ht="14.25" customHeight="1" x14ac:dyDescent="0.2">
      <c r="K9" s="16"/>
    </row>
    <row r="10" spans="1:13" s="4" customFormat="1" ht="14.25" customHeight="1" x14ac:dyDescent="0.25">
      <c r="B10" s="10" t="str">
        <f ca="1">IF($M$11=TRUE,"Kein Datendefizit vorhanden","")</f>
        <v/>
      </c>
      <c r="K10" s="16"/>
      <c r="M10" s="83" t="s">
        <v>2</v>
      </c>
    </row>
    <row r="11" spans="1:13" s="4" customFormat="1" ht="15" customHeight="1" x14ac:dyDescent="0.2">
      <c r="B11" s="69" t="str">
        <f ca="1">IF($M$11=TRUE,"","Übertragung erfolgt automatisch aus Kennzahlenbogen (Ist-Werte, Begründungen und Aktionen)")</f>
        <v>Übertragung erfolgt automatisch aus Kennzahlenbogen (Ist-Werte, Begründungen und Aktionen)</v>
      </c>
      <c r="K11" s="16"/>
      <c r="M11" s="83" t="b">
        <f t="array" aca="1" ref="M11" ca="1">$A$14:$K$38=""</f>
        <v>0</v>
      </c>
    </row>
    <row r="12" spans="1:13" ht="17.25" customHeight="1" x14ac:dyDescent="0.25">
      <c r="A12" s="638" t="str">
        <f ca="1">IF($M$11=TRUE,"","KN")</f>
        <v>KN</v>
      </c>
      <c r="B12" s="638" t="str">
        <f ca="1">IF($M$11=TRUE,"","Kennzahlendefinition")</f>
        <v>Kennzahlendefinition</v>
      </c>
      <c r="C12" s="638" t="str">
        <f ca="1">IF($M$11=TRUE,"","Vorgaben Datenqualität")</f>
        <v>Vorgaben Datenqualität</v>
      </c>
      <c r="D12" s="638"/>
      <c r="E12" s="638"/>
      <c r="F12" s="638" t="str">
        <f ca="1">IF($M$11=TRUE,"","Ist-Werte")</f>
        <v>Ist-Werte</v>
      </c>
      <c r="G12" s="638"/>
      <c r="H12" s="638"/>
      <c r="I12" s="639" t="str">
        <f ca="1">IF($M$11=TRUE,"","Daten-qualität")</f>
        <v>Daten-qualität</v>
      </c>
      <c r="J12" s="640" t="str">
        <f ca="1">IF($M$11=TRUE,"","Verifizierung Zentrum")</f>
        <v>Verifizierung Zentrum</v>
      </c>
      <c r="K12" s="640"/>
    </row>
    <row r="13" spans="1:13" ht="24" customHeight="1" x14ac:dyDescent="0.25">
      <c r="A13" s="638"/>
      <c r="B13" s="638"/>
      <c r="C13" s="64" t="str">
        <f ca="1">IF($M$11=TRUE,"","Plausi unklar")</f>
        <v>Plausi unklar</v>
      </c>
      <c r="D13" s="64" t="str">
        <f ca="1">IF($M$11=TRUE,"","Sollvorgabe")</f>
        <v>Sollvorgabe</v>
      </c>
      <c r="E13" s="64" t="str">
        <f ca="1">IF($M$11=TRUE,"","Plausi unklar")</f>
        <v>Plausi unklar</v>
      </c>
      <c r="F13" s="64" t="str">
        <f ca="1">IF($M$11=TRUE,"","Zähler / Anzahl")</f>
        <v>Zähler / Anzahl</v>
      </c>
      <c r="G13" s="64" t="str">
        <f ca="1">IF($M$11=TRUE,"","Nenner")</f>
        <v>Nenner</v>
      </c>
      <c r="H13" s="64" t="str">
        <f ca="1">IF($M$11=TRUE,"","Quote")</f>
        <v>Quote</v>
      </c>
      <c r="I13" s="639"/>
      <c r="J13" s="42" t="str">
        <f ca="1">IF($M$11=TRUE,"","Begründung / Ursache")</f>
        <v>Begründung / Ursache</v>
      </c>
      <c r="K13" s="96" t="str">
        <f ca="1">IF($M$11=TRUE,"","Eingeleitete / geplante Aktionen")</f>
        <v>Eingeleitete / geplante Aktionen</v>
      </c>
    </row>
    <row r="14" spans="1:13" ht="169.5" customHeight="1" x14ac:dyDescent="0.25">
      <c r="A14" s="35">
        <f ca="1">'Hilfstabelle Datendef_KB'!O2</f>
        <v>1</v>
      </c>
      <c r="B14" s="74" t="str">
        <f ca="1">'Hilfstabelle Datendef_KB'!P2</f>
        <v>Vorstellung Tumorkonferenz</v>
      </c>
      <c r="C14" s="71" t="str">
        <f ca="1">'Hilfstabelle Datendef_KB'!Q2</f>
        <v>-----</v>
      </c>
      <c r="D14" s="71" t="str">
        <f ca="1">'Hilfstabelle Datendef_KB'!R2</f>
        <v>≥ 90%</v>
      </c>
      <c r="E14" s="71" t="str">
        <f ca="1">'Hilfstabelle Datendef_KB'!S2</f>
        <v>-----</v>
      </c>
      <c r="F14" s="73" t="str">
        <f ca="1">'Hilfstabelle Datendef_KB'!T2</f>
        <v>-----</v>
      </c>
      <c r="G14" s="73">
        <f ca="1">'Hilfstabelle Datendef_KB'!U2</f>
        <v>0</v>
      </c>
      <c r="H14" s="70" t="str">
        <f ca="1">'Hilfstabelle Datendef_KB'!V2</f>
        <v>n.d.</v>
      </c>
      <c r="I14" s="35" t="str">
        <f ca="1">'Hilfstabelle Datendef_KB'!W2</f>
        <v>Unvollständig</v>
      </c>
      <c r="J14" s="87" t="str">
        <f ca="1">'Hilfstabelle Datendef_KB'!X2</f>
        <v>-----</v>
      </c>
      <c r="K14" s="72" t="str">
        <f ca="1">'Hilfstabelle Datendef_KB'!Y2</f>
        <v>-----</v>
      </c>
    </row>
    <row r="15" spans="1:13" ht="169.5" customHeight="1" x14ac:dyDescent="0.25">
      <c r="A15" s="35">
        <f ca="1">'Hilfstabelle Datendef_KB'!O3</f>
        <v>2</v>
      </c>
      <c r="B15" s="74" t="str">
        <f ca="1">'Hilfstabelle Datendef_KB'!P3</f>
        <v xml:space="preserve">Psychoonkologisches Distress-Screening </v>
      </c>
      <c r="C15" s="71" t="str">
        <f ca="1">'Hilfstabelle Datendef_KB'!Q3</f>
        <v>-----</v>
      </c>
      <c r="D15" s="71" t="str">
        <f ca="1">'Hilfstabelle Datendef_KB'!R3</f>
        <v>≥ 65%</v>
      </c>
      <c r="E15" s="71" t="str">
        <f ca="1">'Hilfstabelle Datendef_KB'!S3</f>
        <v>-----</v>
      </c>
      <c r="F15" s="73" t="str">
        <f ca="1">'Hilfstabelle Datendef_KB'!T3</f>
        <v>-----</v>
      </c>
      <c r="G15" s="73">
        <f ca="1">'Hilfstabelle Datendef_KB'!U3</f>
        <v>0</v>
      </c>
      <c r="H15" s="70" t="str">
        <f ca="1">'Hilfstabelle Datendef_KB'!V3</f>
        <v>n.d.</v>
      </c>
      <c r="I15" s="35" t="str">
        <f ca="1">'Hilfstabelle Datendef_KB'!W3</f>
        <v>Unvollständig</v>
      </c>
      <c r="J15" s="87" t="str">
        <f ca="1">'Hilfstabelle Datendef_KB'!X3</f>
        <v>-----</v>
      </c>
      <c r="K15" s="72" t="str">
        <f ca="1">'Hilfstabelle Datendef_KB'!Y3</f>
        <v>-----</v>
      </c>
    </row>
    <row r="16" spans="1:13" ht="169.5" customHeight="1" x14ac:dyDescent="0.25">
      <c r="A16" s="35">
        <f ca="1">'Hilfstabelle Datendef_KB'!O4</f>
        <v>3</v>
      </c>
      <c r="B16" s="74" t="str">
        <f ca="1">'Hilfstabelle Datendef_KB'!P4</f>
        <v>Beratung Sozialdienst</v>
      </c>
      <c r="C16" s="71" t="str">
        <f ca="1">'Hilfstabelle Datendef_KB'!Q4</f>
        <v>&lt; 50%</v>
      </c>
      <c r="D16" s="71" t="str">
        <f ca="1">'Hilfstabelle Datendef_KB'!R4</f>
        <v>Derzeit keine Vorgaben</v>
      </c>
      <c r="E16" s="71" t="str">
        <f ca="1">'Hilfstabelle Datendef_KB'!S4</f>
        <v>-----</v>
      </c>
      <c r="F16" s="73" t="str">
        <f ca="1">'Hilfstabelle Datendef_KB'!T4</f>
        <v>-----</v>
      </c>
      <c r="G16" s="73">
        <f ca="1">'Hilfstabelle Datendef_KB'!U4</f>
        <v>0</v>
      </c>
      <c r="H16" s="70" t="str">
        <f ca="1">'Hilfstabelle Datendef_KB'!V4</f>
        <v>n.d.</v>
      </c>
      <c r="I16" s="35" t="str">
        <f ca="1">'Hilfstabelle Datendef_KB'!W4</f>
        <v>Unvollständig</v>
      </c>
      <c r="J16" s="87" t="str">
        <f ca="1">'Hilfstabelle Datendef_KB'!X4</f>
        <v>-----</v>
      </c>
      <c r="K16" s="72" t="str">
        <f ca="1">'Hilfstabelle Datendef_KB'!Y4</f>
        <v>-----</v>
      </c>
    </row>
    <row r="17" spans="1:11" ht="169.5" customHeight="1" x14ac:dyDescent="0.25">
      <c r="A17" s="35">
        <f ca="1">'Hilfstabelle Datendef_KB'!O5</f>
        <v>4</v>
      </c>
      <c r="B17" s="74" t="str">
        <f ca="1">'Hilfstabelle Datendef_KB'!P5</f>
        <v>Anteil Studienpat.
(siehe EB Anforderung 1.7)</v>
      </c>
      <c r="C17" s="71" t="str">
        <f ca="1">'Hilfstabelle Datendef_KB'!Q5</f>
        <v>-----</v>
      </c>
      <c r="D17" s="71" t="str">
        <f ca="1">'Hilfstabelle Datendef_KB'!R5</f>
        <v>≥ 5%</v>
      </c>
      <c r="E17" s="71" t="str">
        <f ca="1">'Hilfstabelle Datendef_KB'!S5</f>
        <v>&gt; 65%</v>
      </c>
      <c r="F17" s="73">
        <f ca="1">'Hilfstabelle Datendef_KB'!T5</f>
        <v>0</v>
      </c>
      <c r="G17" s="73">
        <f ca="1">'Hilfstabelle Datendef_KB'!U5</f>
        <v>0</v>
      </c>
      <c r="H17" s="70" t="str">
        <f ca="1">'Hilfstabelle Datendef_KB'!V5</f>
        <v>n.d.</v>
      </c>
      <c r="I17" s="35" t="str">
        <f ca="1">'Hilfstabelle Datendef_KB'!W5</f>
        <v>Unvollständig</v>
      </c>
      <c r="J17" s="87" t="str">
        <f ca="1">'Hilfstabelle Datendef_KB'!X5</f>
        <v>-----</v>
      </c>
      <c r="K17" s="72" t="str">
        <f ca="1">'Hilfstabelle Datendef_KB'!Y5</f>
        <v>-----</v>
      </c>
    </row>
    <row r="18" spans="1:11" s="26" customFormat="1" ht="169.5" customHeight="1" x14ac:dyDescent="0.25">
      <c r="A18" s="35">
        <f ca="1">'Hilfstabelle Datendef_KB'!O6</f>
        <v>5</v>
      </c>
      <c r="B18" s="74" t="str">
        <f ca="1">'Hilfstabelle Datendef_KB'!P6</f>
        <v>Gesamtfallzahl</v>
      </c>
      <c r="C18" s="71" t="str">
        <f ca="1">'Hilfstabelle Datendef_KB'!Q6</f>
        <v>-----</v>
      </c>
      <c r="D18" s="71" t="str">
        <f ca="1">'Hilfstabelle Datendef_KB'!R6</f>
        <v>≥ 75</v>
      </c>
      <c r="E18" s="71" t="str">
        <f ca="1">'Hilfstabelle Datendef_KB'!S6</f>
        <v>-----</v>
      </c>
      <c r="F18" s="73">
        <f ca="1">'Hilfstabelle Datendef_KB'!T6</f>
        <v>0</v>
      </c>
      <c r="G18" s="73" t="str">
        <f ca="1">'Hilfstabelle Datendef_KB'!U6</f>
        <v>-----</v>
      </c>
      <c r="H18" s="70" t="str">
        <f ca="1">'Hilfstabelle Datendef_KB'!V6</f>
        <v>-----</v>
      </c>
      <c r="I18" s="35" t="str">
        <f ca="1">'Hilfstabelle Datendef_KB'!W6</f>
        <v>Unvollständig</v>
      </c>
      <c r="J18" s="87" t="str">
        <f ca="1">'Hilfstabelle Datendef_KB'!X6</f>
        <v>-----</v>
      </c>
      <c r="K18" s="72" t="str">
        <f ca="1">'Hilfstabelle Datendef_KB'!Y6</f>
        <v>-----</v>
      </c>
    </row>
    <row r="19" spans="1:11" ht="169.5" customHeight="1" x14ac:dyDescent="0.25">
      <c r="A19" s="35" t="str">
        <f ca="1">'Hilfstabelle Datendef_KB'!O7</f>
        <v>6a</v>
      </c>
      <c r="B19" s="74" t="str">
        <f ca="1">'Hilfstabelle Datendef_KB'!P7</f>
        <v>Primärfälle</v>
      </c>
      <c r="C19" s="71" t="str">
        <f ca="1">'Hilfstabelle Datendef_KB'!Q7</f>
        <v>-----</v>
      </c>
      <c r="D19" s="71" t="str">
        <f ca="1">'Hilfstabelle Datendef_KB'!R7</f>
        <v>≥ 50</v>
      </c>
      <c r="E19" s="71" t="str">
        <f ca="1">'Hilfstabelle Datendef_KB'!S7</f>
        <v>-----</v>
      </c>
      <c r="F19" s="73">
        <f ca="1">'Hilfstabelle Datendef_KB'!T7</f>
        <v>0</v>
      </c>
      <c r="G19" s="73" t="str">
        <f ca="1">'Hilfstabelle Datendef_KB'!U7</f>
        <v>-----</v>
      </c>
      <c r="H19" s="70" t="str">
        <f ca="1">'Hilfstabelle Datendef_KB'!V7</f>
        <v>-----</v>
      </c>
      <c r="I19" s="35" t="str">
        <f ca="1">'Hilfstabelle Datendef_KB'!W7</f>
        <v>Unvollständig</v>
      </c>
      <c r="J19" s="87" t="str">
        <f ca="1">'Hilfstabelle Datendef_KB'!X7</f>
        <v>-----</v>
      </c>
      <c r="K19" s="72" t="str">
        <f ca="1">'Hilfstabelle Datendef_KB'!Y7</f>
        <v>-----</v>
      </c>
    </row>
    <row r="20" spans="1:11" s="26" customFormat="1" ht="169.5" customHeight="1" x14ac:dyDescent="0.25">
      <c r="A20" s="35" t="str">
        <f ca="1">'Hilfstabelle Datendef_KB'!O8</f>
        <v>6b</v>
      </c>
      <c r="B20" s="74" t="str">
        <f ca="1">'Hilfstabelle Datendef_KB'!P8</f>
        <v>Nicht Primärfälle</v>
      </c>
      <c r="C20" s="71" t="str">
        <f ca="1">'Hilfstabelle Datendef_KB'!Q8</f>
        <v>-----</v>
      </c>
      <c r="D20" s="71" t="str">
        <f ca="1">'Hilfstabelle Datendef_KB'!R8</f>
        <v>Derzeit keine Vorgaben</v>
      </c>
      <c r="E20" s="71" t="str">
        <f ca="1">'Hilfstabelle Datendef_KB'!S8</f>
        <v>-----</v>
      </c>
      <c r="F20" s="73">
        <f ca="1">'Hilfstabelle Datendef_KB'!T8</f>
        <v>0</v>
      </c>
      <c r="G20" s="73" t="str">
        <f ca="1">'Hilfstabelle Datendef_KB'!U8</f>
        <v>-----</v>
      </c>
      <c r="H20" s="70" t="str">
        <f ca="1">'Hilfstabelle Datendef_KB'!V8</f>
        <v>-----</v>
      </c>
      <c r="I20" s="35" t="str">
        <f ca="1">'Hilfstabelle Datendef_KB'!W8</f>
        <v>Unvollständig</v>
      </c>
      <c r="J20" s="87" t="str">
        <f ca="1">'Hilfstabelle Datendef_KB'!X8</f>
        <v>-----</v>
      </c>
      <c r="K20" s="72" t="str">
        <f ca="1">'Hilfstabelle Datendef_KB'!Y8</f>
        <v>-----</v>
      </c>
    </row>
    <row r="21" spans="1:11" ht="169.5" customHeight="1" x14ac:dyDescent="0.25">
      <c r="A21" s="35">
        <f ca="1">'Hilfstabelle Datendef_KB'!O9</f>
        <v>7</v>
      </c>
      <c r="B21" s="74" t="str">
        <f ca="1">'Hilfstabelle Datendef_KB'!P9</f>
        <v>Operative Fälle</v>
      </c>
      <c r="C21" s="71" t="str">
        <f ca="1">'Hilfstabelle Datendef_KB'!Q9</f>
        <v>-----</v>
      </c>
      <c r="D21" s="71" t="str">
        <f ca="1">'Hilfstabelle Datendef_KB'!R9</f>
        <v>≥ 40</v>
      </c>
      <c r="E21" s="71" t="str">
        <f ca="1">'Hilfstabelle Datendef_KB'!S9</f>
        <v>-----</v>
      </c>
      <c r="F21" s="73">
        <f ca="1">'Hilfstabelle Datendef_KB'!T9</f>
        <v>0</v>
      </c>
      <c r="G21" s="73" t="str">
        <f ca="1">'Hilfstabelle Datendef_KB'!U9</f>
        <v>-----</v>
      </c>
      <c r="H21" s="70" t="str">
        <f ca="1">'Hilfstabelle Datendef_KB'!V9</f>
        <v>-----</v>
      </c>
      <c r="I21" s="35" t="str">
        <f ca="1">'Hilfstabelle Datendef_KB'!W9</f>
        <v>Unvollständig</v>
      </c>
      <c r="J21" s="87" t="str">
        <f ca="1">'Hilfstabelle Datendef_KB'!X9</f>
        <v>-----</v>
      </c>
      <c r="K21" s="72" t="str">
        <f ca="1">'Hilfstabelle Datendef_KB'!Y9</f>
        <v>-----</v>
      </c>
    </row>
    <row r="22" spans="1:11" ht="169.5" customHeight="1" x14ac:dyDescent="0.25">
      <c r="A22" s="35">
        <f ca="1">'Hilfstabelle Datendef_KB'!O10</f>
        <v>8</v>
      </c>
      <c r="B22" s="74" t="str">
        <f ca="1">'Hilfstabelle Datendef_KB'!P10</f>
        <v xml:space="preserve">Angebot zur genetischen Testung </v>
      </c>
      <c r="C22" s="71" t="str">
        <f ca="1">'Hilfstabelle Datendef_KB'!Q10</f>
        <v>-----</v>
      </c>
      <c r="D22" s="71" t="str">
        <f ca="1">'Hilfstabelle Datendef_KB'!R10</f>
        <v>≥ 70%</v>
      </c>
      <c r="E22" s="71" t="str">
        <f ca="1">'Hilfstabelle Datendef_KB'!S10</f>
        <v>-----</v>
      </c>
      <c r="F22" s="73" t="str">
        <f ca="1">'Hilfstabelle Datendef_KB'!T10</f>
        <v>-----</v>
      </c>
      <c r="G22" s="73">
        <f ca="1">'Hilfstabelle Datendef_KB'!U10</f>
        <v>0</v>
      </c>
      <c r="H22" s="70" t="str">
        <f ca="1">'Hilfstabelle Datendef_KB'!V10</f>
        <v>n.d.</v>
      </c>
      <c r="I22" s="35" t="str">
        <f ca="1">'Hilfstabelle Datendef_KB'!W10</f>
        <v>Unvollständig</v>
      </c>
      <c r="J22" s="87" t="str">
        <f ca="1">'Hilfstabelle Datendef_KB'!X10</f>
        <v>-----</v>
      </c>
      <c r="K22" s="72" t="str">
        <f ca="1">'Hilfstabelle Datendef_KB'!Y10</f>
        <v>-----</v>
      </c>
    </row>
    <row r="23" spans="1:11" ht="169.5" customHeight="1" x14ac:dyDescent="0.25">
      <c r="A23" s="35">
        <f ca="1">'Hilfstabelle Datendef_KB'!O11</f>
        <v>9</v>
      </c>
      <c r="B23" s="74" t="str">
        <f ca="1">'Hilfstabelle Datendef_KB'!P11</f>
        <v>Operatives Staging frühes Ovarialkarzinom</v>
      </c>
      <c r="C23" s="71" t="str">
        <f ca="1">'Hilfstabelle Datendef_KB'!Q11</f>
        <v>-----</v>
      </c>
      <c r="D23" s="71" t="str">
        <f ca="1">'Hilfstabelle Datendef_KB'!R11</f>
        <v>≥ 40%</v>
      </c>
      <c r="E23" s="71" t="str">
        <f ca="1">'Hilfstabelle Datendef_KB'!S11</f>
        <v>-----</v>
      </c>
      <c r="F23" s="73" t="str">
        <f ca="1">'Hilfstabelle Datendef_KB'!T11</f>
        <v>-----</v>
      </c>
      <c r="G23" s="73">
        <f ca="1">'Hilfstabelle Datendef_KB'!U11</f>
        <v>0</v>
      </c>
      <c r="H23" s="70" t="str">
        <f ca="1">'Hilfstabelle Datendef_KB'!V11</f>
        <v>n.d.</v>
      </c>
      <c r="I23" s="35" t="str">
        <f ca="1">'Hilfstabelle Datendef_KB'!W11</f>
        <v>Unvollständig</v>
      </c>
      <c r="J23" s="87" t="str">
        <f ca="1">'Hilfstabelle Datendef_KB'!X11</f>
        <v>-----</v>
      </c>
      <c r="K23" s="72" t="str">
        <f ca="1">'Hilfstabelle Datendef_KB'!Y11</f>
        <v>-----</v>
      </c>
    </row>
    <row r="24" spans="1:11" ht="169.5" customHeight="1" x14ac:dyDescent="0.25">
      <c r="A24" s="35">
        <f ca="1">'Hilfstabelle Datendef_KB'!O12</f>
        <v>10</v>
      </c>
      <c r="B24" s="74" t="str">
        <f ca="1">'Hilfstabelle Datendef_KB'!P12</f>
        <v>Makroskopisch vollständige Resektion fortgeschrittenes Ovarialkarzinom</v>
      </c>
      <c r="C24" s="71" t="str">
        <f ca="1">'Hilfstabelle Datendef_KB'!Q12</f>
        <v>-----</v>
      </c>
      <c r="D24" s="71" t="str">
        <f ca="1">'Hilfstabelle Datendef_KB'!R12</f>
        <v>≥ 30%</v>
      </c>
      <c r="E24" s="71" t="str">
        <f ca="1">'Hilfstabelle Datendef_KB'!S12</f>
        <v>&gt; 90%</v>
      </c>
      <c r="F24" s="73" t="str">
        <f ca="1">'Hilfstabelle Datendef_KB'!T12</f>
        <v>-----</v>
      </c>
      <c r="G24" s="73" t="str">
        <f ca="1">'Hilfstabelle Datendef_KB'!U12</f>
        <v>-----</v>
      </c>
      <c r="H24" s="70" t="str">
        <f ca="1">'Hilfstabelle Datendef_KB'!V12</f>
        <v>n.d.</v>
      </c>
      <c r="I24" s="35" t="str">
        <f ca="1">'Hilfstabelle Datendef_KB'!W12</f>
        <v>Unvollständig</v>
      </c>
      <c r="J24" s="87" t="str">
        <f ca="1">'Hilfstabelle Datendef_KB'!X12</f>
        <v>-----</v>
      </c>
      <c r="K24" s="72" t="str">
        <f ca="1">'Hilfstabelle Datendef_KB'!Y12</f>
        <v>-----</v>
      </c>
    </row>
    <row r="25" spans="1:11" ht="169.5" customHeight="1" x14ac:dyDescent="0.25">
      <c r="A25" s="35">
        <f ca="1">'Hilfstabelle Datendef_KB'!O13</f>
        <v>11</v>
      </c>
      <c r="B25" s="74" t="str">
        <f ca="1">'Hilfstabelle Datendef_KB'!P13</f>
        <v>Operation fortgeschrittenes Ovarialkarzinom durch Gynäkoonkologen</v>
      </c>
      <c r="C25" s="71" t="str">
        <f ca="1">'Hilfstabelle Datendef_KB'!Q13</f>
        <v>-----</v>
      </c>
      <c r="D25" s="71" t="str">
        <f ca="1">'Hilfstabelle Datendef_KB'!R13</f>
        <v>≥ 80%</v>
      </c>
      <c r="E25" s="71" t="str">
        <f ca="1">'Hilfstabelle Datendef_KB'!S13</f>
        <v>-----</v>
      </c>
      <c r="F25" s="73" t="str">
        <f ca="1">'Hilfstabelle Datendef_KB'!T13</f>
        <v>-----</v>
      </c>
      <c r="G25" s="73">
        <f ca="1">'Hilfstabelle Datendef_KB'!U13</f>
        <v>0</v>
      </c>
      <c r="H25" s="70" t="str">
        <f ca="1">'Hilfstabelle Datendef_KB'!V13</f>
        <v>n.d.</v>
      </c>
      <c r="I25" s="35" t="str">
        <f ca="1">'Hilfstabelle Datendef_KB'!W13</f>
        <v>Unvollständig</v>
      </c>
      <c r="J25" s="87" t="str">
        <f ca="1">'Hilfstabelle Datendef_KB'!X13</f>
        <v>-----</v>
      </c>
      <c r="K25" s="72" t="str">
        <f ca="1">'Hilfstabelle Datendef_KB'!Y13</f>
        <v>-----</v>
      </c>
    </row>
    <row r="26" spans="1:11" ht="169.5" customHeight="1" x14ac:dyDescent="0.25">
      <c r="A26" s="35">
        <f ca="1">'Hilfstabelle Datendef_KB'!O14</f>
        <v>13</v>
      </c>
      <c r="B26" s="74" t="str">
        <f ca="1">'Hilfstabelle Datendef_KB'!P14</f>
        <v>First-Line Chemotherapie fortgeschrittenes Ovarialkarzinom</v>
      </c>
      <c r="C26" s="71" t="str">
        <f ca="1">'Hilfstabelle Datendef_KB'!Q14</f>
        <v>-----</v>
      </c>
      <c r="D26" s="71" t="str">
        <f ca="1">'Hilfstabelle Datendef_KB'!R14</f>
        <v>≥ 60%</v>
      </c>
      <c r="E26" s="71" t="str">
        <f ca="1">'Hilfstabelle Datendef_KB'!S14</f>
        <v>-----</v>
      </c>
      <c r="F26" s="73" t="str">
        <f ca="1">'Hilfstabelle Datendef_KB'!T14</f>
        <v>-----</v>
      </c>
      <c r="G26" s="73">
        <f ca="1">'Hilfstabelle Datendef_KB'!U14</f>
        <v>0</v>
      </c>
      <c r="H26" s="70" t="str">
        <f ca="1">'Hilfstabelle Datendef_KB'!V14</f>
        <v>n.d.</v>
      </c>
      <c r="I26" s="35" t="str">
        <f ca="1">'Hilfstabelle Datendef_KB'!W14</f>
        <v>Unvollständig</v>
      </c>
      <c r="J26" s="87" t="str">
        <f ca="1">'Hilfstabelle Datendef_KB'!X14</f>
        <v>-----</v>
      </c>
      <c r="K26" s="72" t="str">
        <f ca="1">'Hilfstabelle Datendef_KB'!Y14</f>
        <v>-----</v>
      </c>
    </row>
    <row r="27" spans="1:11" ht="169.5" customHeight="1" x14ac:dyDescent="0.25">
      <c r="A27" s="35">
        <f ca="1">'Hilfstabelle Datendef_KB'!O15</f>
        <v>14</v>
      </c>
      <c r="B27" s="74" t="str">
        <f ca="1">'Hilfstabelle Datendef_KB'!P15</f>
        <v>Zytologisches/
histologisches LK-staging</v>
      </c>
      <c r="C27" s="71" t="str">
        <f ca="1">'Hilfstabelle Datendef_KB'!Q15</f>
        <v>-----</v>
      </c>
      <c r="D27" s="71" t="str">
        <f ca="1">'Hilfstabelle Datendef_KB'!R15</f>
        <v>≥ 60%</v>
      </c>
      <c r="E27" s="71" t="str">
        <f ca="1">'Hilfstabelle Datendef_KB'!S15</f>
        <v>-----</v>
      </c>
      <c r="F27" s="73" t="str">
        <f ca="1">'Hilfstabelle Datendef_KB'!T15</f>
        <v>-----</v>
      </c>
      <c r="G27" s="73">
        <f ca="1">'Hilfstabelle Datendef_KB'!U15</f>
        <v>0</v>
      </c>
      <c r="H27" s="70" t="str">
        <f ca="1">'Hilfstabelle Datendef_KB'!V15</f>
        <v>n.d.</v>
      </c>
      <c r="I27" s="35" t="str">
        <f ca="1">'Hilfstabelle Datendef_KB'!W15</f>
        <v>Unvollständig</v>
      </c>
      <c r="J27" s="87" t="str">
        <f ca="1">'Hilfstabelle Datendef_KB'!X15</f>
        <v>-----</v>
      </c>
      <c r="K27" s="72" t="str">
        <f ca="1">'Hilfstabelle Datendef_KB'!Y15</f>
        <v>-----</v>
      </c>
    </row>
    <row r="28" spans="1:11" ht="169.5" customHeight="1" x14ac:dyDescent="0.25">
      <c r="A28" s="35">
        <f ca="1">'Hilfstabelle Datendef_KB'!O16</f>
        <v>15</v>
      </c>
      <c r="B28" s="74" t="str">
        <f ca="1">'Hilfstabelle Datendef_KB'!P16</f>
        <v>Brachytherapie als Bestandteil prim. Radio(chemo)therapie</v>
      </c>
      <c r="C28" s="71" t="str">
        <f ca="1">'Hilfstabelle Datendef_KB'!Q16</f>
        <v>-----</v>
      </c>
      <c r="D28" s="71" t="str">
        <f ca="1">'Hilfstabelle Datendef_KB'!R16</f>
        <v>≥ 80%</v>
      </c>
      <c r="E28" s="71" t="str">
        <f ca="1">'Hilfstabelle Datendef_KB'!S16</f>
        <v>-----</v>
      </c>
      <c r="F28" s="73" t="str">
        <f ca="1">'Hilfstabelle Datendef_KB'!T16</f>
        <v>-----</v>
      </c>
      <c r="G28" s="73" t="str">
        <f ca="1">'Hilfstabelle Datendef_KB'!U16</f>
        <v>-----</v>
      </c>
      <c r="H28" s="70" t="str">
        <f ca="1">'Hilfstabelle Datendef_KB'!V16</f>
        <v>n.d.</v>
      </c>
      <c r="I28" s="35" t="str">
        <f ca="1">'Hilfstabelle Datendef_KB'!W16</f>
        <v>Unvollständig</v>
      </c>
      <c r="J28" s="87" t="str">
        <f ca="1">'Hilfstabelle Datendef_KB'!X16</f>
        <v>-----</v>
      </c>
      <c r="K28" s="72" t="str">
        <f ca="1">'Hilfstabelle Datendef_KB'!Y16</f>
        <v>-----</v>
      </c>
    </row>
    <row r="29" spans="1:11" ht="169.5" customHeight="1" x14ac:dyDescent="0.25">
      <c r="A29" s="35">
        <f ca="1">'Hilfstabelle Datendef_KB'!O17</f>
        <v>16</v>
      </c>
      <c r="B29" s="74" t="str">
        <f ca="1">'Hilfstabelle Datendef_KB'!P17</f>
        <v>Histologische Sicherung Lokalrezidiv</v>
      </c>
      <c r="C29" s="71" t="str">
        <f ca="1">'Hilfstabelle Datendef_KB'!Q17</f>
        <v>-----</v>
      </c>
      <c r="D29" s="71" t="str">
        <f ca="1">'Hilfstabelle Datendef_KB'!R17</f>
        <v>≥ 50%</v>
      </c>
      <c r="E29" s="71" t="str">
        <f ca="1">'Hilfstabelle Datendef_KB'!S17</f>
        <v>-----</v>
      </c>
      <c r="F29" s="73" t="str">
        <f ca="1">'Hilfstabelle Datendef_KB'!T17</f>
        <v>-----</v>
      </c>
      <c r="G29" s="73" t="str">
        <f ca="1">'Hilfstabelle Datendef_KB'!U17</f>
        <v>-----</v>
      </c>
      <c r="H29" s="70" t="str">
        <f ca="1">'Hilfstabelle Datendef_KB'!V17</f>
        <v>n.d.</v>
      </c>
      <c r="I29" s="35" t="str">
        <f ca="1">'Hilfstabelle Datendef_KB'!W17</f>
        <v>Unvollständig</v>
      </c>
      <c r="J29" s="87" t="str">
        <f ca="1">'Hilfstabelle Datendef_KB'!X17</f>
        <v>-----</v>
      </c>
      <c r="K29" s="72" t="str">
        <f ca="1">'Hilfstabelle Datendef_KB'!Y17</f>
        <v>-----</v>
      </c>
    </row>
    <row r="30" spans="1:11" ht="169.5" customHeight="1" x14ac:dyDescent="0.25">
      <c r="A30" s="35">
        <f ca="1">'Hilfstabelle Datendef_KB'!O18</f>
        <v>17</v>
      </c>
      <c r="B30" s="74" t="str">
        <f ca="1">'Hilfstabelle Datendef_KB'!P18</f>
        <v>Vulvakarzinom:
Angaben im Befundbericht bei Erstdiagnose und Tumorresektion</v>
      </c>
      <c r="C30" s="71" t="str">
        <f ca="1">'Hilfstabelle Datendef_KB'!Q18</f>
        <v>-----</v>
      </c>
      <c r="D30" s="71" t="str">
        <f ca="1">'Hilfstabelle Datendef_KB'!R18</f>
        <v>≥ 90%</v>
      </c>
      <c r="E30" s="71" t="str">
        <f ca="1">'Hilfstabelle Datendef_KB'!S18</f>
        <v>-----</v>
      </c>
      <c r="F30" s="73" t="str">
        <f ca="1">'Hilfstabelle Datendef_KB'!T18</f>
        <v>-----</v>
      </c>
      <c r="G30" s="73" t="str">
        <f ca="1">'Hilfstabelle Datendef_KB'!U18</f>
        <v>-----</v>
      </c>
      <c r="H30" s="70" t="str">
        <f ca="1">'Hilfstabelle Datendef_KB'!V18</f>
        <v>n.d.</v>
      </c>
      <c r="I30" s="35" t="str">
        <f ca="1">'Hilfstabelle Datendef_KB'!W18</f>
        <v>Unvollständig</v>
      </c>
      <c r="J30" s="87" t="str">
        <f ca="1">'Hilfstabelle Datendef_KB'!X18</f>
        <v>-----</v>
      </c>
      <c r="K30" s="72" t="str">
        <f ca="1">'Hilfstabelle Datendef_KB'!Y18</f>
        <v>-----</v>
      </c>
    </row>
    <row r="31" spans="1:11" ht="169.5" customHeight="1" x14ac:dyDescent="0.25">
      <c r="A31" s="35">
        <f ca="1">'Hilfstabelle Datendef_KB'!O19</f>
        <v>18</v>
      </c>
      <c r="B31" s="74" t="str">
        <f ca="1">'Hilfstabelle Datendef_KB'!P19</f>
        <v>Vulvakarzinom:
Angaben im Befundbericht bei Lymphonodektomie</v>
      </c>
      <c r="C31" s="71" t="str">
        <f ca="1">'Hilfstabelle Datendef_KB'!Q19</f>
        <v>-----</v>
      </c>
      <c r="D31" s="71" t="str">
        <f ca="1">'Hilfstabelle Datendef_KB'!R19</f>
        <v>≥ 90%</v>
      </c>
      <c r="E31" s="71" t="str">
        <f ca="1">'Hilfstabelle Datendef_KB'!S19</f>
        <v>-----</v>
      </c>
      <c r="F31" s="73" t="str">
        <f ca="1">'Hilfstabelle Datendef_KB'!T19</f>
        <v>-----</v>
      </c>
      <c r="G31" s="73" t="str">
        <f ca="1">'Hilfstabelle Datendef_KB'!U19</f>
        <v>-----</v>
      </c>
      <c r="H31" s="70" t="str">
        <f ca="1">'Hilfstabelle Datendef_KB'!V19</f>
        <v>n.d.</v>
      </c>
      <c r="I31" s="35" t="str">
        <f ca="1">'Hilfstabelle Datendef_KB'!W19</f>
        <v>Unvollständig</v>
      </c>
      <c r="J31" s="87" t="str">
        <f ca="1">'Hilfstabelle Datendef_KB'!X19</f>
        <v>-----</v>
      </c>
      <c r="K31" s="72" t="str">
        <f ca="1">'Hilfstabelle Datendef_KB'!Y19</f>
        <v>-----</v>
      </c>
    </row>
    <row r="32" spans="1:11" ht="169.5" customHeight="1" x14ac:dyDescent="0.25">
      <c r="A32" s="35">
        <f ca="1">'Hilfstabelle Datendef_KB'!O20</f>
        <v>19</v>
      </c>
      <c r="B32" s="74" t="str">
        <f ca="1">'Hilfstabelle Datendef_KB'!P20</f>
        <v>Vulvakarzinom:
Durchführung inguinofemorales Staging</v>
      </c>
      <c r="C32" s="71" t="str">
        <f ca="1">'Hilfstabelle Datendef_KB'!Q20</f>
        <v>-----</v>
      </c>
      <c r="D32" s="71" t="str">
        <f ca="1">'Hilfstabelle Datendef_KB'!R20</f>
        <v>≥ 90%</v>
      </c>
      <c r="E32" s="71" t="str">
        <f ca="1">'Hilfstabelle Datendef_KB'!S20</f>
        <v>-----</v>
      </c>
      <c r="F32" s="73" t="str">
        <f ca="1">'Hilfstabelle Datendef_KB'!T20</f>
        <v>-----</v>
      </c>
      <c r="G32" s="73" t="str">
        <f ca="1">'Hilfstabelle Datendef_KB'!U20</f>
        <v>-----</v>
      </c>
      <c r="H32" s="70" t="str">
        <f ca="1">'Hilfstabelle Datendef_KB'!V20</f>
        <v>n.d.</v>
      </c>
      <c r="I32" s="35" t="str">
        <f ca="1">'Hilfstabelle Datendef_KB'!W20</f>
        <v>Unvollständig</v>
      </c>
      <c r="J32" s="87" t="str">
        <f ca="1">'Hilfstabelle Datendef_KB'!X20</f>
        <v>-----</v>
      </c>
      <c r="K32" s="72" t="str">
        <f ca="1">'Hilfstabelle Datendef_KB'!Y20</f>
        <v>-----</v>
      </c>
    </row>
    <row r="33" spans="1:11" ht="169.15" customHeight="1" x14ac:dyDescent="0.25">
      <c r="A33" s="35">
        <f ca="1">'Hilfstabelle Datendef_KB'!O21</f>
        <v>20</v>
      </c>
      <c r="B33" s="74" t="str">
        <f ca="1">'Hilfstabelle Datendef_KB'!P21</f>
        <v>Vulvakarzinom:
Sentinel Lymphknoten Biopsie</v>
      </c>
      <c r="C33" s="71" t="str">
        <f ca="1">'Hilfstabelle Datendef_KB'!Q21</f>
        <v>-----</v>
      </c>
      <c r="D33" s="71" t="str">
        <f ca="1">'Hilfstabelle Datendef_KB'!R21</f>
        <v>≥ 90%</v>
      </c>
      <c r="E33" s="71" t="str">
        <f ca="1">'Hilfstabelle Datendef_KB'!S21</f>
        <v>-----</v>
      </c>
      <c r="F33" s="73" t="str">
        <f ca="1">'Hilfstabelle Datendef_KB'!T21</f>
        <v>-----</v>
      </c>
      <c r="G33" s="73" t="str">
        <f ca="1">'Hilfstabelle Datendef_KB'!U21</f>
        <v>-----</v>
      </c>
      <c r="H33" s="70" t="str">
        <f ca="1">'Hilfstabelle Datendef_KB'!V21</f>
        <v>n.d.</v>
      </c>
      <c r="I33" s="35" t="str">
        <f ca="1">'Hilfstabelle Datendef_KB'!W21</f>
        <v>Unvollständig</v>
      </c>
      <c r="J33" s="87" t="str">
        <f ca="1">'Hilfstabelle Datendef_KB'!X21</f>
        <v>-----</v>
      </c>
      <c r="K33" s="72" t="str">
        <f ca="1">'Hilfstabelle Datendef_KB'!Y21</f>
        <v>-----</v>
      </c>
    </row>
    <row r="34" spans="1:11" ht="169.15" customHeight="1" x14ac:dyDescent="0.25">
      <c r="A34" s="35">
        <f ca="1">'Hilfstabelle Datendef_KB'!O22</f>
        <v>21</v>
      </c>
      <c r="B34" s="74" t="str">
        <f ca="1">'Hilfstabelle Datendef_KB'!P22</f>
        <v xml:space="preserve">Endometriumkarzinom: Immunhistochemische Bestimmung von p53 sowie der MMR-Proteine </v>
      </c>
      <c r="C34" s="71" t="str">
        <f ca="1">'Hilfstabelle Datendef_KB'!Q22</f>
        <v>&lt; 60%</v>
      </c>
      <c r="D34" s="71" t="str">
        <f ca="1">'Hilfstabelle Datendef_KB'!R22</f>
        <v>Derzeit keine Vorgaben</v>
      </c>
      <c r="E34" s="71" t="str">
        <f ca="1">'Hilfstabelle Datendef_KB'!S22</f>
        <v>-----</v>
      </c>
      <c r="F34" s="73" t="str">
        <f ca="1">'Hilfstabelle Datendef_KB'!T22</f>
        <v>-----</v>
      </c>
      <c r="G34" s="73" t="str">
        <f ca="1">'Hilfstabelle Datendef_KB'!U22</f>
        <v>-----</v>
      </c>
      <c r="H34" s="70" t="str">
        <f ca="1">'Hilfstabelle Datendef_KB'!V22</f>
        <v>n.d.</v>
      </c>
      <c r="I34" s="35" t="str">
        <f ca="1">'Hilfstabelle Datendef_KB'!W22</f>
        <v>Unvollständig</v>
      </c>
      <c r="J34" s="87" t="str">
        <f ca="1">'Hilfstabelle Datendef_KB'!X22</f>
        <v>-----</v>
      </c>
      <c r="K34" s="72" t="str">
        <f ca="1">'Hilfstabelle Datendef_KB'!Y22</f>
        <v>-----</v>
      </c>
    </row>
    <row r="35" spans="1:11" ht="169.15" customHeight="1" x14ac:dyDescent="0.25">
      <c r="A35" s="35">
        <f ca="1">'Hilfstabelle Datendef_KB'!O23</f>
        <v>22</v>
      </c>
      <c r="B35" s="74" t="str">
        <f ca="1">'Hilfstabelle Datendef_KB'!P23</f>
        <v>Endometriumkarzinom: POLE-Untersuchung</v>
      </c>
      <c r="C35" s="71" t="str">
        <f ca="1">'Hilfstabelle Datendef_KB'!Q23</f>
        <v>&lt; 60%</v>
      </c>
      <c r="D35" s="71" t="str">
        <f ca="1">'Hilfstabelle Datendef_KB'!R23</f>
        <v>Derzeit keine Vorgaben</v>
      </c>
      <c r="E35" s="71" t="str">
        <f ca="1">'Hilfstabelle Datendef_KB'!S23</f>
        <v>-----</v>
      </c>
      <c r="F35" s="73" t="str">
        <f ca="1">'Hilfstabelle Datendef_KB'!T23</f>
        <v>-----</v>
      </c>
      <c r="G35" s="73" t="str">
        <f ca="1">'Hilfstabelle Datendef_KB'!U23</f>
        <v>-----</v>
      </c>
      <c r="H35" s="70" t="str">
        <f ca="1">'Hilfstabelle Datendef_KB'!V23</f>
        <v>n.d.</v>
      </c>
      <c r="I35" s="35" t="str">
        <f ca="1">'Hilfstabelle Datendef_KB'!W23</f>
        <v>Unvollständig</v>
      </c>
      <c r="J35" s="87" t="str">
        <f ca="1">'Hilfstabelle Datendef_KB'!X23</f>
        <v>-----</v>
      </c>
      <c r="K35" s="72" t="str">
        <f ca="1">'Hilfstabelle Datendef_KB'!Y23</f>
        <v>-----</v>
      </c>
    </row>
    <row r="36" spans="1:11" ht="169.15" customHeight="1" x14ac:dyDescent="0.25">
      <c r="A36" s="35">
        <f ca="1">'Hilfstabelle Datendef_KB'!O24</f>
        <v>23</v>
      </c>
      <c r="B36" s="74" t="str">
        <f ca="1">'Hilfstabelle Datendef_KB'!P24</f>
        <v>Endometriumkarzinom: Postoperativ alleinige vaginale Brachytherapie</v>
      </c>
      <c r="C36" s="71" t="str">
        <f ca="1">'Hilfstabelle Datendef_KB'!Q24</f>
        <v>&lt; 60%</v>
      </c>
      <c r="D36" s="71" t="str">
        <f ca="1">'Hilfstabelle Datendef_KB'!R24</f>
        <v>Derzeit keine Vorgaben</v>
      </c>
      <c r="E36" s="71" t="str">
        <f ca="1">'Hilfstabelle Datendef_KB'!S24</f>
        <v>-----</v>
      </c>
      <c r="F36" s="73" t="str">
        <f ca="1">'Hilfstabelle Datendef_KB'!T24</f>
        <v>-----</v>
      </c>
      <c r="G36" s="73" t="str">
        <f ca="1">'Hilfstabelle Datendef_KB'!U24</f>
        <v>-----</v>
      </c>
      <c r="H36" s="70" t="str">
        <f ca="1">'Hilfstabelle Datendef_KB'!V24</f>
        <v>n.d.</v>
      </c>
      <c r="I36" s="35" t="str">
        <f ca="1">'Hilfstabelle Datendef_KB'!W24</f>
        <v>Unvollständig</v>
      </c>
      <c r="J36" s="87" t="str">
        <f ca="1">'Hilfstabelle Datendef_KB'!X24</f>
        <v>-----</v>
      </c>
      <c r="K36" s="72" t="str">
        <f ca="1">'Hilfstabelle Datendef_KB'!Y24</f>
        <v>-----</v>
      </c>
    </row>
    <row r="37" spans="1:11" ht="169.15" customHeight="1" x14ac:dyDescent="0.25">
      <c r="A37" s="35">
        <f ca="1">'Hilfstabelle Datendef_KB'!O25</f>
        <v>24</v>
      </c>
      <c r="B37" s="74" t="str">
        <f ca="1">'Hilfstabelle Datendef_KB'!P25</f>
        <v>Endometriumkarzinom: Perkutane Strahlentherapie mit simultaner Chemotherapie (PORTEC
3-Schema)</v>
      </c>
      <c r="C37" s="71" t="str">
        <f ca="1">'Hilfstabelle Datendef_KB'!Q25</f>
        <v>&lt; 60%</v>
      </c>
      <c r="D37" s="71" t="str">
        <f ca="1">'Hilfstabelle Datendef_KB'!R25</f>
        <v>Derzeit keine Vorgaben</v>
      </c>
      <c r="E37" s="71" t="str">
        <f ca="1">'Hilfstabelle Datendef_KB'!S25</f>
        <v>-----</v>
      </c>
      <c r="F37" s="73" t="str">
        <f ca="1">'Hilfstabelle Datendef_KB'!T25</f>
        <v>-----</v>
      </c>
      <c r="G37" s="73" t="str">
        <f ca="1">'Hilfstabelle Datendef_KB'!U25</f>
        <v>-----</v>
      </c>
      <c r="H37" s="70" t="str">
        <f ca="1">'Hilfstabelle Datendef_KB'!V25</f>
        <v>n.d.</v>
      </c>
      <c r="I37" s="35" t="str">
        <f ca="1">'Hilfstabelle Datendef_KB'!W25</f>
        <v>Unvollständig</v>
      </c>
      <c r="J37" s="87" t="str">
        <f ca="1">'Hilfstabelle Datendef_KB'!X25</f>
        <v>-----</v>
      </c>
      <c r="K37" s="72" t="str">
        <f ca="1">'Hilfstabelle Datendef_KB'!Y25</f>
        <v>-----</v>
      </c>
    </row>
    <row r="38" spans="1:11" ht="169.15" customHeight="1" x14ac:dyDescent="0.25">
      <c r="A38" s="35">
        <f ca="1">'Hilfstabelle Datendef_KB'!O26</f>
        <v>25</v>
      </c>
      <c r="B38" s="74" t="str">
        <f ca="1">'Hilfstabelle Datendef_KB'!P26</f>
        <v>Endometriumkarzinom: Adjuvante Chemotherapie mit Carboplatin und Paclitaxel</v>
      </c>
      <c r="C38" s="71" t="str">
        <f ca="1">'Hilfstabelle Datendef_KB'!Q26</f>
        <v>&lt; 60%</v>
      </c>
      <c r="D38" s="71" t="str">
        <f ca="1">'Hilfstabelle Datendef_KB'!R26</f>
        <v>Derzeit keine Vorgaben</v>
      </c>
      <c r="E38" s="71" t="str">
        <f ca="1">'Hilfstabelle Datendef_KB'!S26</f>
        <v>-----</v>
      </c>
      <c r="F38" s="73" t="str">
        <f ca="1">'Hilfstabelle Datendef_KB'!T26</f>
        <v>-----</v>
      </c>
      <c r="G38" s="73" t="str">
        <f ca="1">'Hilfstabelle Datendef_KB'!U26</f>
        <v>-----</v>
      </c>
      <c r="H38" s="70" t="str">
        <f ca="1">'Hilfstabelle Datendef_KB'!V26</f>
        <v>n.d.</v>
      </c>
      <c r="I38" s="35" t="str">
        <f ca="1">'Hilfstabelle Datendef_KB'!W26</f>
        <v>Unvollständig</v>
      </c>
      <c r="J38" s="87" t="str">
        <f ca="1">'Hilfstabelle Datendef_KB'!X26</f>
        <v>-----</v>
      </c>
      <c r="K38" s="72" t="str">
        <f ca="1">'Hilfstabelle Datendef_KB'!Y26</f>
        <v>-----</v>
      </c>
    </row>
  </sheetData>
  <sheetProtection algorithmName="SHA-512" hashValue="otl0wwX4Y3ZsQzo8/QR22WPFrR3X3lKwwu6ZhPeIocgkHfnn7CcLrUT+7LvGGuGTU25PWGMnXWy1Qoos4av2Kg==" saltValue="9hjndgDFCSzmufhtlMYwsQ==" spinCount="100000" sheet="1" objects="1" scenarios="1" selectLockedCells="1" selectUnlockedCells="1"/>
  <mergeCells count="8">
    <mergeCell ref="C6:J6"/>
    <mergeCell ref="C8:F8"/>
    <mergeCell ref="A12:A13"/>
    <mergeCell ref="I12:I13"/>
    <mergeCell ref="B12:B13"/>
    <mergeCell ref="C12:E12"/>
    <mergeCell ref="F12:H12"/>
    <mergeCell ref="J12:K12"/>
  </mergeCells>
  <phoneticPr fontId="26" type="noConversion"/>
  <conditionalFormatting sqref="A14:H38 J14:K38">
    <cfRule type="notContainsBlanks" dxfId="8" priority="24" stopIfTrue="1">
      <formula>LEN(TRIM(A14))&gt;0</formula>
    </cfRule>
  </conditionalFormatting>
  <conditionalFormatting sqref="A12:J13">
    <cfRule type="expression" dxfId="7" priority="6" stopIfTrue="1">
      <formula>$B$10="Kein Datendefizit vorhanden"</formula>
    </cfRule>
  </conditionalFormatting>
  <conditionalFormatting sqref="I14:I38">
    <cfRule type="expression" dxfId="6" priority="1">
      <formula>AND($I14&lt;&gt;"",$I14="Ausnahme (Plausibilität unklar)")</formula>
    </cfRule>
    <cfRule type="expression" dxfId="5" priority="2">
      <formula>AND($I14&lt;&gt;"",$I14="optional - unvollständig")</formula>
    </cfRule>
    <cfRule type="expression" dxfId="4" priority="20" stopIfTrue="1">
      <formula>OR(AND($I14&lt;&gt;"",$I14="Unvollständig"),AND($I14&lt;&gt;"",$I14="Inkorrekt"),AND($I14&lt;&gt;"",$I14="optional - Inkorrekt"))</formula>
    </cfRule>
    <cfRule type="expression" dxfId="3" priority="21" stopIfTrue="1">
      <formula>OR(AND($I14&lt;&gt;"",$I14="Sollvorgabe nicht erfüllt"),AND($I14&lt;&gt;"",$I14="optional - Sollvorgabe nicht erfüllt"))</formula>
    </cfRule>
    <cfRule type="expression" dxfId="2" priority="22" stopIfTrue="1">
      <formula>OR(AND($I14&lt;&gt;"",$I14="I.O. (Plausibilität unklar)"),AND($I14&lt;&gt;"",$I14="optional - I.O. (Plausibilität unklar)"))</formula>
    </cfRule>
  </conditionalFormatting>
  <conditionalFormatting sqref="J12:K12">
    <cfRule type="expression" dxfId="1" priority="3" stopIfTrue="1">
      <formula>J12&lt;&gt;""</formula>
    </cfRule>
  </conditionalFormatting>
  <conditionalFormatting sqref="K13">
    <cfRule type="expression" dxfId="0" priority="5" stopIfTrue="1">
      <formula>$B$10="Kein Datendefizit vorhanden"</formula>
    </cfRule>
  </conditionalFormatting>
  <pageMargins left="0.39370078740157483" right="0.19685039370078741" top="0.59055118110236227" bottom="0.39370078740157483" header="0.11811023622047245" footer="0.11811023622047245"/>
  <pageSetup paperSize="9" fitToHeight="0" orientation="landscape" r:id="rId1"/>
  <headerFooter>
    <oddFooter xml:space="preserve">&amp;L&amp;"Arial,Standard"&amp;7&amp;F&amp;C&amp;"Arial,Standard"&amp;7 © DKG  Alle Rechte vorbehalten&amp;R&amp;"Arial,Standard"&amp;7&amp;P       </oddFooter>
  </headerFooter>
  <rowBreaks count="3" manualBreakCount="3">
    <brk id="15" max="10" man="1"/>
    <brk id="17" max="10" man="1"/>
    <brk id="19" max="10" man="1"/>
  </rowBreaks>
  <colBreaks count="1" manualBreakCount="1">
    <brk id="16" max="1048575" man="1"/>
  </colBreaks>
  <ignoredErrors>
    <ignoredError sqref="D13" formula="1"/>
    <ignoredError sqref="C8" emptyCellReference="1"/>
  </ignoredError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Y26"/>
  <sheetViews>
    <sheetView zoomScaleNormal="100" workbookViewId="0">
      <selection activeCell="A27" sqref="A27:XFD28"/>
    </sheetView>
  </sheetViews>
  <sheetFormatPr baseColWidth="10" defaultColWidth="11.42578125" defaultRowHeight="11.25" x14ac:dyDescent="0.25"/>
  <cols>
    <col min="1" max="1" width="18.28515625" style="127" customWidth="1"/>
    <col min="2" max="2" width="9.140625" style="37" customWidth="1"/>
    <col min="3" max="3" width="9.42578125" style="80" customWidth="1"/>
    <col min="4" max="4" width="51.7109375" style="125" bestFit="1" customWidth="1"/>
    <col min="5" max="5" width="9.140625" style="78" customWidth="1"/>
    <col min="6" max="6" width="11.28515625" style="80" customWidth="1"/>
    <col min="7" max="10" width="9.140625" style="78" customWidth="1"/>
    <col min="11" max="11" width="13" style="80" customWidth="1"/>
    <col min="12" max="13" width="25.7109375" style="37" customWidth="1"/>
    <col min="14" max="14" width="9.140625" style="37" customWidth="1"/>
    <col min="15" max="15" width="6.5703125" style="78" customWidth="1"/>
    <col min="16" max="16" width="31" style="125" bestFit="1" customWidth="1"/>
    <col min="17" max="17" width="9.140625" style="78" customWidth="1"/>
    <col min="18" max="18" width="9.140625" style="80" customWidth="1"/>
    <col min="19" max="22" width="9.140625" style="78" customWidth="1"/>
    <col min="23" max="23" width="15.42578125" style="80" customWidth="1"/>
    <col min="24" max="25" width="18.42578125" style="37" customWidth="1"/>
    <col min="26" max="16384" width="11.42578125" style="37"/>
  </cols>
  <sheetData>
    <row r="1" spans="1:25" ht="22.5" x14ac:dyDescent="0.25">
      <c r="A1" s="126" t="s">
        <v>66</v>
      </c>
      <c r="C1" s="75" t="s">
        <v>7</v>
      </c>
      <c r="D1" s="77" t="s">
        <v>132</v>
      </c>
      <c r="E1" s="75" t="s">
        <v>222</v>
      </c>
      <c r="F1" s="76" t="s">
        <v>32</v>
      </c>
      <c r="G1" s="75" t="s">
        <v>222</v>
      </c>
      <c r="H1" s="75" t="s">
        <v>0</v>
      </c>
      <c r="I1" s="75" t="s">
        <v>33</v>
      </c>
      <c r="J1" s="75" t="s">
        <v>41</v>
      </c>
      <c r="K1" s="75" t="s">
        <v>66</v>
      </c>
      <c r="L1" s="62" t="s">
        <v>219</v>
      </c>
      <c r="M1" s="62" t="s">
        <v>218</v>
      </c>
      <c r="O1" s="79" t="s">
        <v>1</v>
      </c>
    </row>
    <row r="2" spans="1:25" ht="34.5" customHeight="1" x14ac:dyDescent="0.25">
      <c r="A2" s="178" t="str">
        <f>IF('Kennzahlenbogen_(KB)'!P8=0,"",'Kennzahlenbogen_(KB)'!P8)</f>
        <v>Unvollständig</v>
      </c>
      <c r="C2" s="64">
        <f>IF($A2="I.O.","",'Kennzahlenbogen_(KB)'!A8)</f>
        <v>1</v>
      </c>
      <c r="D2" s="63" t="str">
        <f>IF($A2="I.O.","",'Kennzahlenbogen_(KB)'!C8)</f>
        <v>Vorstellung Tumorkonferenz</v>
      </c>
      <c r="E2" s="81" t="str">
        <f>IF(AND('Kennzahlenbogen_(KB)'!J8="",$A2&lt;&gt;"I.O."),"-----",IF($A2="I.O.","",'Kennzahlenbogen_(KB)'!J8))</f>
        <v>-----</v>
      </c>
      <c r="F2" s="82" t="str">
        <f>IF($A2="I.O.","",'Kennzahlenbogen_(KB)'!K8)</f>
        <v>≥ 90%</v>
      </c>
      <c r="G2" s="81" t="str">
        <f>IF(AND('Kennzahlenbogen_(KB)'!M8="",$A2&lt;&gt;"I.O."),"-----",IF($A2="I.O.","",'Kennzahlenbogen_(KB)'!M8))</f>
        <v>-----</v>
      </c>
      <c r="H2" s="61" t="str">
        <f>IF($A2="I.O.","",IF('Kennzahlenbogen_(KB)'!O8="","-----",'Kennzahlenbogen_(KB)'!O8))</f>
        <v>-----</v>
      </c>
      <c r="I2" s="61">
        <f>IF($A2="I.O.","",IF('Kennzahlenbogen_(KB)'!O9="","-----",'Kennzahlenbogen_(KB)'!O9))</f>
        <v>0</v>
      </c>
      <c r="J2" s="65" t="str">
        <f>IF($A2="I.O.","",IF('Kennzahlenbogen_(KB)'!O10="",0,'Kennzahlenbogen_(KB)'!O10))</f>
        <v>n.d.</v>
      </c>
      <c r="K2" s="64" t="str">
        <f>IF($A2="I.O.","",'Kennzahlenbogen_(KB)'!P8)</f>
        <v>Unvollständig</v>
      </c>
      <c r="L2" s="38" t="str">
        <f>IF(AND('Kennzahlenbogen_(KB)'!Q8="",$A2&lt;&gt;"I.O."),"-----",IF($A2="I.O.","",'Kennzahlenbogen_(KB)'!Q8))</f>
        <v>-----</v>
      </c>
      <c r="M2" s="38" t="str">
        <f>IF(AND('Kennzahlenbogen_(KB)'!R8="",$A2&lt;&gt;"I.O."),"-----",IF($A2="I.O.","",'Kennzahlenbogen_(KB)'!R8))</f>
        <v>-----</v>
      </c>
      <c r="O2" s="31">
        <f t="array" aca="1" ref="O2" ca="1">IF(ROW()-ROW($D$2:$D$26)+1&gt;ROWS($C$2:$C$26)-COUNTBLANK($C$2:$C$26),"",INDIRECT(ADDRESS(SMALL((IF($C$2:$C$26&lt;&gt;"",ROW($C$2:$C$26),ROW()+ROWS($C$2:$C$26))),ROW()-ROW($D$2:$D$26)+1),COLUMN($C$2:$C$26),4)))</f>
        <v>1</v>
      </c>
      <c r="P2" s="63" t="str">
        <f t="array" aca="1" ref="P2" ca="1">IF(ROW()-ROW($E$2:$E$26)+1&gt;ROWS($D$2:$D$26)-COUNTBLANK($D$2:$D$26),"",INDIRECT(ADDRESS(SMALL((IF($D$2:$D$26&gt;"",ROW($D$2:$D$26),ROW()+ROWS($D$2:$D$26))),ROW()-ROW($E$2:$E$26)+1),COLUMN($D$2:$D$26),4)))</f>
        <v>Vorstellung Tumorkonferenz</v>
      </c>
      <c r="Q2" s="81" t="str">
        <f t="array" aca="1" ref="Q2" ca="1">IF(ROW()-ROW($F$2:$F$26)+1&gt;ROWS($E$2:$E$26)-COUNTBLANK($E$2:$E$26),"",INDIRECT(ADDRESS(SMALL((IF($E$2:$E$26&gt;"",ROW($E$2:$E$26),ROW()+ROWS($E$2:$E$26))),ROW()-ROW($F$2:$F$26)+1),COLUMN($E$2:$E$26),4)))</f>
        <v>-----</v>
      </c>
      <c r="R2" s="82" t="str">
        <f t="array" aca="1" ref="R2" ca="1">IF(ROW()-ROW($G$2:$G$26)+1&gt;ROWS($F$2:$F$26)-COUNTBLANK($F$2:$F$26),"",INDIRECT(ADDRESS(SMALL((IF($F$2:$F$26&gt;"",ROW($F$2:$F$26),ROW()+ROWS($F$2:$F$26))),ROW()-ROW($G$2:$G$26)+1),COLUMN($F$2:$F$26),4)))</f>
        <v>≥ 90%</v>
      </c>
      <c r="S2" s="81" t="str">
        <f t="array" aca="1" ref="S2" ca="1">IF(ROW()-ROW($H$2:$H$26)+1&gt;ROWS($G$2:$G$26)-COUNTBLANK($G$2:$G$26),"",INDIRECT(ADDRESS(SMALL((IF($G$2:$G$26&lt;&gt;"",ROW($G$2:$G$26),ROW()+ROWS($G$2:$G$26))),ROW()-ROW($H$2:$H$26)+1),COLUMN($G$2:$G$26),4)))</f>
        <v>-----</v>
      </c>
      <c r="T2" s="61" t="str">
        <f t="array" aca="1" ref="T2" ca="1">IF(ROW()-ROW($I$2:$I$26)+1&gt;ROWS($H$2:$H$26)-COUNTBLANK($H$2:$H$26),"",INDIRECT(ADDRESS(SMALL((IF($H$2:$H$26&lt;&gt;"",ROW($H$2:$H$26),ROW()+ROWS($H$2:$H$26))),ROW()-ROW($I$2:$I$26)+1),COLUMN($H$2:$H$26),4)))</f>
        <v>-----</v>
      </c>
      <c r="U2" s="61">
        <f t="array" aca="1" ref="U2" ca="1">IF(ROW()-ROW($J$2:$J$26)+1&gt;ROWS($I$2:$I$26)-COUNTBLANK($I$2:$I$26),"",INDIRECT(ADDRESS(SMALL((IF($I$2:$I$26&lt;&gt;"",ROW($I$2:$I$26),ROW()+ROWS($I$2:$I$26))),ROW()-ROW($J$2:$J$26)+1),COLUMN($I$2:$I$26),4)))</f>
        <v>0</v>
      </c>
      <c r="V2" s="65" t="str">
        <f t="array" aca="1" ref="V2" ca="1">IF(ROW()-ROW($K$2:$K$26)+1&gt;ROWS($J$2:$J$26)-COUNTBLANK($J$2:$J$26),"",INDIRECT(ADDRESS(SMALL((IF($J$2:$J$26&lt;&gt;"",ROW($J$2:$J$26),ROW()+ROWS($J$2:$J$26))),ROW()-ROW($K$2:$K$26)+1),COLUMN($J$2:$J$26),4)))</f>
        <v>n.d.</v>
      </c>
      <c r="W2" s="64" t="str">
        <f t="array" aca="1" ref="W2" ca="1">IF(ROW()-ROW($L$2:$L$26)+1&gt;ROWS($K$2:$K$26)-COUNTBLANK($K$2:$K$26),"",INDIRECT(ADDRESS(SMALL((IF($K$2:$K$26&lt;&gt;"",ROW($K$2:$K$26),ROW()+ROWS($K$2:$K$26))),ROW()-ROW($L$2:$L$26)+1),COLUMN($K$2:$K$26),4)))</f>
        <v>Unvollständig</v>
      </c>
      <c r="X2" s="38" t="str">
        <f t="array" aca="1" ref="X2" ca="1">IF(ROW()-ROW($M$2:$M$26)+1&gt;ROWS($L$2:$L$26)-COUNTBLANK($L$2:$L$26),"",INDIRECT(ADDRESS(SMALL((IF($L$2:$L$26&lt;&gt;"",ROW($L$2:$L$26),ROW()+ROWS($L$2:$L$26))),ROW()-ROW($M$2:$M$26)+1),COLUMN($L$2:$L$26),4)))</f>
        <v>-----</v>
      </c>
      <c r="Y2" s="38" t="str">
        <f t="array" aca="1" ref="Y2" ca="1">IF(ROW()-ROW($N$2:$N$21)+1&gt;ROWS($M$2:$M$26)-COUNTBLANK($M$2:$M$26),"",INDIRECT(ADDRESS(SMALL((IF($M$2:$M$26&lt;&gt;"",ROW($M$2:$M$26),ROW()+ROWS($M$2:$M$26))),ROW()-ROW($N$2:$N$21)+1),COLUMN($M$2:$M$26),4)))</f>
        <v>-----</v>
      </c>
    </row>
    <row r="3" spans="1:25" ht="34.5" customHeight="1" x14ac:dyDescent="0.25">
      <c r="A3" s="178" t="str">
        <f>IF('Kennzahlenbogen_(KB)'!P11=0,"",'Kennzahlenbogen_(KB)'!P11)</f>
        <v>Unvollständig</v>
      </c>
      <c r="C3" s="64">
        <f>IF($A3="I.O.","",'Kennzahlenbogen_(KB)'!A11)</f>
        <v>2</v>
      </c>
      <c r="D3" s="63" t="str">
        <f>IF($A3="I.O.","",'Kennzahlenbogen_(KB)'!C11)</f>
        <v xml:space="preserve">Psychoonkologisches Distress-Screening </v>
      </c>
      <c r="E3" s="81" t="str">
        <f>IF(AND('Kennzahlenbogen_(KB)'!J11="",$A3&lt;&gt;"I.O."),"-----",IF($A3="I.O.","",'Kennzahlenbogen_(KB)'!J11))</f>
        <v>-----</v>
      </c>
      <c r="F3" s="82" t="str">
        <f>IF($A3="I.O.","",'Kennzahlenbogen_(KB)'!K11)</f>
        <v>≥ 65%</v>
      </c>
      <c r="G3" s="81" t="str">
        <f>IF(AND('Kennzahlenbogen_(KB)'!M11="",$A3&lt;&gt;"I.O."),"-----",IF($A3="I.O.","",'Kennzahlenbogen_(KB)'!M11))</f>
        <v>-----</v>
      </c>
      <c r="H3" s="61" t="str">
        <f>IF($A3="I.O.","",IF('Kennzahlenbogen_(KB)'!O11="","-----",'Kennzahlenbogen_(KB)'!O11))</f>
        <v>-----</v>
      </c>
      <c r="I3" s="61">
        <f>IF($A3="I.O.","",IF('Kennzahlenbogen_(KB)'!O12="","-----",'Kennzahlenbogen_(KB)'!O12))</f>
        <v>0</v>
      </c>
      <c r="J3" s="65" t="str">
        <f>IF($A3="I.O.","",IF('Kennzahlenbogen_(KB)'!O13="",0,'Kennzahlenbogen_(KB)'!O13))</f>
        <v>n.d.</v>
      </c>
      <c r="K3" s="64" t="str">
        <f>IF($A3="I.O.","",'Kennzahlenbogen_(KB)'!P11)</f>
        <v>Unvollständig</v>
      </c>
      <c r="L3" s="38" t="str">
        <f>IF(AND('Kennzahlenbogen_(KB)'!Q11="",$A3&lt;&gt;"I.O."),"-----",IF($A3="I.O.","",'Kennzahlenbogen_(KB)'!Q11))</f>
        <v>-----</v>
      </c>
      <c r="M3" s="38" t="str">
        <f>IF(AND('Kennzahlenbogen_(KB)'!R11="",$A3&lt;&gt;"I.O."),"-----",IF($A3="I.O.","",'Kennzahlenbogen_(KB)'!R11))</f>
        <v>-----</v>
      </c>
      <c r="O3" s="31">
        <f t="array" aca="1" ref="O3" ca="1">IF(ROW()-ROW($D$2:$D$26)+1&gt;ROWS($C$2:$C$26)-COUNTBLANK($C$2:$C$26),"",INDIRECT(ADDRESS(SMALL((IF($C$2:$C$26&lt;&gt;"",ROW($C$2:$C$26),ROW()+ROWS($C$2:$C$26))),ROW()-ROW($D$2:$D$26)+1),COLUMN($C$2:$C$26),4)))</f>
        <v>2</v>
      </c>
      <c r="P3" s="63" t="str">
        <f t="array" aca="1" ref="P3" ca="1">IF(ROW()-ROW($E$2:$E$26)+1&gt;ROWS($D$2:$D$26)-COUNTBLANK($D$2:$D$26),"",INDIRECT(ADDRESS(SMALL((IF($D$2:$D$26&gt;"",ROW($D$2:$D$26),ROW()+ROWS($D$2:$D$26))),ROW()-ROW($E$2:$E$26)+1),COLUMN($D$2:$D$26),4)))</f>
        <v xml:space="preserve">Psychoonkologisches Distress-Screening </v>
      </c>
      <c r="Q3" s="81" t="str">
        <f t="array" aca="1" ref="Q3" ca="1">IF(ROW()-ROW($F$2:$F$26)+1&gt;ROWS($E$2:$E$26)-COUNTBLANK($E$2:$E$26),"",INDIRECT(ADDRESS(SMALL((IF($E$2:$E$26&gt;"",ROW($E$2:$E$26),ROW()+ROWS($E$2:$E$26))),ROW()-ROW($F$2:$F$26)+1),COLUMN($E$2:$E$26),4)))</f>
        <v>-----</v>
      </c>
      <c r="R3" s="82" t="str">
        <f t="array" aca="1" ref="R3" ca="1">IF(ROW()-ROW($G$2:$G$26)+1&gt;ROWS($F$2:$F$26)-COUNTBLANK($F$2:$F$26),"",INDIRECT(ADDRESS(SMALL((IF($F$2:$F$26&gt;"",ROW($F$2:$F$26),ROW()+ROWS($F$2:$F$26))),ROW()-ROW($G$2:$G$26)+1),COLUMN($F$2:$F$26),4)))</f>
        <v>≥ 65%</v>
      </c>
      <c r="S3" s="81" t="str">
        <f t="array" aca="1" ref="S3" ca="1">IF(ROW()-ROW($H$2:$H$26)+1&gt;ROWS($G$2:$G$26)-COUNTBLANK($G$2:$G$26),"",INDIRECT(ADDRESS(SMALL((IF($G$2:$G$26&lt;&gt;"",ROW($G$2:$G$26),ROW()+ROWS($G$2:$G$26))),ROW()-ROW($H$2:$H$26)+1),COLUMN($G$2:$G$26),4)))</f>
        <v>-----</v>
      </c>
      <c r="T3" s="61" t="str">
        <f t="array" aca="1" ref="T3" ca="1">IF(ROW()-ROW($I$2:$I$26)+1&gt;ROWS($H$2:$H$26)-COUNTBLANK($H$2:$H$26),"",INDIRECT(ADDRESS(SMALL((IF($H$2:$H$26&lt;&gt;"",ROW($H$2:$H$26),ROW()+ROWS($H$2:$H$26))),ROW()-ROW($I$2:$I$26)+1),COLUMN($H$2:$H$26),4)))</f>
        <v>-----</v>
      </c>
      <c r="U3" s="61">
        <f t="array" aca="1" ref="U3" ca="1">IF(ROW()-ROW($J$2:$J$26)+1&gt;ROWS($I$2:$I$26)-COUNTBLANK($I$2:$I$26),"",INDIRECT(ADDRESS(SMALL((IF($I$2:$I$26&lt;&gt;"",ROW($I$2:$I$26),ROW()+ROWS($I$2:$I$26))),ROW()-ROW($J$2:$J$26)+1),COLUMN($I$2:$I$26),4)))</f>
        <v>0</v>
      </c>
      <c r="V3" s="65" t="str">
        <f t="array" aca="1" ref="V3" ca="1">IF(ROW()-ROW($K$2:$K$26)+1&gt;ROWS($J$2:$J$26)-COUNTBLANK($J$2:$J$26),"",INDIRECT(ADDRESS(SMALL((IF($J$2:$J$26&lt;&gt;"",ROW($J$2:$J$26),ROW()+ROWS($J$2:$J$26))),ROW()-ROW($K$2:$K$26)+1),COLUMN($J$2:$J$26),4)))</f>
        <v>n.d.</v>
      </c>
      <c r="W3" s="64" t="str">
        <f t="array" aca="1" ref="W3" ca="1">IF(ROW()-ROW($L$2:$L$26)+1&gt;ROWS($K$2:$K$26)-COUNTBLANK($K$2:$K$26),"",INDIRECT(ADDRESS(SMALL((IF($K$2:$K$26&lt;&gt;"",ROW($K$2:$K$26),ROW()+ROWS($K$2:$K$26))),ROW()-ROW($L$2:$L$26)+1),COLUMN($K$2:$K$26),4)))</f>
        <v>Unvollständig</v>
      </c>
      <c r="X3" s="38" t="str">
        <f t="array" aca="1" ref="X3" ca="1">IF(ROW()-ROW($M$2:$M$26)+1&gt;ROWS($L$2:$L$26)-COUNTBLANK($L$2:$L$26),"",INDIRECT(ADDRESS(SMALL((IF($L$2:$L$26&lt;&gt;"",ROW($L$2:$L$26),ROW()+ROWS($L$2:$L$26))),ROW()-ROW($M$2:$M$26)+1),COLUMN($L$2:$L$26),4)))</f>
        <v>-----</v>
      </c>
      <c r="Y3" s="38" t="str">
        <f t="array" aca="1" ref="Y3" ca="1">IF(ROW()-ROW($N$2:$N$21)+1&gt;ROWS($M$2:$M$26)-COUNTBLANK($M$2:$M$26),"",INDIRECT(ADDRESS(SMALL((IF($M$2:$M$26&lt;&gt;"",ROW($M$2:$M$26),ROW()+ROWS($M$2:$M$26))),ROW()-ROW($N$2:$N$21)+1),COLUMN($M$2:$M$26),4)))</f>
        <v>-----</v>
      </c>
    </row>
    <row r="4" spans="1:25" ht="34.5" customHeight="1" x14ac:dyDescent="0.25">
      <c r="A4" s="178" t="str">
        <f>IF('Kennzahlenbogen_(KB)'!P14=0,"",'Kennzahlenbogen_(KB)'!P14)</f>
        <v>Unvollständig</v>
      </c>
      <c r="C4" s="64">
        <f>IF($A4="I.O.","",'Kennzahlenbogen_(KB)'!A14)</f>
        <v>3</v>
      </c>
      <c r="D4" s="63" t="str">
        <f>IF($A4="I.O.","",'Kennzahlenbogen_(KB)'!C14)</f>
        <v>Beratung Sozialdienst</v>
      </c>
      <c r="E4" s="81" t="str">
        <f>IF(AND('Kennzahlenbogen_(KB)'!J14="",$A4&lt;&gt;"I.O."),"-----",IF($A4="I.O.","",'Kennzahlenbogen_(KB)'!J14))</f>
        <v>&lt; 50%</v>
      </c>
      <c r="F4" s="82" t="str">
        <f>IF($A4="I.O.","",'Kennzahlenbogen_(KB)'!K14)</f>
        <v>Derzeit keine Vorgaben</v>
      </c>
      <c r="G4" s="81" t="str">
        <f>IF(AND('Kennzahlenbogen_(KB)'!M14="",$A4&lt;&gt;"I.O."),"-----",IF($A4="I.O.","",'Kennzahlenbogen_(KB)'!M14))</f>
        <v>-----</v>
      </c>
      <c r="H4" s="61" t="str">
        <f>IF($A4="I.O.","",IF('Kennzahlenbogen_(KB)'!O14="","-----",'Kennzahlenbogen_(KB)'!O14))</f>
        <v>-----</v>
      </c>
      <c r="I4" s="61">
        <f>IF($A4="I.O.","",IF('Kennzahlenbogen_(KB)'!O15="","-----",'Kennzahlenbogen_(KB)'!O15))</f>
        <v>0</v>
      </c>
      <c r="J4" s="65" t="str">
        <f>IF($A4="I.O.","",IF('Kennzahlenbogen_(KB)'!O16="",0,'Kennzahlenbogen_(KB)'!O16))</f>
        <v>n.d.</v>
      </c>
      <c r="K4" s="64" t="str">
        <f>IF($A4="I.O.","",'Kennzahlenbogen_(KB)'!P14)</f>
        <v>Unvollständig</v>
      </c>
      <c r="L4" s="38" t="str">
        <f>IF(AND('Kennzahlenbogen_(KB)'!Q14="",$A4&lt;&gt;"I.O."),"-----",IF($A4="I.O.","",'Kennzahlenbogen_(KB)'!Q14))</f>
        <v>-----</v>
      </c>
      <c r="M4" s="38" t="str">
        <f>IF(AND('Kennzahlenbogen_(KB)'!R14="",$A4&lt;&gt;"I.O."),"-----",IF($A4="I.O.","",'Kennzahlenbogen_(KB)'!R14))</f>
        <v>-----</v>
      </c>
      <c r="O4" s="31">
        <f t="array" aca="1" ref="O4" ca="1">IF(ROW()-ROW($D$2:$D$26)+1&gt;ROWS($C$2:$C$26)-COUNTBLANK($C$2:$C$26),"",INDIRECT(ADDRESS(SMALL((IF($C$2:$C$26&lt;&gt;"",ROW($C$2:$C$26),ROW()+ROWS($C$2:$C$26))),ROW()-ROW($D$2:$D$26)+1),COLUMN($C$2:$C$26),4)))</f>
        <v>3</v>
      </c>
      <c r="P4" s="63" t="str">
        <f t="array" aca="1" ref="P4" ca="1">IF(ROW()-ROW($E$2:$E$26)+1&gt;ROWS($D$2:$D$26)-COUNTBLANK($D$2:$D$26),"",INDIRECT(ADDRESS(SMALL((IF($D$2:$D$26&gt;"",ROW($D$2:$D$26),ROW()+ROWS($D$2:$D$26))),ROW()-ROW($E$2:$E$26)+1),COLUMN($D$2:$D$26),4)))</f>
        <v>Beratung Sozialdienst</v>
      </c>
      <c r="Q4" s="81" t="str">
        <f t="array" aca="1" ref="Q4" ca="1">IF(ROW()-ROW($F$2:$F$26)+1&gt;ROWS($E$2:$E$26)-COUNTBLANK($E$2:$E$26),"",INDIRECT(ADDRESS(SMALL((IF($E$2:$E$26&gt;"",ROW($E$2:$E$26),ROW()+ROWS($E$2:$E$26))),ROW()-ROW($F$2:$F$26)+1),COLUMN($E$2:$E$26),4)))</f>
        <v>&lt; 50%</v>
      </c>
      <c r="R4" s="82" t="str">
        <f t="array" aca="1" ref="R4" ca="1">IF(ROW()-ROW($G$2:$G$26)+1&gt;ROWS($F$2:$F$26)-COUNTBLANK($F$2:$F$26),"",INDIRECT(ADDRESS(SMALL((IF($F$2:$F$26&gt;"",ROW($F$2:$F$26),ROW()+ROWS($F$2:$F$26))),ROW()-ROW($G$2:$G$26)+1),COLUMN($F$2:$F$26),4)))</f>
        <v>Derzeit keine Vorgaben</v>
      </c>
      <c r="S4" s="81" t="str">
        <f t="array" aca="1" ref="S4" ca="1">IF(ROW()-ROW($H$2:$H$26)+1&gt;ROWS($G$2:$G$26)-COUNTBLANK($G$2:$G$26),"",INDIRECT(ADDRESS(SMALL((IF($G$2:$G$26&lt;&gt;"",ROW($G$2:$G$26),ROW()+ROWS($G$2:$G$26))),ROW()-ROW($H$2:$H$26)+1),COLUMN($G$2:$G$26),4)))</f>
        <v>-----</v>
      </c>
      <c r="T4" s="61" t="str">
        <f t="array" aca="1" ref="T4" ca="1">IF(ROW()-ROW($I$2:$I$26)+1&gt;ROWS($H$2:$H$26)-COUNTBLANK($H$2:$H$26),"",INDIRECT(ADDRESS(SMALL((IF($H$2:$H$26&lt;&gt;"",ROW($H$2:$H$26),ROW()+ROWS($H$2:$H$26))),ROW()-ROW($I$2:$I$26)+1),COLUMN($H$2:$H$26),4)))</f>
        <v>-----</v>
      </c>
      <c r="U4" s="61">
        <f t="array" aca="1" ref="U4" ca="1">IF(ROW()-ROW($J$2:$J$26)+1&gt;ROWS($I$2:$I$26)-COUNTBLANK($I$2:$I$26),"",INDIRECT(ADDRESS(SMALL((IF($I$2:$I$26&lt;&gt;"",ROW($I$2:$I$26),ROW()+ROWS($I$2:$I$26))),ROW()-ROW($J$2:$J$26)+1),COLUMN($I$2:$I$26),4)))</f>
        <v>0</v>
      </c>
      <c r="V4" s="65" t="str">
        <f t="array" aca="1" ref="V4" ca="1">IF(ROW()-ROW($K$2:$K$26)+1&gt;ROWS($J$2:$J$26)-COUNTBLANK($J$2:$J$26),"",INDIRECT(ADDRESS(SMALL((IF($J$2:$J$26&lt;&gt;"",ROW($J$2:$J$26),ROW()+ROWS($J$2:$J$26))),ROW()-ROW($K$2:$K$26)+1),COLUMN($J$2:$J$26),4)))</f>
        <v>n.d.</v>
      </c>
      <c r="W4" s="64" t="str">
        <f t="array" aca="1" ref="W4" ca="1">IF(ROW()-ROW($L$2:$L$26)+1&gt;ROWS($K$2:$K$26)-COUNTBLANK($K$2:$K$26),"",INDIRECT(ADDRESS(SMALL((IF($K$2:$K$26&lt;&gt;"",ROW($K$2:$K$26),ROW()+ROWS($K$2:$K$26))),ROW()-ROW($L$2:$L$26)+1),COLUMN($K$2:$K$26),4)))</f>
        <v>Unvollständig</v>
      </c>
      <c r="X4" s="38" t="str">
        <f t="array" aca="1" ref="X4" ca="1">IF(ROW()-ROW($M$2:$M$26)+1&gt;ROWS($L$2:$L$26)-COUNTBLANK($L$2:$L$26),"",INDIRECT(ADDRESS(SMALL((IF($L$2:$L$26&lt;&gt;"",ROW($L$2:$L$26),ROW()+ROWS($L$2:$L$26))),ROW()-ROW($M$2:$M$26)+1),COLUMN($L$2:$L$26),4)))</f>
        <v>-----</v>
      </c>
      <c r="Y4" s="38" t="str">
        <f t="array" aca="1" ref="Y4" ca="1">IF(ROW()-ROW($N$2:$N$21)+1&gt;ROWS($M$2:$M$26)-COUNTBLANK($M$2:$M$26),"",INDIRECT(ADDRESS(SMALL((IF($M$2:$M$26&lt;&gt;"",ROW($M$2:$M$26),ROW()+ROWS($M$2:$M$26))),ROW()-ROW($N$2:$N$21)+1),COLUMN($M$2:$M$26),4)))</f>
        <v>-----</v>
      </c>
    </row>
    <row r="5" spans="1:25" ht="34.5" customHeight="1" x14ac:dyDescent="0.25">
      <c r="A5" s="178" t="str">
        <f>IF('Kennzahlenbogen_(KB)'!P17=0,"",'Kennzahlenbogen_(KB)'!P17)</f>
        <v>Unvollständig</v>
      </c>
      <c r="C5" s="64">
        <f>IF($A5="I.O.","",'Kennzahlenbogen_(KB)'!A17)</f>
        <v>4</v>
      </c>
      <c r="D5" s="63" t="str">
        <f>IF($A5="I.O.","",'Kennzahlenbogen_(KB)'!C17)</f>
        <v>Anteil Studienpat.
(siehe EB Anforderung 1.7)</v>
      </c>
      <c r="E5" s="81" t="str">
        <f>IF(AND('Kennzahlenbogen_(KB)'!J17="",$A5&lt;&gt;"I.O."),"-----",IF($A5="I.O.","",'Kennzahlenbogen_(KB)'!J17))</f>
        <v>-----</v>
      </c>
      <c r="F5" s="82" t="str">
        <f>IF($A5="I.O.","",'Kennzahlenbogen_(KB)'!K17)</f>
        <v>≥ 5%</v>
      </c>
      <c r="G5" s="81" t="str">
        <f>IF(AND('Kennzahlenbogen_(KB)'!M17="",$A5&lt;&gt;"I.O."),"-----",IF($A5="I.O.","",'Kennzahlenbogen_(KB)'!M17))</f>
        <v>&gt; 65%</v>
      </c>
      <c r="H5" s="61">
        <f>IF($A5="I.O.","",IF('Kennzahlenbogen_(KB)'!O17="","-----",'Kennzahlenbogen_(KB)'!O17))</f>
        <v>0</v>
      </c>
      <c r="I5" s="61">
        <f>IF($A5="I.O.","",IF('Kennzahlenbogen_(KB)'!O18="","-----",'Kennzahlenbogen_(KB)'!O18))</f>
        <v>0</v>
      </c>
      <c r="J5" s="65" t="str">
        <f>IF($A5="I.O.","",IF('Kennzahlenbogen_(KB)'!O19="",0,'Kennzahlenbogen_(KB)'!O19))</f>
        <v>n.d.</v>
      </c>
      <c r="K5" s="64" t="str">
        <f>IF($A5="I.O.","",'Kennzahlenbogen_(KB)'!P17)</f>
        <v>Unvollständig</v>
      </c>
      <c r="L5" s="38" t="str">
        <f>IF(AND('Kennzahlenbogen_(KB)'!Q17="",$A5&lt;&gt;"I.O."),"-----",IF($A5="I.O.","",'Kennzahlenbogen_(KB)'!Q17))</f>
        <v>-----</v>
      </c>
      <c r="M5" s="38" t="str">
        <f>IF(AND('Kennzahlenbogen_(KB)'!R17="",$A5&lt;&gt;"I.O."),"-----",IF($A5="I.O.","",'Kennzahlenbogen_(KB)'!R17))</f>
        <v>-----</v>
      </c>
      <c r="O5" s="31">
        <f t="array" aca="1" ref="O5" ca="1">IF(ROW()-ROW($D$2:$D$26)+1&gt;ROWS($C$2:$C$26)-COUNTBLANK($C$2:$C$26),"",INDIRECT(ADDRESS(SMALL((IF($C$2:$C$26&lt;&gt;"",ROW($C$2:$C$26),ROW()+ROWS($C$2:$C$26))),ROW()-ROW($D$2:$D$26)+1),COLUMN($C$2:$C$26),4)))</f>
        <v>4</v>
      </c>
      <c r="P5" s="63" t="str">
        <f t="array" aca="1" ref="P5" ca="1">IF(ROW()-ROW($E$2:$E$26)+1&gt;ROWS($D$2:$D$26)-COUNTBLANK($D$2:$D$26),"",INDIRECT(ADDRESS(SMALL((IF($D$2:$D$26&gt;"",ROW($D$2:$D$26),ROW()+ROWS($D$2:$D$26))),ROW()-ROW($E$2:$E$26)+1),COLUMN($D$2:$D$26),4)))</f>
        <v>Anteil Studienpat.
(siehe EB Anforderung 1.7)</v>
      </c>
      <c r="Q5" s="81" t="str">
        <f t="array" aca="1" ref="Q5" ca="1">IF(ROW()-ROW($F$2:$F$26)+1&gt;ROWS($E$2:$E$26)-COUNTBLANK($E$2:$E$26),"",INDIRECT(ADDRESS(SMALL((IF($E$2:$E$26&gt;"",ROW($E$2:$E$26),ROW()+ROWS($E$2:$E$26))),ROW()-ROW($F$2:$F$26)+1),COLUMN($E$2:$E$26),4)))</f>
        <v>-----</v>
      </c>
      <c r="R5" s="82" t="str">
        <f t="array" aca="1" ref="R5" ca="1">IF(ROW()-ROW($G$2:$G$26)+1&gt;ROWS($F$2:$F$26)-COUNTBLANK($F$2:$F$26),"",INDIRECT(ADDRESS(SMALL((IF($F$2:$F$26&gt;"",ROW($F$2:$F$26),ROW()+ROWS($F$2:$F$26))),ROW()-ROW($G$2:$G$26)+1),COLUMN($F$2:$F$26),4)))</f>
        <v>≥ 5%</v>
      </c>
      <c r="S5" s="81" t="str">
        <f t="array" aca="1" ref="S5" ca="1">IF(ROW()-ROW($H$2:$H$26)+1&gt;ROWS($G$2:$G$26)-COUNTBLANK($G$2:$G$26),"",INDIRECT(ADDRESS(SMALL((IF($G$2:$G$26&lt;&gt;"",ROW($G$2:$G$26),ROW()+ROWS($G$2:$G$26))),ROW()-ROW($H$2:$H$26)+1),COLUMN($G$2:$G$26),4)))</f>
        <v>&gt; 65%</v>
      </c>
      <c r="T5" s="61">
        <f t="array" aca="1" ref="T5" ca="1">IF(ROW()-ROW($I$2:$I$26)+1&gt;ROWS($H$2:$H$26)-COUNTBLANK($H$2:$H$26),"",INDIRECT(ADDRESS(SMALL((IF($H$2:$H$26&lt;&gt;"",ROW($H$2:$H$26),ROW()+ROWS($H$2:$H$26))),ROW()-ROW($I$2:$I$26)+1),COLUMN($H$2:$H$26),4)))</f>
        <v>0</v>
      </c>
      <c r="U5" s="61">
        <f t="array" aca="1" ref="U5" ca="1">IF(ROW()-ROW($J$2:$J$26)+1&gt;ROWS($I$2:$I$26)-COUNTBLANK($I$2:$I$26),"",INDIRECT(ADDRESS(SMALL((IF($I$2:$I$26&lt;&gt;"",ROW($I$2:$I$26),ROW()+ROWS($I$2:$I$26))),ROW()-ROW($J$2:$J$26)+1),COLUMN($I$2:$I$26),4)))</f>
        <v>0</v>
      </c>
      <c r="V5" s="65" t="str">
        <f t="array" aca="1" ref="V5" ca="1">IF(ROW()-ROW($K$2:$K$26)+1&gt;ROWS($J$2:$J$26)-COUNTBLANK($J$2:$J$26),"",INDIRECT(ADDRESS(SMALL((IF($J$2:$J$26&lt;&gt;"",ROW($J$2:$J$26),ROW()+ROWS($J$2:$J$26))),ROW()-ROW($K$2:$K$26)+1),COLUMN($J$2:$J$26),4)))</f>
        <v>n.d.</v>
      </c>
      <c r="W5" s="64" t="str">
        <f t="array" aca="1" ref="W5" ca="1">IF(ROW()-ROW($L$2:$L$26)+1&gt;ROWS($K$2:$K$26)-COUNTBLANK($K$2:$K$26),"",INDIRECT(ADDRESS(SMALL((IF($K$2:$K$26&lt;&gt;"",ROW($K$2:$K$26),ROW()+ROWS($K$2:$K$26))),ROW()-ROW($L$2:$L$26)+1),COLUMN($K$2:$K$26),4)))</f>
        <v>Unvollständig</v>
      </c>
      <c r="X5" s="38" t="str">
        <f t="array" aca="1" ref="X5" ca="1">IF(ROW()-ROW($M$2:$M$26)+1&gt;ROWS($L$2:$L$26)-COUNTBLANK($L$2:$L$26),"",INDIRECT(ADDRESS(SMALL((IF($L$2:$L$26&lt;&gt;"",ROW($L$2:$L$26),ROW()+ROWS($L$2:$L$26))),ROW()-ROW($M$2:$M$26)+1),COLUMN($L$2:$L$26),4)))</f>
        <v>-----</v>
      </c>
      <c r="Y5" s="38" t="str">
        <f t="array" aca="1" ref="Y5" ca="1">IF(ROW()-ROW($N$2:$N$21)+1&gt;ROWS($M$2:$M$26)-COUNTBLANK($M$2:$M$26),"",INDIRECT(ADDRESS(SMALL((IF($M$2:$M$26&lt;&gt;"",ROW($M$2:$M$26),ROW()+ROWS($M$2:$M$26))),ROW()-ROW($N$2:$N$21)+1),COLUMN($M$2:$M$26),4)))</f>
        <v>-----</v>
      </c>
    </row>
    <row r="6" spans="1:25" ht="34.5" customHeight="1" x14ac:dyDescent="0.25">
      <c r="A6" s="178" t="str">
        <f>IF('Kennzahlenbogen_(KB)'!P20=0,"",'Kennzahlenbogen_(KB)'!P20)</f>
        <v>Unvollständig</v>
      </c>
      <c r="C6" s="64">
        <f>IF($A6="I.O.","",'Kennzahlenbogen_(KB)'!A20)</f>
        <v>5</v>
      </c>
      <c r="D6" s="63" t="str">
        <f>IF($A6="I.O.","",'Kennzahlenbogen_(KB)'!C20)</f>
        <v>Gesamtfallzahl</v>
      </c>
      <c r="E6" s="81" t="str">
        <f>IF(AND('Kennzahlenbogen_(KB)'!J20="",$A6&lt;&gt;"I.O."),"-----",IF($A6="I.O.","",'Kennzahlenbogen_(KB)'!J20))</f>
        <v>-----</v>
      </c>
      <c r="F6" s="82" t="str">
        <f>IF($A6="I.O.","",'Kennzahlenbogen_(KB)'!K20)</f>
        <v>≥ 75</v>
      </c>
      <c r="G6" s="81" t="str">
        <f>IF(AND('Kennzahlenbogen_(KB)'!M20="",$A6&lt;&gt;"I.O."),"-----",IF($A6="I.O.","",'Kennzahlenbogen_(KB)'!M20))</f>
        <v>-----</v>
      </c>
      <c r="H6" s="61">
        <f>IF($A6="I.O.","",IF('Kennzahlenbogen_(KB)'!O20="","-----",'Kennzahlenbogen_(KB)'!O20))</f>
        <v>0</v>
      </c>
      <c r="I6" s="61" t="str">
        <f t="shared" ref="I6:J9" si="0">IF($A6="I.O.","","-----")</f>
        <v>-----</v>
      </c>
      <c r="J6" s="65" t="str">
        <f t="shared" si="0"/>
        <v>-----</v>
      </c>
      <c r="K6" s="64" t="str">
        <f>IF($A6="I.O.","",'Kennzahlenbogen_(KB)'!P20)</f>
        <v>Unvollständig</v>
      </c>
      <c r="L6" s="38" t="str">
        <f>IF(AND('Kennzahlenbogen_(KB)'!Q20="",$A6&lt;&gt;"I.O."),"-----",IF($A6="I.O.","",'Kennzahlenbogen_(KB)'!Q20))</f>
        <v>-----</v>
      </c>
      <c r="M6" s="38" t="str">
        <f>IF(AND('Kennzahlenbogen_(KB)'!R20="",$A6&lt;&gt;"I.O."),"-----",IF($A6="I.O.","",'Kennzahlenbogen_(KB)'!R20))</f>
        <v>-----</v>
      </c>
      <c r="O6" s="31">
        <f t="array" aca="1" ref="O6" ca="1">IF(ROW()-ROW($D$2:$D$26)+1&gt;ROWS($C$2:$C$26)-COUNTBLANK($C$2:$C$26),"",INDIRECT(ADDRESS(SMALL((IF($C$2:$C$26&lt;&gt;"",ROW($C$2:$C$26),ROW()+ROWS($C$2:$C$26))),ROW()-ROW($D$2:$D$26)+1),COLUMN($C$2:$C$26),4)))</f>
        <v>5</v>
      </c>
      <c r="P6" s="63" t="str">
        <f t="array" aca="1" ref="P6" ca="1">IF(ROW()-ROW($E$2:$E$26)+1&gt;ROWS($D$2:$D$26)-COUNTBLANK($D$2:$D$26),"",INDIRECT(ADDRESS(SMALL((IF($D$2:$D$26&gt;"",ROW($D$2:$D$26),ROW()+ROWS($D$2:$D$26))),ROW()-ROW($E$2:$E$26)+1),COLUMN($D$2:$D$26),4)))</f>
        <v>Gesamtfallzahl</v>
      </c>
      <c r="Q6" s="81" t="str">
        <f t="array" aca="1" ref="Q6" ca="1">IF(ROW()-ROW($F$2:$F$26)+1&gt;ROWS($E$2:$E$26)-COUNTBLANK($E$2:$E$26),"",INDIRECT(ADDRESS(SMALL((IF($E$2:$E$26&gt;"",ROW($E$2:$E$26),ROW()+ROWS($E$2:$E$26))),ROW()-ROW($F$2:$F$26)+1),COLUMN($E$2:$E$26),4)))</f>
        <v>-----</v>
      </c>
      <c r="R6" s="82" t="str">
        <f t="array" aca="1" ref="R6" ca="1">IF(ROW()-ROW($G$2:$G$26)+1&gt;ROWS($F$2:$F$26)-COUNTBLANK($F$2:$F$26),"",INDIRECT(ADDRESS(SMALL((IF($F$2:$F$26&gt;"",ROW($F$2:$F$26),ROW()+ROWS($F$2:$F$26))),ROW()-ROW($G$2:$G$26)+1),COLUMN($F$2:$F$26),4)))</f>
        <v>≥ 75</v>
      </c>
      <c r="S6" s="81" t="str">
        <f t="array" aca="1" ref="S6" ca="1">IF(ROW()-ROW($H$2:$H$26)+1&gt;ROWS($G$2:$G$26)-COUNTBLANK($G$2:$G$26),"",INDIRECT(ADDRESS(SMALL((IF($G$2:$G$26&lt;&gt;"",ROW($G$2:$G$26),ROW()+ROWS($G$2:$G$26))),ROW()-ROW($H$2:$H$26)+1),COLUMN($G$2:$G$26),4)))</f>
        <v>-----</v>
      </c>
      <c r="T6" s="61">
        <f t="array" aca="1" ref="T6" ca="1">IF(ROW()-ROW($I$2:$I$26)+1&gt;ROWS($H$2:$H$26)-COUNTBLANK($H$2:$H$26),"",INDIRECT(ADDRESS(SMALL((IF($H$2:$H$26&lt;&gt;"",ROW($H$2:$H$26),ROW()+ROWS($H$2:$H$26))),ROW()-ROW($I$2:$I$26)+1),COLUMN($H$2:$H$26),4)))</f>
        <v>0</v>
      </c>
      <c r="U6" s="61" t="str">
        <f t="array" aca="1" ref="U6" ca="1">IF(ROW()-ROW($J$2:$J$26)+1&gt;ROWS($I$2:$I$26)-COUNTBLANK($I$2:$I$26),"",INDIRECT(ADDRESS(SMALL((IF($I$2:$I$26&lt;&gt;"",ROW($I$2:$I$26),ROW()+ROWS($I$2:$I$26))),ROW()-ROW($J$2:$J$26)+1),COLUMN($I$2:$I$26),4)))</f>
        <v>-----</v>
      </c>
      <c r="V6" s="65" t="str">
        <f t="array" aca="1" ref="V6" ca="1">IF(ROW()-ROW($K$2:$K$26)+1&gt;ROWS($J$2:$J$26)-COUNTBLANK($J$2:$J$26),"",INDIRECT(ADDRESS(SMALL((IF($J$2:$J$26&lt;&gt;"",ROW($J$2:$J$26),ROW()+ROWS($J$2:$J$26))),ROW()-ROW($K$2:$K$26)+1),COLUMN($J$2:$J$26),4)))</f>
        <v>-----</v>
      </c>
      <c r="W6" s="64" t="str">
        <f t="array" aca="1" ref="W6" ca="1">IF(ROW()-ROW($L$2:$L$26)+1&gt;ROWS($K$2:$K$26)-COUNTBLANK($K$2:$K$26),"",INDIRECT(ADDRESS(SMALL((IF($K$2:$K$26&lt;&gt;"",ROW($K$2:$K$26),ROW()+ROWS($K$2:$K$26))),ROW()-ROW($L$2:$L$26)+1),COLUMN($K$2:$K$26),4)))</f>
        <v>Unvollständig</v>
      </c>
      <c r="X6" s="38" t="str">
        <f t="array" aca="1" ref="X6" ca="1">IF(ROW()-ROW($M$2:$M$26)+1&gt;ROWS($L$2:$L$26)-COUNTBLANK($L$2:$L$26),"",INDIRECT(ADDRESS(SMALL((IF($L$2:$L$26&lt;&gt;"",ROW($L$2:$L$26),ROW()+ROWS($L$2:$L$26))),ROW()-ROW($M$2:$M$26)+1),COLUMN($L$2:$L$26),4)))</f>
        <v>-----</v>
      </c>
      <c r="Y6" s="38" t="str">
        <f t="array" aca="1" ref="Y6" ca="1">IF(ROW()-ROW($N$2:$N$21)+1&gt;ROWS($M$2:$M$26)-COUNTBLANK($M$2:$M$26),"",INDIRECT(ADDRESS(SMALL((IF($M$2:$M$26&lt;&gt;"",ROW($M$2:$M$26),ROW()+ROWS($M$2:$M$26))),ROW()-ROW($N$2:$N$21)+1),COLUMN($M$2:$M$26),4)))</f>
        <v>-----</v>
      </c>
    </row>
    <row r="7" spans="1:25" ht="34.5" customHeight="1" x14ac:dyDescent="0.25">
      <c r="A7" s="178" t="str">
        <f>IF('Kennzahlenbogen_(KB)'!P23=0,"",'Kennzahlenbogen_(KB)'!P23)</f>
        <v>Unvollständig</v>
      </c>
      <c r="C7" s="64" t="str">
        <f>IF($A7="I.O.","",'Kennzahlenbogen_(KB)'!A23)</f>
        <v>6a</v>
      </c>
      <c r="D7" s="63" t="str">
        <f>IF($A7="I.O.","",'Kennzahlenbogen_(KB)'!C23)</f>
        <v>Primärfälle</v>
      </c>
      <c r="E7" s="81" t="str">
        <f>IF(AND('Kennzahlenbogen_(KB)'!J23="",$A7&lt;&gt;"I.O."),"-----",IF($A7="I.O.","",'Kennzahlenbogen_(KB)'!J23))</f>
        <v>-----</v>
      </c>
      <c r="F7" s="82" t="str">
        <f>IF($A7="I.O.","",'Kennzahlenbogen_(KB)'!K23)</f>
        <v>≥ 50</v>
      </c>
      <c r="G7" s="81" t="str">
        <f>IF(AND('Kennzahlenbogen_(KB)'!M23="",$A7&lt;&gt;"I.O."),"-----",IF($A7="I.O.","",'Kennzahlenbogen_(KB)'!M23))</f>
        <v>-----</v>
      </c>
      <c r="H7" s="61">
        <f>IF($A7="I.O.","",IF('Kennzahlenbogen_(KB)'!O23="","-----",'Kennzahlenbogen_(KB)'!O23))</f>
        <v>0</v>
      </c>
      <c r="I7" s="61" t="str">
        <f t="shared" si="0"/>
        <v>-----</v>
      </c>
      <c r="J7" s="65" t="str">
        <f t="shared" si="0"/>
        <v>-----</v>
      </c>
      <c r="K7" s="64" t="str">
        <f>IF($A7="I.O.","",'Kennzahlenbogen_(KB)'!P23)</f>
        <v>Unvollständig</v>
      </c>
      <c r="L7" s="38" t="str">
        <f>IF(AND('Kennzahlenbogen_(KB)'!Q23="",$A7&lt;&gt;"I.O."),"-----",IF($A7="I.O.","",'Kennzahlenbogen_(KB)'!Q23))</f>
        <v>-----</v>
      </c>
      <c r="M7" s="38" t="str">
        <f>IF(AND('Kennzahlenbogen_(KB)'!R23="",$A7&lt;&gt;"I.O."),"-----",IF($A7="I.O.","",'Kennzahlenbogen_(KB)'!R23))</f>
        <v>-----</v>
      </c>
      <c r="O7" s="31" t="str">
        <f t="array" aca="1" ref="O7" ca="1">IF(ROW()-ROW($D$2:$D$26)+1&gt;ROWS($C$2:$C$26)-COUNTBLANK($C$2:$C$26),"",INDIRECT(ADDRESS(SMALL((IF($C$2:$C$26&lt;&gt;"",ROW($C$2:$C$26),ROW()+ROWS($C$2:$C$26))),ROW()-ROW($D$2:$D$26)+1),COLUMN($C$2:$C$26),4)))</f>
        <v>6a</v>
      </c>
      <c r="P7" s="63" t="str">
        <f t="array" aca="1" ref="P7" ca="1">IF(ROW()-ROW($E$2:$E$26)+1&gt;ROWS($D$2:$D$26)-COUNTBLANK($D$2:$D$26),"",INDIRECT(ADDRESS(SMALL((IF($D$2:$D$26&gt;"",ROW($D$2:$D$26),ROW()+ROWS($D$2:$D$26))),ROW()-ROW($E$2:$E$26)+1),COLUMN($D$2:$D$26),4)))</f>
        <v>Primärfälle</v>
      </c>
      <c r="Q7" s="81" t="str">
        <f t="array" aca="1" ref="Q7" ca="1">IF(ROW()-ROW($F$2:$F$26)+1&gt;ROWS($E$2:$E$26)-COUNTBLANK($E$2:$E$26),"",INDIRECT(ADDRESS(SMALL((IF($E$2:$E$26&gt;"",ROW($E$2:$E$26),ROW()+ROWS($E$2:$E$26))),ROW()-ROW($F$2:$F$26)+1),COLUMN($E$2:$E$26),4)))</f>
        <v>-----</v>
      </c>
      <c r="R7" s="82" t="str">
        <f t="array" aca="1" ref="R7" ca="1">IF(ROW()-ROW($G$2:$G$26)+1&gt;ROWS($F$2:$F$26)-COUNTBLANK($F$2:$F$26),"",INDIRECT(ADDRESS(SMALL((IF($F$2:$F$26&gt;"",ROW($F$2:$F$26),ROW()+ROWS($F$2:$F$26))),ROW()-ROW($G$2:$G$26)+1),COLUMN($F$2:$F$26),4)))</f>
        <v>≥ 50</v>
      </c>
      <c r="S7" s="81" t="str">
        <f t="array" aca="1" ref="S7" ca="1">IF(ROW()-ROW($H$2:$H$26)+1&gt;ROWS($G$2:$G$26)-COUNTBLANK($G$2:$G$26),"",INDIRECT(ADDRESS(SMALL((IF($G$2:$G$26&lt;&gt;"",ROW($G$2:$G$26),ROW()+ROWS($G$2:$G$26))),ROW()-ROW($H$2:$H$26)+1),COLUMN($G$2:$G$26),4)))</f>
        <v>-----</v>
      </c>
      <c r="T7" s="61">
        <f t="array" aca="1" ref="T7" ca="1">IF(ROW()-ROW($I$2:$I$26)+1&gt;ROWS($H$2:$H$26)-COUNTBLANK($H$2:$H$26),"",INDIRECT(ADDRESS(SMALL((IF($H$2:$H$26&lt;&gt;"",ROW($H$2:$H$26),ROW()+ROWS($H$2:$H$26))),ROW()-ROW($I$2:$I$26)+1),COLUMN($H$2:$H$26),4)))</f>
        <v>0</v>
      </c>
      <c r="U7" s="61" t="str">
        <f t="array" aca="1" ref="U7" ca="1">IF(ROW()-ROW($J$2:$J$26)+1&gt;ROWS($I$2:$I$26)-COUNTBLANK($I$2:$I$26),"",INDIRECT(ADDRESS(SMALL((IF($I$2:$I$26&lt;&gt;"",ROW($I$2:$I$26),ROW()+ROWS($I$2:$I$26))),ROW()-ROW($J$2:$J$26)+1),COLUMN($I$2:$I$26),4)))</f>
        <v>-----</v>
      </c>
      <c r="V7" s="65" t="str">
        <f t="array" aca="1" ref="V7" ca="1">IF(ROW()-ROW($K$2:$K$26)+1&gt;ROWS($J$2:$J$26)-COUNTBLANK($J$2:$J$26),"",INDIRECT(ADDRESS(SMALL((IF($J$2:$J$26&lt;&gt;"",ROW($J$2:$J$26),ROW()+ROWS($J$2:$J$26))),ROW()-ROW($K$2:$K$26)+1),COLUMN($J$2:$J$26),4)))</f>
        <v>-----</v>
      </c>
      <c r="W7" s="64" t="str">
        <f t="array" aca="1" ref="W7" ca="1">IF(ROW()-ROW($L$2:$L$26)+1&gt;ROWS($K$2:$K$26)-COUNTBLANK($K$2:$K$26),"",INDIRECT(ADDRESS(SMALL((IF($K$2:$K$26&lt;&gt;"",ROW($K$2:$K$26),ROW()+ROWS($K$2:$K$26))),ROW()-ROW($L$2:$L$26)+1),COLUMN($K$2:$K$26),4)))</f>
        <v>Unvollständig</v>
      </c>
      <c r="X7" s="38" t="str">
        <f t="array" aca="1" ref="X7" ca="1">IF(ROW()-ROW($M$2:$M$26)+1&gt;ROWS($L$2:$L$26)-COUNTBLANK($L$2:$L$26),"",INDIRECT(ADDRESS(SMALL((IF($L$2:$L$26&lt;&gt;"",ROW($L$2:$L$26),ROW()+ROWS($L$2:$L$26))),ROW()-ROW($M$2:$M$26)+1),COLUMN($L$2:$L$26),4)))</f>
        <v>-----</v>
      </c>
      <c r="Y7" s="38" t="str">
        <f t="array" aca="1" ref="Y7" ca="1">IF(ROW()-ROW($N$2:$N$21)+1&gt;ROWS($M$2:$M$26)-COUNTBLANK($M$2:$M$26),"",INDIRECT(ADDRESS(SMALL((IF($M$2:$M$26&lt;&gt;"",ROW($M$2:$M$26),ROW()+ROWS($M$2:$M$26))),ROW()-ROW($N$2:$N$21)+1),COLUMN($M$2:$M$26),4)))</f>
        <v>-----</v>
      </c>
    </row>
    <row r="8" spans="1:25" ht="34.5" customHeight="1" x14ac:dyDescent="0.25">
      <c r="A8" s="178" t="str">
        <f>IF('Kennzahlenbogen_(KB)'!P26=0,"",'Kennzahlenbogen_(KB)'!P26)</f>
        <v>Unvollständig</v>
      </c>
      <c r="C8" s="64" t="str">
        <f>IF($A8="I.O.","",'Kennzahlenbogen_(KB)'!A26)</f>
        <v>6b</v>
      </c>
      <c r="D8" s="63" t="str">
        <f>IF($A8="I.O.","",'Kennzahlenbogen_(KB)'!C26)</f>
        <v>Nicht Primärfälle</v>
      </c>
      <c r="E8" s="81" t="str">
        <f>IF(AND('Kennzahlenbogen_(KB)'!J26="",$A8&lt;&gt;"I.O."),"-----",IF($A8="I.O.","",'Kennzahlenbogen_(KB)'!J26))</f>
        <v>-----</v>
      </c>
      <c r="F8" s="82" t="str">
        <f>IF($A8="I.O.","",'Kennzahlenbogen_(KB)'!K26)</f>
        <v>Derzeit keine Vorgaben</v>
      </c>
      <c r="G8" s="81" t="str">
        <f>IF(AND('Kennzahlenbogen_(KB)'!M26="",$A8&lt;&gt;"I.O."),"-----",IF($A8="I.O.","",'Kennzahlenbogen_(KB)'!M26))</f>
        <v>-----</v>
      </c>
      <c r="H8" s="61">
        <f>IF($A8="I.O.","",IF('Kennzahlenbogen_(KB)'!O26="","-----",'Kennzahlenbogen_(KB)'!O26))</f>
        <v>0</v>
      </c>
      <c r="I8" s="61" t="str">
        <f t="shared" si="0"/>
        <v>-----</v>
      </c>
      <c r="J8" s="65" t="str">
        <f t="shared" si="0"/>
        <v>-----</v>
      </c>
      <c r="K8" s="64" t="str">
        <f>IF($A8="I.O.","",'Kennzahlenbogen_(KB)'!P26)</f>
        <v>Unvollständig</v>
      </c>
      <c r="L8" s="38" t="str">
        <f>IF(AND('Kennzahlenbogen_(KB)'!Q26="",$A8&lt;&gt;"I.O."),"-----",IF($A8="I.O.","",'Kennzahlenbogen_(KB)'!Q26))</f>
        <v>-----</v>
      </c>
      <c r="M8" s="38" t="str">
        <f>IF(AND('Kennzahlenbogen_(KB)'!R26="",$A8&lt;&gt;"I.O."),"-----",IF($A8="I.O.","",'Kennzahlenbogen_(KB)'!R26))</f>
        <v>-----</v>
      </c>
      <c r="O8" s="31" t="str">
        <f t="array" aca="1" ref="O8" ca="1">IF(ROW()-ROW($D$2:$D$26)+1&gt;ROWS($C$2:$C$26)-COUNTBLANK($C$2:$C$26),"",INDIRECT(ADDRESS(SMALL((IF($C$2:$C$26&lt;&gt;"",ROW($C$2:$C$26),ROW()+ROWS($C$2:$C$26))),ROW()-ROW($D$2:$D$26)+1),COLUMN($C$2:$C$26),4)))</f>
        <v>6b</v>
      </c>
      <c r="P8" s="63" t="str">
        <f t="array" aca="1" ref="P8" ca="1">IF(ROW()-ROW($E$2:$E$26)+1&gt;ROWS($D$2:$D$26)-COUNTBLANK($D$2:$D$26),"",INDIRECT(ADDRESS(SMALL((IF($D$2:$D$26&gt;"",ROW($D$2:$D$26),ROW()+ROWS($D$2:$D$26))),ROW()-ROW($E$2:$E$26)+1),COLUMN($D$2:$D$26),4)))</f>
        <v>Nicht Primärfälle</v>
      </c>
      <c r="Q8" s="81" t="str">
        <f t="array" aca="1" ref="Q8" ca="1">IF(ROW()-ROW($F$2:$F$26)+1&gt;ROWS($E$2:$E$26)-COUNTBLANK($E$2:$E$26),"",INDIRECT(ADDRESS(SMALL((IF($E$2:$E$26&gt;"",ROW($E$2:$E$26),ROW()+ROWS($E$2:$E$26))),ROW()-ROW($F$2:$F$26)+1),COLUMN($E$2:$E$26),4)))</f>
        <v>-----</v>
      </c>
      <c r="R8" s="82" t="str">
        <f t="array" aca="1" ref="R8" ca="1">IF(ROW()-ROW($G$2:$G$26)+1&gt;ROWS($F$2:$F$26)-COUNTBLANK($F$2:$F$26),"",INDIRECT(ADDRESS(SMALL((IF($F$2:$F$26&gt;"",ROW($F$2:$F$26),ROW()+ROWS($F$2:$F$26))),ROW()-ROW($G$2:$G$26)+1),COLUMN($F$2:$F$26),4)))</f>
        <v>Derzeit keine Vorgaben</v>
      </c>
      <c r="S8" s="81" t="str">
        <f t="array" aca="1" ref="S8" ca="1">IF(ROW()-ROW($H$2:$H$26)+1&gt;ROWS($G$2:$G$26)-COUNTBLANK($G$2:$G$26),"",INDIRECT(ADDRESS(SMALL((IF($G$2:$G$26&lt;&gt;"",ROW($G$2:$G$26),ROW()+ROWS($G$2:$G$26))),ROW()-ROW($H$2:$H$26)+1),COLUMN($G$2:$G$26),4)))</f>
        <v>-----</v>
      </c>
      <c r="T8" s="61">
        <f t="array" aca="1" ref="T8" ca="1">IF(ROW()-ROW($I$2:$I$26)+1&gt;ROWS($H$2:$H$26)-COUNTBLANK($H$2:$H$26),"",INDIRECT(ADDRESS(SMALL((IF($H$2:$H$26&lt;&gt;"",ROW($H$2:$H$26),ROW()+ROWS($H$2:$H$26))),ROW()-ROW($I$2:$I$26)+1),COLUMN($H$2:$H$26),4)))</f>
        <v>0</v>
      </c>
      <c r="U8" s="61" t="str">
        <f t="array" aca="1" ref="U8" ca="1">IF(ROW()-ROW($J$2:$J$26)+1&gt;ROWS($I$2:$I$26)-COUNTBLANK($I$2:$I$26),"",INDIRECT(ADDRESS(SMALL((IF($I$2:$I$26&lt;&gt;"",ROW($I$2:$I$26),ROW()+ROWS($I$2:$I$26))),ROW()-ROW($J$2:$J$26)+1),COLUMN($I$2:$I$26),4)))</f>
        <v>-----</v>
      </c>
      <c r="V8" s="65" t="str">
        <f t="array" aca="1" ref="V8" ca="1">IF(ROW()-ROW($K$2:$K$26)+1&gt;ROWS($J$2:$J$26)-COUNTBLANK($J$2:$J$26),"",INDIRECT(ADDRESS(SMALL((IF($J$2:$J$26&lt;&gt;"",ROW($J$2:$J$26),ROW()+ROWS($J$2:$J$26))),ROW()-ROW($K$2:$K$26)+1),COLUMN($J$2:$J$26),4)))</f>
        <v>-----</v>
      </c>
      <c r="W8" s="64" t="str">
        <f t="array" aca="1" ref="W8" ca="1">IF(ROW()-ROW($L$2:$L$26)+1&gt;ROWS($K$2:$K$26)-COUNTBLANK($K$2:$K$26),"",INDIRECT(ADDRESS(SMALL((IF($K$2:$K$26&lt;&gt;"",ROW($K$2:$K$26),ROW()+ROWS($K$2:$K$26))),ROW()-ROW($L$2:$L$26)+1),COLUMN($K$2:$K$26),4)))</f>
        <v>Unvollständig</v>
      </c>
      <c r="X8" s="38" t="str">
        <f t="array" aca="1" ref="X8" ca="1">IF(ROW()-ROW($M$2:$M$26)+1&gt;ROWS($L$2:$L$26)-COUNTBLANK($L$2:$L$26),"",INDIRECT(ADDRESS(SMALL((IF($L$2:$L$26&lt;&gt;"",ROW($L$2:$L$26),ROW()+ROWS($L$2:$L$26))),ROW()-ROW($M$2:$M$26)+1),COLUMN($L$2:$L$26),4)))</f>
        <v>-----</v>
      </c>
      <c r="Y8" s="38" t="str">
        <f t="array" aca="1" ref="Y8" ca="1">IF(ROW()-ROW($N$2:$N$21)+1&gt;ROWS($M$2:$M$26)-COUNTBLANK($M$2:$M$26),"",INDIRECT(ADDRESS(SMALL((IF($M$2:$M$26&lt;&gt;"",ROW($M$2:$M$26),ROW()+ROWS($M$2:$M$26))),ROW()-ROW($N$2:$N$21)+1),COLUMN($M$2:$M$26),4)))</f>
        <v>-----</v>
      </c>
    </row>
    <row r="9" spans="1:25" ht="34.5" customHeight="1" x14ac:dyDescent="0.25">
      <c r="A9" s="178" t="str">
        <f>IF('Kennzahlenbogen_(KB)'!P29=0,"",'Kennzahlenbogen_(KB)'!P29)</f>
        <v>Unvollständig</v>
      </c>
      <c r="C9" s="64">
        <f>IF($A9="I.O.","",'Kennzahlenbogen_(KB)'!A29)</f>
        <v>7</v>
      </c>
      <c r="D9" s="63" t="str">
        <f>IF($A9="I.O.","",'Kennzahlenbogen_(KB)'!C29)</f>
        <v>Operative Fälle</v>
      </c>
      <c r="E9" s="81" t="str">
        <f>IF(AND('Kennzahlenbogen_(KB)'!J29="",$A9&lt;&gt;"I.O."),"-----",IF($A9="I.O.","",'Kennzahlenbogen_(KB)'!J29))</f>
        <v>-----</v>
      </c>
      <c r="F9" s="82" t="str">
        <f>IF($A9="I.O.","",'Kennzahlenbogen_(KB)'!K29)</f>
        <v>≥ 40</v>
      </c>
      <c r="G9" s="81" t="str">
        <f>IF(AND('Kennzahlenbogen_(KB)'!M29="",$A9&lt;&gt;"I.O."),"-----",IF($A9="I.O.","",'Kennzahlenbogen_(KB)'!M29))</f>
        <v>-----</v>
      </c>
      <c r="H9" s="61">
        <f>IF($A9="I.O.","",IF('Kennzahlenbogen_(KB)'!O29="","-----",'Kennzahlenbogen_(KB)'!O29))</f>
        <v>0</v>
      </c>
      <c r="I9" s="61" t="str">
        <f t="shared" si="0"/>
        <v>-----</v>
      </c>
      <c r="J9" s="65" t="str">
        <f>IF($A9="I.O.","","-----")</f>
        <v>-----</v>
      </c>
      <c r="K9" s="64" t="str">
        <f>IF($A9="I.O.","",'Kennzahlenbogen_(KB)'!P29)</f>
        <v>Unvollständig</v>
      </c>
      <c r="L9" s="38" t="str">
        <f>IF(AND('Kennzahlenbogen_(KB)'!Q29="",$A9&lt;&gt;"I.O."),"-----",IF($A9="I.O.","",'Kennzahlenbogen_(KB)'!Q29))</f>
        <v>-----</v>
      </c>
      <c r="M9" s="38" t="str">
        <f>IF(AND('Kennzahlenbogen_(KB)'!R29="",$A9&lt;&gt;"I.O."),"-----",IF($A9="I.O.","",'Kennzahlenbogen_(KB)'!R29))</f>
        <v>-----</v>
      </c>
      <c r="O9" s="31">
        <f t="array" aca="1" ref="O9" ca="1">IF(ROW()-ROW($D$2:$D$26)+1&gt;ROWS($C$2:$C$26)-COUNTBLANK($C$2:$C$26),"",INDIRECT(ADDRESS(SMALL((IF($C$2:$C$26&lt;&gt;"",ROW($C$2:$C$26),ROW()+ROWS($C$2:$C$26))),ROW()-ROW($D$2:$D$26)+1),COLUMN($C$2:$C$26),4)))</f>
        <v>7</v>
      </c>
      <c r="P9" s="63" t="str">
        <f t="array" aca="1" ref="P9" ca="1">IF(ROW()-ROW($E$2:$E$26)+1&gt;ROWS($D$2:$D$26)-COUNTBLANK($D$2:$D$26),"",INDIRECT(ADDRESS(SMALL((IF($D$2:$D$26&gt;"",ROW($D$2:$D$26),ROW()+ROWS($D$2:$D$26))),ROW()-ROW($E$2:$E$26)+1),COLUMN($D$2:$D$26),4)))</f>
        <v>Operative Fälle</v>
      </c>
      <c r="Q9" s="81" t="str">
        <f t="array" aca="1" ref="Q9" ca="1">IF(ROW()-ROW($F$2:$F$26)+1&gt;ROWS($E$2:$E$26)-COUNTBLANK($E$2:$E$26),"",INDIRECT(ADDRESS(SMALL((IF($E$2:$E$26&gt;"",ROW($E$2:$E$26),ROW()+ROWS($E$2:$E$26))),ROW()-ROW($F$2:$F$26)+1),COLUMN($E$2:$E$26),4)))</f>
        <v>-----</v>
      </c>
      <c r="R9" s="82" t="str">
        <f t="array" aca="1" ref="R9" ca="1">IF(ROW()-ROW($G$2:$G$26)+1&gt;ROWS($F$2:$F$26)-COUNTBLANK($F$2:$F$26),"",INDIRECT(ADDRESS(SMALL((IF($F$2:$F$26&gt;"",ROW($F$2:$F$26),ROW()+ROWS($F$2:$F$26))),ROW()-ROW($G$2:$G$26)+1),COLUMN($F$2:$F$26),4)))</f>
        <v>≥ 40</v>
      </c>
      <c r="S9" s="81" t="str">
        <f t="array" aca="1" ref="S9" ca="1">IF(ROW()-ROW($H$2:$H$26)+1&gt;ROWS($G$2:$G$26)-COUNTBLANK($G$2:$G$26),"",INDIRECT(ADDRESS(SMALL((IF($G$2:$G$26&lt;&gt;"",ROW($G$2:$G$26),ROW()+ROWS($G$2:$G$26))),ROW()-ROW($H$2:$H$26)+1),COLUMN($G$2:$G$26),4)))</f>
        <v>-----</v>
      </c>
      <c r="T9" s="61">
        <f t="array" aca="1" ref="T9" ca="1">IF(ROW()-ROW($I$2:$I$26)+1&gt;ROWS($H$2:$H$26)-COUNTBLANK($H$2:$H$26),"",INDIRECT(ADDRESS(SMALL((IF($H$2:$H$26&lt;&gt;"",ROW($H$2:$H$26),ROW()+ROWS($H$2:$H$26))),ROW()-ROW($I$2:$I$26)+1),COLUMN($H$2:$H$26),4)))</f>
        <v>0</v>
      </c>
      <c r="U9" s="61" t="str">
        <f t="array" aca="1" ref="U9" ca="1">IF(ROW()-ROW($J$2:$J$26)+1&gt;ROWS($I$2:$I$26)-COUNTBLANK($I$2:$I$26),"",INDIRECT(ADDRESS(SMALL((IF($I$2:$I$26&lt;&gt;"",ROW($I$2:$I$26),ROW()+ROWS($I$2:$I$26))),ROW()-ROW($J$2:$J$26)+1),COLUMN($I$2:$I$26),4)))</f>
        <v>-----</v>
      </c>
      <c r="V9" s="65" t="str">
        <f t="array" aca="1" ref="V9" ca="1">IF(ROW()-ROW($K$2:$K$26)+1&gt;ROWS($J$2:$J$26)-COUNTBLANK($J$2:$J$26),"",INDIRECT(ADDRESS(SMALL((IF($J$2:$J$26&lt;&gt;"",ROW($J$2:$J$26),ROW()+ROWS($J$2:$J$26))),ROW()-ROW($K$2:$K$26)+1),COLUMN($J$2:$J$26),4)))</f>
        <v>-----</v>
      </c>
      <c r="W9" s="64" t="str">
        <f t="array" aca="1" ref="W9" ca="1">IF(ROW()-ROW($L$2:$L$26)+1&gt;ROWS($K$2:$K$26)-COUNTBLANK($K$2:$K$26),"",INDIRECT(ADDRESS(SMALL((IF($K$2:$K$26&lt;&gt;"",ROW($K$2:$K$26),ROW()+ROWS($K$2:$K$26))),ROW()-ROW($L$2:$L$26)+1),COLUMN($K$2:$K$26),4)))</f>
        <v>Unvollständig</v>
      </c>
      <c r="X9" s="38" t="str">
        <f t="array" aca="1" ref="X9" ca="1">IF(ROW()-ROW($M$2:$M$26)+1&gt;ROWS($L$2:$L$26)-COUNTBLANK($L$2:$L$26),"",INDIRECT(ADDRESS(SMALL((IF($L$2:$L$26&lt;&gt;"",ROW($L$2:$L$26),ROW()+ROWS($L$2:$L$26))),ROW()-ROW($M$2:$M$26)+1),COLUMN($L$2:$L$26),4)))</f>
        <v>-----</v>
      </c>
      <c r="Y9" s="38" t="str">
        <f t="array" aca="1" ref="Y9" ca="1">IF(ROW()-ROW($N$2:$N$21)+1&gt;ROWS($M$2:$M$26)-COUNTBLANK($M$2:$M$26),"",INDIRECT(ADDRESS(SMALL((IF($M$2:$M$26&lt;&gt;"",ROW($M$2:$M$26),ROW()+ROWS($M$2:$M$26))),ROW()-ROW($N$2:$N$21)+1),COLUMN($M$2:$M$26),4)))</f>
        <v>-----</v>
      </c>
    </row>
    <row r="10" spans="1:25" ht="34.5" customHeight="1" x14ac:dyDescent="0.25">
      <c r="A10" s="178" t="str">
        <f>IF('Kennzahlenbogen_(KB)'!P32=0,"",'Kennzahlenbogen_(KB)'!P32)</f>
        <v>Unvollständig</v>
      </c>
      <c r="C10" s="64">
        <f>IF($A10="I.O.","",'Kennzahlenbogen_(KB)'!A32)</f>
        <v>8</v>
      </c>
      <c r="D10" s="63" t="str">
        <f>IF($A10="I.O.","",'Kennzahlenbogen_(KB)'!C32)</f>
        <v xml:space="preserve">Angebot zur genetischen Testung </v>
      </c>
      <c r="E10" s="81" t="str">
        <f>IF(AND('Kennzahlenbogen_(KB)'!J32="",$A10&lt;&gt;"I.O."),"-----",IF($A10="I.O.","",'Kennzahlenbogen_(KB)'!J32))</f>
        <v>-----</v>
      </c>
      <c r="F10" s="82" t="str">
        <f>IF($A10="I.O.","",'Kennzahlenbogen_(KB)'!K32)</f>
        <v>≥ 70%</v>
      </c>
      <c r="G10" s="81" t="str">
        <f>IF(AND('Kennzahlenbogen_(KB)'!M32="",$A10&lt;&gt;"I.O."),"-----",IF($A10="I.O.","",'Kennzahlenbogen_(KB)'!M32))</f>
        <v>-----</v>
      </c>
      <c r="H10" s="61" t="str">
        <f>IF($A10="I.O.","",IF('Kennzahlenbogen_(KB)'!O32="","-----",'Kennzahlenbogen_(KB)'!O32))</f>
        <v>-----</v>
      </c>
      <c r="I10" s="61">
        <f>IF($A10="I.O.","",IF('Kennzahlenbogen_(KB)'!O33="","-----",'Kennzahlenbogen_(KB)'!O33))</f>
        <v>0</v>
      </c>
      <c r="J10" s="65" t="str">
        <f>IF($A10="I.O.","",IF('Kennzahlenbogen_(KB)'!O34="",0,'Kennzahlenbogen_(KB)'!O34))</f>
        <v>n.d.</v>
      </c>
      <c r="K10" s="64" t="str">
        <f>IF($A10="I.O.","",'Kennzahlenbogen_(KB)'!P32)</f>
        <v>Unvollständig</v>
      </c>
      <c r="L10" s="38" t="str">
        <f>IF(AND('Kennzahlenbogen_(KB)'!Q32="",$A10&lt;&gt;"I.O."),"-----",IF($A10="I.O.","",'Kennzahlenbogen_(KB)'!Q32))</f>
        <v>-----</v>
      </c>
      <c r="M10" s="38" t="str">
        <f>IF(AND('Kennzahlenbogen_(KB)'!R32="",$A10&lt;&gt;"I.O."),"-----",IF($A10="I.O.","",'Kennzahlenbogen_(KB)'!R32))</f>
        <v>-----</v>
      </c>
      <c r="O10" s="31">
        <f t="array" aca="1" ref="O10" ca="1">IF(ROW()-ROW($D$2:$D$26)+1&gt;ROWS($C$2:$C$26)-COUNTBLANK($C$2:$C$26),"",INDIRECT(ADDRESS(SMALL((IF($C$2:$C$26&lt;&gt;"",ROW($C$2:$C$26),ROW()+ROWS($C$2:$C$26))),ROW()-ROW($D$2:$D$26)+1),COLUMN($C$2:$C$26),4)))</f>
        <v>8</v>
      </c>
      <c r="P10" s="63" t="str">
        <f t="array" aca="1" ref="P10" ca="1">IF(ROW()-ROW($E$2:$E$26)+1&gt;ROWS($D$2:$D$26)-COUNTBLANK($D$2:$D$26),"",INDIRECT(ADDRESS(SMALL((IF($D$2:$D$26&gt;"",ROW($D$2:$D$26),ROW()+ROWS($D$2:$D$26))),ROW()-ROW($E$2:$E$26)+1),COLUMN($D$2:$D$26),4)))</f>
        <v xml:space="preserve">Angebot zur genetischen Testung </v>
      </c>
      <c r="Q10" s="81" t="str">
        <f t="array" aca="1" ref="Q10" ca="1">IF(ROW()-ROW($F$2:$F$26)+1&gt;ROWS($E$2:$E$26)-COUNTBLANK($E$2:$E$26),"",INDIRECT(ADDRESS(SMALL((IF($E$2:$E$26&gt;"",ROW($E$2:$E$26),ROW()+ROWS($E$2:$E$26))),ROW()-ROW($F$2:$F$26)+1),COLUMN($E$2:$E$26),4)))</f>
        <v>-----</v>
      </c>
      <c r="R10" s="82" t="str">
        <f t="array" aca="1" ref="R10" ca="1">IF(ROW()-ROW($G$2:$G$26)+1&gt;ROWS($F$2:$F$26)-COUNTBLANK($F$2:$F$26),"",INDIRECT(ADDRESS(SMALL((IF($F$2:$F$26&gt;"",ROW($F$2:$F$26),ROW()+ROWS($F$2:$F$26))),ROW()-ROW($G$2:$G$26)+1),COLUMN($F$2:$F$26),4)))</f>
        <v>≥ 70%</v>
      </c>
      <c r="S10" s="81" t="str">
        <f t="array" aca="1" ref="S10" ca="1">IF(ROW()-ROW($H$2:$H$26)+1&gt;ROWS($G$2:$G$26)-COUNTBLANK($G$2:$G$26),"",INDIRECT(ADDRESS(SMALL((IF($G$2:$G$26&lt;&gt;"",ROW($G$2:$G$26),ROW()+ROWS($G$2:$G$26))),ROW()-ROW($H$2:$H$26)+1),COLUMN($G$2:$G$26),4)))</f>
        <v>-----</v>
      </c>
      <c r="T10" s="61" t="str">
        <f t="array" aca="1" ref="T10" ca="1">IF(ROW()-ROW($I$2:$I$26)+1&gt;ROWS($H$2:$H$26)-COUNTBLANK($H$2:$H$26),"",INDIRECT(ADDRESS(SMALL((IF($H$2:$H$26&lt;&gt;"",ROW($H$2:$H$26),ROW()+ROWS($H$2:$H$26))),ROW()-ROW($I$2:$I$26)+1),COLUMN($H$2:$H$26),4)))</f>
        <v>-----</v>
      </c>
      <c r="U10" s="61">
        <f t="array" aca="1" ref="U10" ca="1">IF(ROW()-ROW($J$2:$J$26)+1&gt;ROWS($I$2:$I$26)-COUNTBLANK($I$2:$I$26),"",INDIRECT(ADDRESS(SMALL((IF($I$2:$I$26&lt;&gt;"",ROW($I$2:$I$26),ROW()+ROWS($I$2:$I$26))),ROW()-ROW($J$2:$J$26)+1),COLUMN($I$2:$I$26),4)))</f>
        <v>0</v>
      </c>
      <c r="V10" s="65" t="str">
        <f t="array" aca="1" ref="V10" ca="1">IF(ROW()-ROW($K$2:$K$26)+1&gt;ROWS($J$2:$J$26)-COUNTBLANK($J$2:$J$26),"",INDIRECT(ADDRESS(SMALL((IF($J$2:$J$26&lt;&gt;"",ROW($J$2:$J$26),ROW()+ROWS($J$2:$J$26))),ROW()-ROW($K$2:$K$26)+1),COLUMN($J$2:$J$26),4)))</f>
        <v>n.d.</v>
      </c>
      <c r="W10" s="64" t="str">
        <f t="array" aca="1" ref="W10" ca="1">IF(ROW()-ROW($L$2:$L$26)+1&gt;ROWS($K$2:$K$26)-COUNTBLANK($K$2:$K$26),"",INDIRECT(ADDRESS(SMALL((IF($K$2:$K$26&lt;&gt;"",ROW($K$2:$K$26),ROW()+ROWS($K$2:$K$26))),ROW()-ROW($L$2:$L$26)+1),COLUMN($K$2:$K$26),4)))</f>
        <v>Unvollständig</v>
      </c>
      <c r="X10" s="38" t="str">
        <f t="array" aca="1" ref="X10" ca="1">IF(ROW()-ROW($M$2:$M$26)+1&gt;ROWS($L$2:$L$26)-COUNTBLANK($L$2:$L$26),"",INDIRECT(ADDRESS(SMALL((IF($L$2:$L$26&lt;&gt;"",ROW($L$2:$L$26),ROW()+ROWS($L$2:$L$26))),ROW()-ROW($M$2:$M$26)+1),COLUMN($L$2:$L$26),4)))</f>
        <v>-----</v>
      </c>
      <c r="Y10" s="38" t="str">
        <f t="array" aca="1" ref="Y10" ca="1">IF(ROW()-ROW($N$2:$N$21)+1&gt;ROWS($M$2:$M$26)-COUNTBLANK($M$2:$M$26),"",INDIRECT(ADDRESS(SMALL((IF($M$2:$M$26&lt;&gt;"",ROW($M$2:$M$26),ROW()+ROWS($M$2:$M$26))),ROW()-ROW($N$2:$N$21)+1),COLUMN($M$2:$M$26),4)))</f>
        <v>-----</v>
      </c>
    </row>
    <row r="11" spans="1:25" ht="34.5" customHeight="1" x14ac:dyDescent="0.25">
      <c r="A11" s="178" t="str">
        <f>IF('Kennzahlenbogen_(KB)'!P35=0,"",'Kennzahlenbogen_(KB)'!P35)</f>
        <v>Unvollständig</v>
      </c>
      <c r="C11" s="258">
        <f>IF($A11="I.O.","",'Kennzahlenbogen_(KB)'!A35)</f>
        <v>9</v>
      </c>
      <c r="D11" s="63" t="str">
        <f>IF($A11="I.O.","",'Kennzahlenbogen_(KB)'!C35)</f>
        <v>Operatives Staging frühes Ovarialkarzinom</v>
      </c>
      <c r="E11" s="81" t="str">
        <f>IF(AND('Kennzahlenbogen_(KB)'!J35="",$A11&lt;&gt;"I.O."),"-----",IF($A11="I.O.","",'Kennzahlenbogen_(KB)'!J35))</f>
        <v>-----</v>
      </c>
      <c r="F11" s="82" t="str">
        <f>IF($A11="I.O.","",'Kennzahlenbogen_(KB)'!K35)</f>
        <v>≥ 40%</v>
      </c>
      <c r="G11" s="81" t="str">
        <f>IF(AND('Kennzahlenbogen_(KB)'!M35="",$A11&lt;&gt;"I.O."),"-----",IF($A11="I.O.","",'Kennzahlenbogen_(KB)'!M35))</f>
        <v>-----</v>
      </c>
      <c r="H11" s="61" t="str">
        <f>IF($A11="I.O.","",IF('Kennzahlenbogen_(KB)'!O35="","-----",'Kennzahlenbogen_(KB)'!O35))</f>
        <v>-----</v>
      </c>
      <c r="I11" s="61">
        <f>IF($A11="I.O.","",IF('Kennzahlenbogen_(KB)'!O36="","-----",'Kennzahlenbogen_(KB)'!O36))</f>
        <v>0</v>
      </c>
      <c r="J11" s="65" t="str">
        <f>IF($A11="I.O.","",IF('Kennzahlenbogen_(KB)'!O37="","-----",'Kennzahlenbogen_(KB)'!O37))</f>
        <v>n.d.</v>
      </c>
      <c r="K11" s="64" t="str">
        <f>IF($A11="I.O.","",'Kennzahlenbogen_(KB)'!P35)</f>
        <v>Unvollständig</v>
      </c>
      <c r="L11" s="38" t="str">
        <f>IF(AND('Kennzahlenbogen_(KB)'!Q35="",$A11&lt;&gt;"I.O."),"-----",IF($A11="I.O.","",'Kennzahlenbogen_(KB)'!Q35))</f>
        <v>-----</v>
      </c>
      <c r="M11" s="38" t="str">
        <f>IF(AND('Kennzahlenbogen_(KB)'!R35="",$A11&lt;&gt;"I.O."),"-----",IF($A11="I.O.","",'Kennzahlenbogen_(KB)'!R35))</f>
        <v>-----</v>
      </c>
      <c r="O11" s="31">
        <f t="array" aca="1" ref="O11" ca="1">IF(ROW()-ROW($D$2:$D$26)+1&gt;ROWS($C$2:$C$26)-COUNTBLANK($C$2:$C$26),"",INDIRECT(ADDRESS(SMALL((IF($C$2:$C$26&lt;&gt;"",ROW($C$2:$C$26),ROW()+ROWS($C$2:$C$26))),ROW()-ROW($D$2:$D$26)+1),COLUMN($C$2:$C$26),4)))</f>
        <v>9</v>
      </c>
      <c r="P11" s="63" t="str">
        <f t="array" aca="1" ref="P11" ca="1">IF(ROW()-ROW($E$2:$E$26)+1&gt;ROWS($D$2:$D$26)-COUNTBLANK($D$2:$D$26),"",INDIRECT(ADDRESS(SMALL((IF($D$2:$D$26&gt;"",ROW($D$2:$D$26),ROW()+ROWS($D$2:$D$26))),ROW()-ROW($E$2:$E$26)+1),COLUMN($D$2:$D$26),4)))</f>
        <v>Operatives Staging frühes Ovarialkarzinom</v>
      </c>
      <c r="Q11" s="81" t="str">
        <f t="array" aca="1" ref="Q11" ca="1">IF(ROW()-ROW($F$2:$F$26)+1&gt;ROWS($E$2:$E$26)-COUNTBLANK($E$2:$E$26),"",INDIRECT(ADDRESS(SMALL((IF($E$2:$E$26&gt;"",ROW($E$2:$E$26),ROW()+ROWS($E$2:$E$26))),ROW()-ROW($F$2:$F$26)+1),COLUMN($E$2:$E$26),4)))</f>
        <v>-----</v>
      </c>
      <c r="R11" s="82" t="str">
        <f t="array" aca="1" ref="R11" ca="1">IF(ROW()-ROW($G$2:$G$26)+1&gt;ROWS($F$2:$F$26)-COUNTBLANK($F$2:$F$26),"",INDIRECT(ADDRESS(SMALL((IF($F$2:$F$26&gt;"",ROW($F$2:$F$26),ROW()+ROWS($F$2:$F$26))),ROW()-ROW($G$2:$G$26)+1),COLUMN($F$2:$F$26),4)))</f>
        <v>≥ 40%</v>
      </c>
      <c r="S11" s="81" t="str">
        <f t="array" aca="1" ref="S11" ca="1">IF(ROW()-ROW($H$2:$H$26)+1&gt;ROWS($G$2:$G$26)-COUNTBLANK($G$2:$G$26),"",INDIRECT(ADDRESS(SMALL((IF($G$2:$G$26&lt;&gt;"",ROW($G$2:$G$26),ROW()+ROWS($G$2:$G$26))),ROW()-ROW($H$2:$H$26)+1),COLUMN($G$2:$G$26),4)))</f>
        <v>-----</v>
      </c>
      <c r="T11" s="61" t="str">
        <f t="array" aca="1" ref="T11" ca="1">IF(ROW()-ROW($I$2:$I$26)+1&gt;ROWS($H$2:$H$26)-COUNTBLANK($H$2:$H$26),"",INDIRECT(ADDRESS(SMALL((IF($H$2:$H$26&lt;&gt;"",ROW($H$2:$H$26),ROW()+ROWS($H$2:$H$26))),ROW()-ROW($I$2:$I$26)+1),COLUMN($H$2:$H$26),4)))</f>
        <v>-----</v>
      </c>
      <c r="U11" s="61">
        <f t="array" aca="1" ref="U11" ca="1">IF(ROW()-ROW($J$2:$J$26)+1&gt;ROWS($I$2:$I$26)-COUNTBLANK($I$2:$I$26),"",INDIRECT(ADDRESS(SMALL((IF($I$2:$I$26&lt;&gt;"",ROW($I$2:$I$26),ROW()+ROWS($I$2:$I$26))),ROW()-ROW($J$2:$J$26)+1),COLUMN($I$2:$I$26),4)))</f>
        <v>0</v>
      </c>
      <c r="V11" s="65" t="str">
        <f t="array" aca="1" ref="V11" ca="1">IF(ROW()-ROW($K$2:$K$26)+1&gt;ROWS($J$2:$J$26)-COUNTBLANK($J$2:$J$26),"",INDIRECT(ADDRESS(SMALL((IF($J$2:$J$26&lt;&gt;"",ROW($J$2:$J$26),ROW()+ROWS($J$2:$J$26))),ROW()-ROW($K$2:$K$26)+1),COLUMN($J$2:$J$26),4)))</f>
        <v>n.d.</v>
      </c>
      <c r="W11" s="64" t="str">
        <f t="array" aca="1" ref="W11" ca="1">IF(ROW()-ROW($L$2:$L$26)+1&gt;ROWS($K$2:$K$26)-COUNTBLANK($K$2:$K$26),"",INDIRECT(ADDRESS(SMALL((IF($K$2:$K$26&lt;&gt;"",ROW($K$2:$K$26),ROW()+ROWS($K$2:$K$26))),ROW()-ROW($L$2:$L$26)+1),COLUMN($K$2:$K$26),4)))</f>
        <v>Unvollständig</v>
      </c>
      <c r="X11" s="38" t="str">
        <f t="array" aca="1" ref="X11" ca="1">IF(ROW()-ROW($M$2:$M$26)+1&gt;ROWS($L$2:$L$26)-COUNTBLANK($L$2:$L$26),"",INDIRECT(ADDRESS(SMALL((IF($L$2:$L$26&lt;&gt;"",ROW($L$2:$L$26),ROW()+ROWS($L$2:$L$26))),ROW()-ROW($M$2:$M$26)+1),COLUMN($L$2:$L$26),4)))</f>
        <v>-----</v>
      </c>
      <c r="Y11" s="38" t="str">
        <f t="array" aca="1" ref="Y11" ca="1">IF(ROW()-ROW($N$2:$N$21)+1&gt;ROWS($M$2:$M$26)-COUNTBLANK($M$2:$M$26),"",INDIRECT(ADDRESS(SMALL((IF($M$2:$M$26&lt;&gt;"",ROW($M$2:$M$26),ROW()+ROWS($M$2:$M$26))),ROW()-ROW($N$2:$N$21)+1),COLUMN($M$2:$M$26),4)))</f>
        <v>-----</v>
      </c>
    </row>
    <row r="12" spans="1:25" ht="34.5" customHeight="1" x14ac:dyDescent="0.25">
      <c r="A12" s="178" t="str">
        <f>IF('Kennzahlenbogen_(KB)'!P38=0,"",'Kennzahlenbogen_(KB)'!P38)</f>
        <v>Unvollständig</v>
      </c>
      <c r="C12" s="64">
        <f>IF($A12="I.O.","",'Kennzahlenbogen_(KB)'!A38)</f>
        <v>10</v>
      </c>
      <c r="D12" s="63" t="str">
        <f>IF($A12="I.O.","",'Kennzahlenbogen_(KB)'!C38)</f>
        <v>Makroskopisch vollständige Resektion fortgeschrittenes Ovarialkarzinom</v>
      </c>
      <c r="E12" s="81" t="str">
        <f>IF(AND('Kennzahlenbogen_(KB)'!J38="",$A12&lt;&gt;"I.O."),"-----",IF($A12="I.O.","",'Kennzahlenbogen_(KB)'!J38))</f>
        <v>-----</v>
      </c>
      <c r="F12" s="82" t="str">
        <f>IF($A12="I.O.","",'Kennzahlenbogen_(KB)'!K38)</f>
        <v>≥ 30%</v>
      </c>
      <c r="G12" s="81" t="str">
        <f>IF(AND('Kennzahlenbogen_(KB)'!M38="",$A12&lt;&gt;"I.O."),"-----",IF($A12="I.O.","",'Kennzahlenbogen_(KB)'!M38))</f>
        <v>&gt; 90%</v>
      </c>
      <c r="H12" s="61" t="str">
        <f>IF($A12="I.O.","",IF('Kennzahlenbogen_(KB)'!O38="","-----",'Kennzahlenbogen_(KB)'!O38))</f>
        <v>-----</v>
      </c>
      <c r="I12" s="61" t="str">
        <f>IF($A12="I.O.","",IF('Kennzahlenbogen_(KB)'!O39="","-----",'Kennzahlenbogen_(KB)'!O39))</f>
        <v>-----</v>
      </c>
      <c r="J12" s="65" t="str">
        <f>IF($A12="I.O.","",IF('Kennzahlenbogen_(KB)'!O40="",0,'Kennzahlenbogen_(KB)'!O40))</f>
        <v>n.d.</v>
      </c>
      <c r="K12" s="64" t="str">
        <f>IF($A12="I.O.","",'Kennzahlenbogen_(KB)'!P38)</f>
        <v>Unvollständig</v>
      </c>
      <c r="L12" s="38" t="str">
        <f>IF(AND('Kennzahlenbogen_(KB)'!Q38="",$A12&lt;&gt;"I.O."),"-----",IF($A12="I.O.","",'Kennzahlenbogen_(KB)'!Q38))</f>
        <v>-----</v>
      </c>
      <c r="M12" s="38" t="str">
        <f>IF(AND('Kennzahlenbogen_(KB)'!R38="",$A12&lt;&gt;"I.O."),"-----",IF($A12="I.O.","",'Kennzahlenbogen_(KB)'!R38))</f>
        <v>-----</v>
      </c>
      <c r="O12" s="31">
        <f t="array" aca="1" ref="O12" ca="1">IF(ROW()-ROW($D$2:$D$26)+1&gt;ROWS($C$2:$C$26)-COUNTBLANK($C$2:$C$26),"",INDIRECT(ADDRESS(SMALL((IF($C$2:$C$26&lt;&gt;"",ROW($C$2:$C$26),ROW()+ROWS($C$2:$C$26))),ROW()-ROW($D$2:$D$26)+1),COLUMN($C$2:$C$26),4)))</f>
        <v>10</v>
      </c>
      <c r="P12" s="63" t="str">
        <f t="array" aca="1" ref="P12" ca="1">IF(ROW()-ROW($E$2:$E$26)+1&gt;ROWS($D$2:$D$26)-COUNTBLANK($D$2:$D$26),"",INDIRECT(ADDRESS(SMALL((IF($D$2:$D$26&gt;"",ROW($D$2:$D$26),ROW()+ROWS($D$2:$D$26))),ROW()-ROW($E$2:$E$26)+1),COLUMN($D$2:$D$26),4)))</f>
        <v>Makroskopisch vollständige Resektion fortgeschrittenes Ovarialkarzinom</v>
      </c>
      <c r="Q12" s="81" t="str">
        <f t="array" aca="1" ref="Q12" ca="1">IF(ROW()-ROW($F$2:$F$26)+1&gt;ROWS($E$2:$E$26)-COUNTBLANK($E$2:$E$26),"",INDIRECT(ADDRESS(SMALL((IF($E$2:$E$26&gt;"",ROW($E$2:$E$26),ROW()+ROWS($E$2:$E$26))),ROW()-ROW($F$2:$F$26)+1),COLUMN($E$2:$E$26),4)))</f>
        <v>-----</v>
      </c>
      <c r="R12" s="82" t="str">
        <f t="array" aca="1" ref="R12" ca="1">IF(ROW()-ROW($G$2:$G$26)+1&gt;ROWS($F$2:$F$26)-COUNTBLANK($F$2:$F$26),"",INDIRECT(ADDRESS(SMALL((IF($F$2:$F$26&gt;"",ROW($F$2:$F$26),ROW()+ROWS($F$2:$F$26))),ROW()-ROW($G$2:$G$26)+1),COLUMN($F$2:$F$26),4)))</f>
        <v>≥ 30%</v>
      </c>
      <c r="S12" s="81" t="str">
        <f t="array" aca="1" ref="S12" ca="1">IF(ROW()-ROW($H$2:$H$26)+1&gt;ROWS($G$2:$G$26)-COUNTBLANK($G$2:$G$26),"",INDIRECT(ADDRESS(SMALL((IF($G$2:$G$26&lt;&gt;"",ROW($G$2:$G$26),ROW()+ROWS($G$2:$G$26))),ROW()-ROW($H$2:$H$26)+1),COLUMN($G$2:$G$26),4)))</f>
        <v>&gt; 90%</v>
      </c>
      <c r="T12" s="61" t="str">
        <f t="array" aca="1" ref="T12" ca="1">IF(ROW()-ROW($I$2:$I$26)+1&gt;ROWS($H$2:$H$26)-COUNTBLANK($H$2:$H$26),"",INDIRECT(ADDRESS(SMALL((IF($H$2:$H$26&lt;&gt;"",ROW($H$2:$H$26),ROW()+ROWS($H$2:$H$26))),ROW()-ROW($I$2:$I$26)+1),COLUMN($H$2:$H$26),4)))</f>
        <v>-----</v>
      </c>
      <c r="U12" s="61" t="str">
        <f t="array" aca="1" ref="U12" ca="1">IF(ROW()-ROW($J$2:$J$26)+1&gt;ROWS($I$2:$I$26)-COUNTBLANK($I$2:$I$26),"",INDIRECT(ADDRESS(SMALL((IF($I$2:$I$26&lt;&gt;"",ROW($I$2:$I$26),ROW()+ROWS($I$2:$I$26))),ROW()-ROW($J$2:$J$26)+1),COLUMN($I$2:$I$26),4)))</f>
        <v>-----</v>
      </c>
      <c r="V12" s="65" t="str">
        <f t="array" aca="1" ref="V12" ca="1">IF(ROW()-ROW($K$2:$K$26)+1&gt;ROWS($J$2:$J$26)-COUNTBLANK($J$2:$J$26),"",INDIRECT(ADDRESS(SMALL((IF($J$2:$J$26&lt;&gt;"",ROW($J$2:$J$26),ROW()+ROWS($J$2:$J$26))),ROW()-ROW($K$2:$K$26)+1),COLUMN($J$2:$J$26),4)))</f>
        <v>n.d.</v>
      </c>
      <c r="W12" s="64" t="str">
        <f t="array" aca="1" ref="W12" ca="1">IF(ROW()-ROW($L$2:$L$26)+1&gt;ROWS($K$2:$K$26)-COUNTBLANK($K$2:$K$26),"",INDIRECT(ADDRESS(SMALL((IF($K$2:$K$26&lt;&gt;"",ROW($K$2:$K$26),ROW()+ROWS($K$2:$K$26))),ROW()-ROW($L$2:$L$26)+1),COLUMN($K$2:$K$26),4)))</f>
        <v>Unvollständig</v>
      </c>
      <c r="X12" s="38" t="str">
        <f t="array" aca="1" ref="X12" ca="1">IF(ROW()-ROW($M$2:$M$26)+1&gt;ROWS($L$2:$L$26)-COUNTBLANK($L$2:$L$26),"",INDIRECT(ADDRESS(SMALL((IF($L$2:$L$26&lt;&gt;"",ROW($L$2:$L$26),ROW()+ROWS($L$2:$L$26))),ROW()-ROW($M$2:$M$26)+1),COLUMN($L$2:$L$26),4)))</f>
        <v>-----</v>
      </c>
      <c r="Y12" s="38" t="str">
        <f t="array" aca="1" ref="Y12" ca="1">IF(ROW()-ROW($N$2:$N$21)+1&gt;ROWS($M$2:$M$26)-COUNTBLANK($M$2:$M$26),"",INDIRECT(ADDRESS(SMALL((IF($M$2:$M$26&lt;&gt;"",ROW($M$2:$M$26),ROW()+ROWS($M$2:$M$26))),ROW()-ROW($N$2:$N$21)+1),COLUMN($M$2:$M$26),4)))</f>
        <v>-----</v>
      </c>
    </row>
    <row r="13" spans="1:25" ht="34.5" customHeight="1" x14ac:dyDescent="0.25">
      <c r="A13" s="178" t="str">
        <f>IF('Kennzahlenbogen_(KB)'!P41=0,"",'Kennzahlenbogen_(KB)'!P41)</f>
        <v>Unvollständig</v>
      </c>
      <c r="C13" s="64">
        <f>IF($A13="I.O.","",'Kennzahlenbogen_(KB)'!A41)</f>
        <v>11</v>
      </c>
      <c r="D13" s="63" t="str">
        <f>IF($A13="I.O.","",'Kennzahlenbogen_(KB)'!C41)</f>
        <v>Operation fortgeschrittenes Ovarialkarzinom durch Gynäkoonkologen</v>
      </c>
      <c r="E13" s="81" t="str">
        <f>IF(AND('Kennzahlenbogen_(KB)'!J41="",$A13&lt;&gt;"I.O."),"-----",IF($A13="I.O.","",'Kennzahlenbogen_(KB)'!J41))</f>
        <v>-----</v>
      </c>
      <c r="F13" s="82" t="str">
        <f>IF($A13="I.O.","",'Kennzahlenbogen_(KB)'!K41)</f>
        <v>≥ 80%</v>
      </c>
      <c r="G13" s="81" t="str">
        <f>IF(AND('Kennzahlenbogen_(KB)'!M41="",$A13&lt;&gt;"I.O."),"-----",IF($A13="I.O.","",'Kennzahlenbogen_(KB)'!M41))</f>
        <v>-----</v>
      </c>
      <c r="H13" s="61" t="str">
        <f>IF($A13="I.O.","",IF('Kennzahlenbogen_(KB)'!O41="","-----",'Kennzahlenbogen_(KB)'!O41))</f>
        <v>-----</v>
      </c>
      <c r="I13" s="61">
        <f>IF($A13="I.O.","",IF('Kennzahlenbogen_(KB)'!O42="","-----",'Kennzahlenbogen_(KB)'!O42))</f>
        <v>0</v>
      </c>
      <c r="J13" s="65" t="str">
        <f>IF($A13="I.O.","",IF('Kennzahlenbogen_(KB)'!O43="",0,'Kennzahlenbogen_(KB)'!O43))</f>
        <v>n.d.</v>
      </c>
      <c r="K13" s="64" t="str">
        <f>IF($A13="I.O.","",'Kennzahlenbogen_(KB)'!P41)</f>
        <v>Unvollständig</v>
      </c>
      <c r="L13" s="38" t="str">
        <f>IF(AND('Kennzahlenbogen_(KB)'!Q41="",$A13&lt;&gt;"I.O."),"-----",IF($A13="I.O.","",'Kennzahlenbogen_(KB)'!Q41))</f>
        <v>-----</v>
      </c>
      <c r="M13" s="38" t="str">
        <f>IF(AND('Kennzahlenbogen_(KB)'!R41="",$A13&lt;&gt;"I.O."),"-----",IF($A13="I.O.","",'Kennzahlenbogen_(KB)'!R41))</f>
        <v>-----</v>
      </c>
      <c r="O13" s="31">
        <f t="array" aca="1" ref="O13" ca="1">IF(ROW()-ROW($D$2:$D$26)+1&gt;ROWS($C$2:$C$26)-COUNTBLANK($C$2:$C$26),"",INDIRECT(ADDRESS(SMALL((IF($C$2:$C$26&lt;&gt;"",ROW($C$2:$C$26),ROW()+ROWS($C$2:$C$26))),ROW()-ROW($D$2:$D$26)+1),COLUMN($C$2:$C$26),4)))</f>
        <v>11</v>
      </c>
      <c r="P13" s="63" t="str">
        <f t="array" aca="1" ref="P13" ca="1">IF(ROW()-ROW($E$2:$E$26)+1&gt;ROWS($D$2:$D$26)-COUNTBLANK($D$2:$D$26),"",INDIRECT(ADDRESS(SMALL((IF($D$2:$D$26&gt;"",ROW($D$2:$D$26),ROW()+ROWS($D$2:$D$26))),ROW()-ROW($E$2:$E$26)+1),COLUMN($D$2:$D$26),4)))</f>
        <v>Operation fortgeschrittenes Ovarialkarzinom durch Gynäkoonkologen</v>
      </c>
      <c r="Q13" s="81" t="str">
        <f t="array" aca="1" ref="Q13" ca="1">IF(ROW()-ROW($F$2:$F$26)+1&gt;ROWS($E$2:$E$26)-COUNTBLANK($E$2:$E$26),"",INDIRECT(ADDRESS(SMALL((IF($E$2:$E$26&gt;"",ROW($E$2:$E$26),ROW()+ROWS($E$2:$E$26))),ROW()-ROW($F$2:$F$26)+1),COLUMN($E$2:$E$26),4)))</f>
        <v>-----</v>
      </c>
      <c r="R13" s="82" t="str">
        <f t="array" aca="1" ref="R13" ca="1">IF(ROW()-ROW($G$2:$G$26)+1&gt;ROWS($F$2:$F$26)-COUNTBLANK($F$2:$F$26),"",INDIRECT(ADDRESS(SMALL((IF($F$2:$F$26&gt;"",ROW($F$2:$F$26),ROW()+ROWS($F$2:$F$26))),ROW()-ROW($G$2:$G$26)+1),COLUMN($F$2:$F$26),4)))</f>
        <v>≥ 80%</v>
      </c>
      <c r="S13" s="81" t="str">
        <f t="array" aca="1" ref="S13" ca="1">IF(ROW()-ROW($H$2:$H$26)+1&gt;ROWS($G$2:$G$26)-COUNTBLANK($G$2:$G$26),"",INDIRECT(ADDRESS(SMALL((IF($G$2:$G$26&lt;&gt;"",ROW($G$2:$G$26),ROW()+ROWS($G$2:$G$26))),ROW()-ROW($H$2:$H$26)+1),COLUMN($G$2:$G$26),4)))</f>
        <v>-----</v>
      </c>
      <c r="T13" s="61" t="str">
        <f t="array" aca="1" ref="T13" ca="1">IF(ROW()-ROW($I$2:$I$26)+1&gt;ROWS($H$2:$H$26)-COUNTBLANK($H$2:$H$26),"",INDIRECT(ADDRESS(SMALL((IF($H$2:$H$26&lt;&gt;"",ROW($H$2:$H$26),ROW()+ROWS($H$2:$H$26))),ROW()-ROW($I$2:$I$26)+1),COLUMN($H$2:$H$26),4)))</f>
        <v>-----</v>
      </c>
      <c r="U13" s="61">
        <f t="array" aca="1" ref="U13" ca="1">IF(ROW()-ROW($J$2:$J$26)+1&gt;ROWS($I$2:$I$26)-COUNTBLANK($I$2:$I$26),"",INDIRECT(ADDRESS(SMALL((IF($I$2:$I$26&lt;&gt;"",ROW($I$2:$I$26),ROW()+ROWS($I$2:$I$26))),ROW()-ROW($J$2:$J$26)+1),COLUMN($I$2:$I$26),4)))</f>
        <v>0</v>
      </c>
      <c r="V13" s="65" t="str">
        <f t="array" aca="1" ref="V13" ca="1">IF(ROW()-ROW($K$2:$K$26)+1&gt;ROWS($J$2:$J$26)-COUNTBLANK($J$2:$J$26),"",INDIRECT(ADDRESS(SMALL((IF($J$2:$J$26&lt;&gt;"",ROW($J$2:$J$26),ROW()+ROWS($J$2:$J$26))),ROW()-ROW($K$2:$K$26)+1),COLUMN($J$2:$J$26),4)))</f>
        <v>n.d.</v>
      </c>
      <c r="W13" s="64" t="str">
        <f t="array" aca="1" ref="W13" ca="1">IF(ROW()-ROW($L$2:$L$26)+1&gt;ROWS($K$2:$K$26)-COUNTBLANK($K$2:$K$26),"",INDIRECT(ADDRESS(SMALL((IF($K$2:$K$26&lt;&gt;"",ROW($K$2:$K$26),ROW()+ROWS($K$2:$K$26))),ROW()-ROW($L$2:$L$26)+1),COLUMN($K$2:$K$26),4)))</f>
        <v>Unvollständig</v>
      </c>
      <c r="X13" s="38" t="str">
        <f t="array" aca="1" ref="X13" ca="1">IF(ROW()-ROW($M$2:$M$26)+1&gt;ROWS($L$2:$L$26)-COUNTBLANK($L$2:$L$26),"",INDIRECT(ADDRESS(SMALL((IF($L$2:$L$26&lt;&gt;"",ROW($L$2:$L$26),ROW()+ROWS($L$2:$L$26))),ROW()-ROW($M$2:$M$26)+1),COLUMN($L$2:$L$26),4)))</f>
        <v>-----</v>
      </c>
      <c r="Y13" s="38" t="str">
        <f t="array" aca="1" ref="Y13" ca="1">IF(ROW()-ROW($N$2:$N$21)+1&gt;ROWS($M$2:$M$26)-COUNTBLANK($M$2:$M$26),"",INDIRECT(ADDRESS(SMALL((IF($M$2:$M$26&lt;&gt;"",ROW($M$2:$M$26),ROW()+ROWS($M$2:$M$26))),ROW()-ROW($N$2:$N$21)+1),COLUMN($M$2:$M$26),4)))</f>
        <v>-----</v>
      </c>
    </row>
    <row r="14" spans="1:25" ht="34.5" customHeight="1" x14ac:dyDescent="0.25">
      <c r="A14" s="178" t="str">
        <f>IF('Kennzahlenbogen_(KB)'!P47=0,"",'Kennzahlenbogen_(KB)'!P47)</f>
        <v>Unvollständig</v>
      </c>
      <c r="C14" s="64">
        <f>IF($A14="I.O.","",'Kennzahlenbogen_(KB)'!A47)</f>
        <v>13</v>
      </c>
      <c r="D14" s="63" t="str">
        <f>IF($A14="I.O.","",'Kennzahlenbogen_(KB)'!C47)</f>
        <v>First-Line Chemotherapie fortgeschrittenes Ovarialkarzinom</v>
      </c>
      <c r="E14" s="81" t="str">
        <f>IF(AND('Kennzahlenbogen_(KB)'!J47="",$A14&lt;&gt;"I.O."),"-----",IF($A14="I.O.","",'Kennzahlenbogen_(KB)'!J47))</f>
        <v>-----</v>
      </c>
      <c r="F14" s="82" t="str">
        <f>IF($A14="I.O.","",'Kennzahlenbogen_(KB)'!K47)</f>
        <v>≥ 60%</v>
      </c>
      <c r="G14" s="81" t="str">
        <f>IF(AND('Kennzahlenbogen_(KB)'!M47="",$A14&lt;&gt;"I.O."),"-----",IF($A14="I.O.","",'Kennzahlenbogen_(KB)'!M47))</f>
        <v>-----</v>
      </c>
      <c r="H14" s="61" t="str">
        <f>IF($A14="I.O.","",IF('Kennzahlenbogen_(KB)'!O47="","-----",'Kennzahlenbogen_(KB)'!O47))</f>
        <v>-----</v>
      </c>
      <c r="I14" s="61">
        <f>IF($A14="I.O.","",IF('Kennzahlenbogen_(KB)'!O48="","-----",'Kennzahlenbogen_(KB)'!O48))</f>
        <v>0</v>
      </c>
      <c r="J14" s="65" t="str">
        <f>IF($A14="I.O.","",IF('Kennzahlenbogen_(KB)'!O49="",0,'Kennzahlenbogen_(KB)'!O49))</f>
        <v>n.d.</v>
      </c>
      <c r="K14" s="64" t="str">
        <f>IF($A14="I.O.","",'Kennzahlenbogen_(KB)'!P47)</f>
        <v>Unvollständig</v>
      </c>
      <c r="L14" s="38" t="str">
        <f>IF(AND('Kennzahlenbogen_(KB)'!Q47="",$A14&lt;&gt;"I.O."),"-----",IF($A14="I.O.","",'Kennzahlenbogen_(KB)'!Q47))</f>
        <v>-----</v>
      </c>
      <c r="M14" s="38" t="str">
        <f>IF(AND('Kennzahlenbogen_(KB)'!R47="",$A14&lt;&gt;"I.O."),"-----",IF($A14="I.O.","",'Kennzahlenbogen_(KB)'!R47))</f>
        <v>-----</v>
      </c>
      <c r="O14" s="31">
        <f t="array" aca="1" ref="O14" ca="1">IF(ROW()-ROW($D$2:$D$26)+1&gt;ROWS($C$2:$C$26)-COUNTBLANK($C$2:$C$26),"",INDIRECT(ADDRESS(SMALL((IF($C$2:$C$26&lt;&gt;"",ROW($C$2:$C$26),ROW()+ROWS($C$2:$C$26))),ROW()-ROW($D$2:$D$26)+1),COLUMN($C$2:$C$26),4)))</f>
        <v>13</v>
      </c>
      <c r="P14" s="63" t="str">
        <f t="array" aca="1" ref="P14" ca="1">IF(ROW()-ROW($E$2:$E$26)+1&gt;ROWS($D$2:$D$26)-COUNTBLANK($D$2:$D$26),"",INDIRECT(ADDRESS(SMALL((IF($D$2:$D$26&gt;"",ROW($D$2:$D$26),ROW()+ROWS($D$2:$D$26))),ROW()-ROW($E$2:$E$26)+1),COLUMN($D$2:$D$26),4)))</f>
        <v>First-Line Chemotherapie fortgeschrittenes Ovarialkarzinom</v>
      </c>
      <c r="Q14" s="81" t="str">
        <f t="array" aca="1" ref="Q14" ca="1">IF(ROW()-ROW($F$2:$F$26)+1&gt;ROWS($E$2:$E$26)-COUNTBLANK($E$2:$E$26),"",INDIRECT(ADDRESS(SMALL((IF($E$2:$E$26&gt;"",ROW($E$2:$E$26),ROW()+ROWS($E$2:$E$26))),ROW()-ROW($F$2:$F$26)+1),COLUMN($E$2:$E$26),4)))</f>
        <v>-----</v>
      </c>
      <c r="R14" s="82" t="str">
        <f t="array" aca="1" ref="R14" ca="1">IF(ROW()-ROW($G$2:$G$26)+1&gt;ROWS($F$2:$F$26)-COUNTBLANK($F$2:$F$26),"",INDIRECT(ADDRESS(SMALL((IF($F$2:$F$26&gt;"",ROW($F$2:$F$26),ROW()+ROWS($F$2:$F$26))),ROW()-ROW($G$2:$G$26)+1),COLUMN($F$2:$F$26),4)))</f>
        <v>≥ 60%</v>
      </c>
      <c r="S14" s="81" t="str">
        <f t="array" aca="1" ref="S14" ca="1">IF(ROW()-ROW($H$2:$H$26)+1&gt;ROWS($G$2:$G$26)-COUNTBLANK($G$2:$G$26),"",INDIRECT(ADDRESS(SMALL((IF($G$2:$G$26&lt;&gt;"",ROW($G$2:$G$26),ROW()+ROWS($G$2:$G$26))),ROW()-ROW($H$2:$H$26)+1),COLUMN($G$2:$G$26),4)))</f>
        <v>-----</v>
      </c>
      <c r="T14" s="61" t="str">
        <f t="array" aca="1" ref="T14" ca="1">IF(ROW()-ROW($I$2:$I$26)+1&gt;ROWS($H$2:$H$26)-COUNTBLANK($H$2:$H$26),"",INDIRECT(ADDRESS(SMALL((IF($H$2:$H$26&lt;&gt;"",ROW($H$2:$H$26),ROW()+ROWS($H$2:$H$26))),ROW()-ROW($I$2:$I$26)+1),COLUMN($H$2:$H$26),4)))</f>
        <v>-----</v>
      </c>
      <c r="U14" s="61">
        <f t="array" aca="1" ref="U14" ca="1">IF(ROW()-ROW($J$2:$J$26)+1&gt;ROWS($I$2:$I$26)-COUNTBLANK($I$2:$I$26),"",INDIRECT(ADDRESS(SMALL((IF($I$2:$I$26&lt;&gt;"",ROW($I$2:$I$26),ROW()+ROWS($I$2:$I$26))),ROW()-ROW($J$2:$J$26)+1),COLUMN($I$2:$I$26),4)))</f>
        <v>0</v>
      </c>
      <c r="V14" s="65" t="str">
        <f t="array" aca="1" ref="V14" ca="1">IF(ROW()-ROW($K$2:$K$26)+1&gt;ROWS($J$2:$J$26)-COUNTBLANK($J$2:$J$26),"",INDIRECT(ADDRESS(SMALL((IF($J$2:$J$26&lt;&gt;"",ROW($J$2:$J$26),ROW()+ROWS($J$2:$J$26))),ROW()-ROW($K$2:$K$26)+1),COLUMN($J$2:$J$26),4)))</f>
        <v>n.d.</v>
      </c>
      <c r="W14" s="64" t="str">
        <f t="array" aca="1" ref="W14" ca="1">IF(ROW()-ROW($L$2:$L$26)+1&gt;ROWS($K$2:$K$26)-COUNTBLANK($K$2:$K$26),"",INDIRECT(ADDRESS(SMALL((IF($K$2:$K$26&lt;&gt;"",ROW($K$2:$K$26),ROW()+ROWS($K$2:$K$26))),ROW()-ROW($L$2:$L$26)+1),COLUMN($K$2:$K$26),4)))</f>
        <v>Unvollständig</v>
      </c>
      <c r="X14" s="38" t="str">
        <f t="array" aca="1" ref="X14" ca="1">IF(ROW()-ROW($M$2:$M$26)+1&gt;ROWS($L$2:$L$26)-COUNTBLANK($L$2:$L$26),"",INDIRECT(ADDRESS(SMALL((IF($L$2:$L$26&lt;&gt;"",ROW($L$2:$L$26),ROW()+ROWS($L$2:$L$26))),ROW()-ROW($M$2:$M$26)+1),COLUMN($L$2:$L$26),4)))</f>
        <v>-----</v>
      </c>
      <c r="Y14" s="38" t="str">
        <f t="array" aca="1" ref="Y14" ca="1">IF(ROW()-ROW($N$2:$N$21)+1&gt;ROWS($M$2:$M$26)-COUNTBLANK($M$2:$M$26),"",INDIRECT(ADDRESS(SMALL((IF($M$2:$M$26&lt;&gt;"",ROW($M$2:$M$26),ROW()+ROWS($M$2:$M$26))),ROW()-ROW($N$2:$N$21)+1),COLUMN($M$2:$M$26),4)))</f>
        <v>-----</v>
      </c>
    </row>
    <row r="15" spans="1:25" ht="34.5" customHeight="1" x14ac:dyDescent="0.25">
      <c r="A15" s="178" t="str">
        <f>IF('Kennzahlenbogen_(KB)'!P50=0,"",'Kennzahlenbogen_(KB)'!P50)</f>
        <v>Unvollständig</v>
      </c>
      <c r="C15" s="258">
        <f>IF($A15="I.O.","",'Kennzahlenbogen_(KB)'!A50)</f>
        <v>14</v>
      </c>
      <c r="D15" s="63" t="str">
        <f>IF($A15="I.O.","",'Kennzahlenbogen_(KB)'!C50)</f>
        <v>Zytologisches/
histologisches LK-staging</v>
      </c>
      <c r="E15" s="81" t="str">
        <f>IF(AND('Kennzahlenbogen_(KB)'!J50="",$A15&lt;&gt;"I.O."),"-----",IF($A15="I.O.","",'Kennzahlenbogen_(KB)'!J50))</f>
        <v>-----</v>
      </c>
      <c r="F15" s="82" t="str">
        <f>IF($A15="I.O.","",'Kennzahlenbogen_(KB)'!K50)</f>
        <v>≥ 60%</v>
      </c>
      <c r="G15" s="81" t="str">
        <f>IF(AND('Kennzahlenbogen_(KB)'!M50="",$A15&lt;&gt;"I.O."),"-----",IF($A15="I.O.","",'Kennzahlenbogen_(KB)'!M50))</f>
        <v>-----</v>
      </c>
      <c r="H15" s="61" t="str">
        <f>IF($A15="I.O.","",IF('Kennzahlenbogen_(KB)'!O50="","-----",'Kennzahlenbogen_(KB)'!O50))</f>
        <v>-----</v>
      </c>
      <c r="I15" s="61">
        <f>IF($A15="I.O.","",IF('Kennzahlenbogen_(KB)'!O51="","-----",'Kennzahlenbogen_(KB)'!O51))</f>
        <v>0</v>
      </c>
      <c r="J15" s="65" t="str">
        <f>IF($A15="I.O.","",IF('Kennzahlenbogen_(KB)'!O52="","-----",'Kennzahlenbogen_(KB)'!O52))</f>
        <v>n.d.</v>
      </c>
      <c r="K15" s="64" t="str">
        <f>IF($A15="I.O.","",'Kennzahlenbogen_(KB)'!P50)</f>
        <v>Unvollständig</v>
      </c>
      <c r="L15" s="38" t="str">
        <f>IF(AND('Kennzahlenbogen_(KB)'!Q50="",$A15&lt;&gt;"I.O."),"-----",IF($A15="I.O.","",'Kennzahlenbogen_(KB)'!Q50))</f>
        <v>-----</v>
      </c>
      <c r="M15" s="38" t="str">
        <f>IF(AND('Kennzahlenbogen_(KB)'!R50="",$A15&lt;&gt;"I.O."),"-----",IF($A15="I.O.","",'Kennzahlenbogen_(KB)'!R50))</f>
        <v>-----</v>
      </c>
      <c r="O15" s="31">
        <f t="array" aca="1" ref="O15" ca="1">IF(ROW()-ROW($D$2:$D$26)+1&gt;ROWS($C$2:$C$26)-COUNTBLANK($C$2:$C$26),"",INDIRECT(ADDRESS(SMALL((IF($C$2:$C$26&lt;&gt;"",ROW($C$2:$C$26),ROW()+ROWS($C$2:$C$26))),ROW()-ROW($D$2:$D$26)+1),COLUMN($C$2:$C$26),4)))</f>
        <v>14</v>
      </c>
      <c r="P15" s="63" t="str">
        <f t="array" aca="1" ref="P15" ca="1">IF(ROW()-ROW($E$2:$E$26)+1&gt;ROWS($D$2:$D$26)-COUNTBLANK($D$2:$D$26),"",INDIRECT(ADDRESS(SMALL((IF($D$2:$D$26&gt;"",ROW($D$2:$D$26),ROW()+ROWS($D$2:$D$26))),ROW()-ROW($E$2:$E$26)+1),COLUMN($D$2:$D$26),4)))</f>
        <v>Zytologisches/
histologisches LK-staging</v>
      </c>
      <c r="Q15" s="81" t="str">
        <f t="array" aca="1" ref="Q15" ca="1">IF(ROW()-ROW($F$2:$F$26)+1&gt;ROWS($E$2:$E$26)-COUNTBLANK($E$2:$E$26),"",INDIRECT(ADDRESS(SMALL((IF($E$2:$E$26&gt;"",ROW($E$2:$E$26),ROW()+ROWS($E$2:$E$26))),ROW()-ROW($F$2:$F$26)+1),COLUMN($E$2:$E$26),4)))</f>
        <v>-----</v>
      </c>
      <c r="R15" s="82" t="str">
        <f t="array" aca="1" ref="R15" ca="1">IF(ROW()-ROW($G$2:$G$26)+1&gt;ROWS($F$2:$F$26)-COUNTBLANK($F$2:$F$26),"",INDIRECT(ADDRESS(SMALL((IF($F$2:$F$26&gt;"",ROW($F$2:$F$26),ROW()+ROWS($F$2:$F$26))),ROW()-ROW($G$2:$G$26)+1),COLUMN($F$2:$F$26),4)))</f>
        <v>≥ 60%</v>
      </c>
      <c r="S15" s="81" t="str">
        <f t="array" aca="1" ref="S15" ca="1">IF(ROW()-ROW($H$2:$H$26)+1&gt;ROWS($G$2:$G$26)-COUNTBLANK($G$2:$G$26),"",INDIRECT(ADDRESS(SMALL((IF($G$2:$G$26&lt;&gt;"",ROW($G$2:$G$26),ROW()+ROWS($G$2:$G$26))),ROW()-ROW($H$2:$H$26)+1),COLUMN($G$2:$G$26),4)))</f>
        <v>-----</v>
      </c>
      <c r="T15" s="61" t="str">
        <f t="array" aca="1" ref="T15" ca="1">IF(ROW()-ROW($I$2:$I$26)+1&gt;ROWS($H$2:$H$26)-COUNTBLANK($H$2:$H$26),"",INDIRECT(ADDRESS(SMALL((IF($H$2:$H$26&lt;&gt;"",ROW($H$2:$H$26),ROW()+ROWS($H$2:$H$26))),ROW()-ROW($I$2:$I$26)+1),COLUMN($H$2:$H$26),4)))</f>
        <v>-----</v>
      </c>
      <c r="U15" s="61">
        <f t="array" aca="1" ref="U15" ca="1">IF(ROW()-ROW($J$2:$J$26)+1&gt;ROWS($I$2:$I$26)-COUNTBLANK($I$2:$I$26),"",INDIRECT(ADDRESS(SMALL((IF($I$2:$I$26&lt;&gt;"",ROW($I$2:$I$26),ROW()+ROWS($I$2:$I$26))),ROW()-ROW($J$2:$J$26)+1),COLUMN($I$2:$I$26),4)))</f>
        <v>0</v>
      </c>
      <c r="V15" s="65" t="str">
        <f t="array" aca="1" ref="V15" ca="1">IF(ROW()-ROW($K$2:$K$26)+1&gt;ROWS($J$2:$J$26)-COUNTBLANK($J$2:$J$26),"",INDIRECT(ADDRESS(SMALL((IF($J$2:$J$26&lt;&gt;"",ROW($J$2:$J$26),ROW()+ROWS($J$2:$J$26))),ROW()-ROW($K$2:$K$26)+1),COLUMN($J$2:$J$26),4)))</f>
        <v>n.d.</v>
      </c>
      <c r="W15" s="64" t="str">
        <f t="array" aca="1" ref="W15" ca="1">IF(ROW()-ROW($L$2:$L$26)+1&gt;ROWS($K$2:$K$26)-COUNTBLANK($K$2:$K$26),"",INDIRECT(ADDRESS(SMALL((IF($K$2:$K$26&lt;&gt;"",ROW($K$2:$K$26),ROW()+ROWS($K$2:$K$26))),ROW()-ROW($L$2:$L$26)+1),COLUMN($K$2:$K$26),4)))</f>
        <v>Unvollständig</v>
      </c>
      <c r="X15" s="38" t="str">
        <f t="array" aca="1" ref="X15" ca="1">IF(ROW()-ROW($M$2:$M$26)+1&gt;ROWS($L$2:$L$26)-COUNTBLANK($L$2:$L$26),"",INDIRECT(ADDRESS(SMALL((IF($L$2:$L$26&lt;&gt;"",ROW($L$2:$L$26),ROW()+ROWS($L$2:$L$26))),ROW()-ROW($M$2:$M$26)+1),COLUMN($L$2:$L$26),4)))</f>
        <v>-----</v>
      </c>
      <c r="Y15" s="38" t="str">
        <f t="array" aca="1" ref="Y15" ca="1">IF(ROW()-ROW($N$2:$N$21)+1&gt;ROWS($M$2:$M$26)-COUNTBLANK($M$2:$M$26),"",INDIRECT(ADDRESS(SMALL((IF($M$2:$M$26&lt;&gt;"",ROW($M$2:$M$26),ROW()+ROWS($M$2:$M$26))),ROW()-ROW($N$2:$N$21)+1),COLUMN($M$2:$M$26),4)))</f>
        <v>-----</v>
      </c>
    </row>
    <row r="16" spans="1:25" ht="34.5" customHeight="1" x14ac:dyDescent="0.25">
      <c r="A16" s="178" t="str">
        <f>IF('Kennzahlenbogen_(KB)'!P53=0,"",'Kennzahlenbogen_(KB)'!P53)</f>
        <v>Unvollständig</v>
      </c>
      <c r="C16" s="258">
        <f>IF($A16="I.O.","",'Kennzahlenbogen_(KB)'!A53)</f>
        <v>15</v>
      </c>
      <c r="D16" s="63" t="str">
        <f>IF($A16="I.O.","",'Kennzahlenbogen_(KB)'!C53)</f>
        <v>Brachytherapie als Bestandteil prim. Radio(chemo)therapie</v>
      </c>
      <c r="E16" s="81" t="str">
        <f>IF(AND('Kennzahlenbogen_(KB)'!J53="",$A16&lt;&gt;"I.O."),"-----",IF($A16="I.O.","",'Kennzahlenbogen_(KB)'!J53))</f>
        <v>-----</v>
      </c>
      <c r="F16" s="82" t="str">
        <f>IF($A16="I.O.","",'Kennzahlenbogen_(KB)'!K53)</f>
        <v>≥ 80%</v>
      </c>
      <c r="G16" s="81" t="str">
        <f>IF(AND('Kennzahlenbogen_(KB)'!M53="",$A16&lt;&gt;"I.O."),"-----",IF($A16="I.O.","",'Kennzahlenbogen_(KB)'!M53))</f>
        <v>-----</v>
      </c>
      <c r="H16" s="61" t="str">
        <f>IF($A16="I.O.","",IF('Kennzahlenbogen_(KB)'!O53="","-----",'Kennzahlenbogen_(KB)'!O53))</f>
        <v>-----</v>
      </c>
      <c r="I16" s="61" t="str">
        <f>IF($A16="I.O.","",IF('Kennzahlenbogen_(KB)'!O54="","-----",'Kennzahlenbogen_(KB)'!O54))</f>
        <v>-----</v>
      </c>
      <c r="J16" s="65" t="str">
        <f>IF($A16="I.O.","",IF('Kennzahlenbogen_(KB)'!O55="","-----",'Kennzahlenbogen_(KB)'!O55))</f>
        <v>n.d.</v>
      </c>
      <c r="K16" s="64" t="str">
        <f>IF($A16="I.O.","",'Kennzahlenbogen_(KB)'!P53)</f>
        <v>Unvollständig</v>
      </c>
      <c r="L16" s="38" t="str">
        <f>IF(AND('Kennzahlenbogen_(KB)'!Q53="",$A16&lt;&gt;"I.O."),"-----",IF($A16="I.O.","",'Kennzahlenbogen_(KB)'!Q53))</f>
        <v>-----</v>
      </c>
      <c r="M16" s="38" t="str">
        <f>IF(AND('Kennzahlenbogen_(KB)'!R53="",$A16&lt;&gt;"I.O."),"-----",IF($A16="I.O.","",'Kennzahlenbogen_(KB)'!R53))</f>
        <v>-----</v>
      </c>
      <c r="O16" s="31">
        <f t="array" aca="1" ref="O16" ca="1">IF(ROW()-ROW($D$2:$D$26)+1&gt;ROWS($C$2:$C$26)-COUNTBLANK($C$2:$C$26),"",INDIRECT(ADDRESS(SMALL((IF($C$2:$C$26&lt;&gt;"",ROW($C$2:$C$26),ROW()+ROWS($C$2:$C$26))),ROW()-ROW($D$2:$D$26)+1),COLUMN($C$2:$C$26),4)))</f>
        <v>15</v>
      </c>
      <c r="P16" s="63" t="str">
        <f t="array" aca="1" ref="P16" ca="1">IF(ROW()-ROW($E$2:$E$26)+1&gt;ROWS($D$2:$D$26)-COUNTBLANK($D$2:$D$26),"",INDIRECT(ADDRESS(SMALL((IF($D$2:$D$26&gt;"",ROW($D$2:$D$26),ROW()+ROWS($D$2:$D$26))),ROW()-ROW($E$2:$E$26)+1),COLUMN($D$2:$D$26),4)))</f>
        <v>Brachytherapie als Bestandteil prim. Radio(chemo)therapie</v>
      </c>
      <c r="Q16" s="81" t="str">
        <f t="array" aca="1" ref="Q16" ca="1">IF(ROW()-ROW($F$2:$F$26)+1&gt;ROWS($E$2:$E$26)-COUNTBLANK($E$2:$E$26),"",INDIRECT(ADDRESS(SMALL((IF($E$2:$E$26&gt;"",ROW($E$2:$E$26),ROW()+ROWS($E$2:$E$26))),ROW()-ROW($F$2:$F$26)+1),COLUMN($E$2:$E$26),4)))</f>
        <v>-----</v>
      </c>
      <c r="R16" s="82" t="str">
        <f t="array" aca="1" ref="R16" ca="1">IF(ROW()-ROW($G$2:$G$26)+1&gt;ROWS($F$2:$F$26)-COUNTBLANK($F$2:$F$26),"",INDIRECT(ADDRESS(SMALL((IF($F$2:$F$26&gt;"",ROW($F$2:$F$26),ROW()+ROWS($F$2:$F$26))),ROW()-ROW($G$2:$G$26)+1),COLUMN($F$2:$F$26),4)))</f>
        <v>≥ 80%</v>
      </c>
      <c r="S16" s="81" t="str">
        <f t="array" aca="1" ref="S16" ca="1">IF(ROW()-ROW($H$2:$H$26)+1&gt;ROWS($G$2:$G$26)-COUNTBLANK($G$2:$G$26),"",INDIRECT(ADDRESS(SMALL((IF($G$2:$G$26&lt;&gt;"",ROW($G$2:$G$26),ROW()+ROWS($G$2:$G$26))),ROW()-ROW($H$2:$H$26)+1),COLUMN($G$2:$G$26),4)))</f>
        <v>-----</v>
      </c>
      <c r="T16" s="61" t="str">
        <f t="array" aca="1" ref="T16" ca="1">IF(ROW()-ROW($I$2:$I$26)+1&gt;ROWS($H$2:$H$26)-COUNTBLANK($H$2:$H$26),"",INDIRECT(ADDRESS(SMALL((IF($H$2:$H$26&lt;&gt;"",ROW($H$2:$H$26),ROW()+ROWS($H$2:$H$26))),ROW()-ROW($I$2:$I$26)+1),COLUMN($H$2:$H$26),4)))</f>
        <v>-----</v>
      </c>
      <c r="U16" s="61" t="str">
        <f t="array" aca="1" ref="U16" ca="1">IF(ROW()-ROW($J$2:$J$26)+1&gt;ROWS($I$2:$I$26)-COUNTBLANK($I$2:$I$26),"",INDIRECT(ADDRESS(SMALL((IF($I$2:$I$26&lt;&gt;"",ROW($I$2:$I$26),ROW()+ROWS($I$2:$I$26))),ROW()-ROW($J$2:$J$26)+1),COLUMN($I$2:$I$26),4)))</f>
        <v>-----</v>
      </c>
      <c r="V16" s="65" t="str">
        <f t="array" aca="1" ref="V16" ca="1">IF(ROW()-ROW($K$2:$K$26)+1&gt;ROWS($J$2:$J$26)-COUNTBLANK($J$2:$J$26),"",INDIRECT(ADDRESS(SMALL((IF($J$2:$J$26&lt;&gt;"",ROW($J$2:$J$26),ROW()+ROWS($J$2:$J$26))),ROW()-ROW($K$2:$K$26)+1),COLUMN($J$2:$J$26),4)))</f>
        <v>n.d.</v>
      </c>
      <c r="W16" s="64" t="str">
        <f t="array" aca="1" ref="W16" ca="1">IF(ROW()-ROW($L$2:$L$26)+1&gt;ROWS($K$2:$K$26)-COUNTBLANK($K$2:$K$26),"",INDIRECT(ADDRESS(SMALL((IF($K$2:$K$26&lt;&gt;"",ROW($K$2:$K$26),ROW()+ROWS($K$2:$K$26))),ROW()-ROW($L$2:$L$26)+1),COLUMN($K$2:$K$26),4)))</f>
        <v>Unvollständig</v>
      </c>
      <c r="X16" s="38" t="str">
        <f t="array" aca="1" ref="X16" ca="1">IF(ROW()-ROW($M$2:$M$26)+1&gt;ROWS($L$2:$L$26)-COUNTBLANK($L$2:$L$26),"",INDIRECT(ADDRESS(SMALL((IF($L$2:$L$26&lt;&gt;"",ROW($L$2:$L$26),ROW()+ROWS($L$2:$L$26))),ROW()-ROW($M$2:$M$26)+1),COLUMN($L$2:$L$26),4)))</f>
        <v>-----</v>
      </c>
      <c r="Y16" s="38" t="str">
        <f t="array" aca="1" ref="Y16" ca="1">IF(ROW()-ROW($N$2:$N$21)+1&gt;ROWS($M$2:$M$26)-COUNTBLANK($M$2:$M$26),"",INDIRECT(ADDRESS(SMALL((IF($M$2:$M$26&lt;&gt;"",ROW($M$2:$M$26),ROW()+ROWS($M$2:$M$26))),ROW()-ROW($N$2:$N$21)+1),COLUMN($M$2:$M$26),4)))</f>
        <v>-----</v>
      </c>
    </row>
    <row r="17" spans="1:25" ht="34.5" customHeight="1" x14ac:dyDescent="0.25">
      <c r="A17" s="178" t="str">
        <f>IF('Kennzahlenbogen_(KB)'!P56=0,"",'Kennzahlenbogen_(KB)'!P56)</f>
        <v>Unvollständig</v>
      </c>
      <c r="C17" s="258">
        <f>IF($A17="I.O.","",'Kennzahlenbogen_(KB)'!A56)</f>
        <v>16</v>
      </c>
      <c r="D17" s="63" t="str">
        <f>IF($A17="I.O.","",'Kennzahlenbogen_(KB)'!C56)</f>
        <v>Histologische Sicherung Lokalrezidiv</v>
      </c>
      <c r="E17" s="81" t="str">
        <f>IF(AND('Kennzahlenbogen_(KB)'!J56="",$A17&lt;&gt;"I.O."),"-----",IF($A17="I.O.","",'Kennzahlenbogen_(KB)'!J56))</f>
        <v>-----</v>
      </c>
      <c r="F17" s="82" t="str">
        <f>IF($A17="I.O.","",'Kennzahlenbogen_(KB)'!K56)</f>
        <v>≥ 50%</v>
      </c>
      <c r="G17" s="81" t="str">
        <f>IF(AND('Kennzahlenbogen_(KB)'!M56="",$A17&lt;&gt;"I.O."),"-----",IF($A17="I.O.","",'Kennzahlenbogen_(KB)'!M56))</f>
        <v>-----</v>
      </c>
      <c r="H17" s="61" t="str">
        <f>IF($A17="I.O.","",IF('Kennzahlenbogen_(KB)'!O56="","-----",'Kennzahlenbogen_(KB)'!O56))</f>
        <v>-----</v>
      </c>
      <c r="I17" s="61" t="str">
        <f>IF($A17="I.O.","",IF('Kennzahlenbogen_(KB)'!O57="","-----",'Kennzahlenbogen_(KB)'!O57))</f>
        <v>-----</v>
      </c>
      <c r="J17" s="65" t="str">
        <f>IF($A17="I.O.","",IF('Kennzahlenbogen_(KB)'!O58="","-----",'Kennzahlenbogen_(KB)'!O58))</f>
        <v>n.d.</v>
      </c>
      <c r="K17" s="64" t="str">
        <f>IF($A17="I.O.","",'Kennzahlenbogen_(KB)'!P56)</f>
        <v>Unvollständig</v>
      </c>
      <c r="L17" s="38" t="str">
        <f>IF(AND('Kennzahlenbogen_(KB)'!Q56="",$A17&lt;&gt;"I.O."),"-----",IF($A17="I.O.","",'Kennzahlenbogen_(KB)'!Q56))</f>
        <v>-----</v>
      </c>
      <c r="M17" s="38" t="str">
        <f>IF(AND('Kennzahlenbogen_(KB)'!R56="",$A17&lt;&gt;"I.O."),"-----",IF($A17="I.O.","",'Kennzahlenbogen_(KB)'!R56))</f>
        <v>-----</v>
      </c>
      <c r="O17" s="31">
        <f t="array" aca="1" ref="O17" ca="1">IF(ROW()-ROW($D$2:$D$26)+1&gt;ROWS($C$2:$C$26)-COUNTBLANK($C$2:$C$26),"",INDIRECT(ADDRESS(SMALL((IF($C$2:$C$26&lt;&gt;"",ROW($C$2:$C$26),ROW()+ROWS($C$2:$C$26))),ROW()-ROW($D$2:$D$26)+1),COLUMN($C$2:$C$26),4)))</f>
        <v>16</v>
      </c>
      <c r="P17" s="63" t="str">
        <f t="array" aca="1" ref="P17" ca="1">IF(ROW()-ROW($E$2:$E$26)+1&gt;ROWS($D$2:$D$26)-COUNTBLANK($D$2:$D$26),"",INDIRECT(ADDRESS(SMALL((IF($D$2:$D$26&gt;"",ROW($D$2:$D$26),ROW()+ROWS($D$2:$D$26))),ROW()-ROW($E$2:$E$26)+1),COLUMN($D$2:$D$26),4)))</f>
        <v>Histologische Sicherung Lokalrezidiv</v>
      </c>
      <c r="Q17" s="81" t="str">
        <f t="array" aca="1" ref="Q17" ca="1">IF(ROW()-ROW($F$2:$F$26)+1&gt;ROWS($E$2:$E$26)-COUNTBLANK($E$2:$E$26),"",INDIRECT(ADDRESS(SMALL((IF($E$2:$E$26&gt;"",ROW($E$2:$E$26),ROW()+ROWS($E$2:$E$26))),ROW()-ROW($F$2:$F$26)+1),COLUMN($E$2:$E$26),4)))</f>
        <v>-----</v>
      </c>
      <c r="R17" s="82" t="str">
        <f t="array" aca="1" ref="R17" ca="1">IF(ROW()-ROW($G$2:$G$26)+1&gt;ROWS($F$2:$F$26)-COUNTBLANK($F$2:$F$26),"",INDIRECT(ADDRESS(SMALL((IF($F$2:$F$26&gt;"",ROW($F$2:$F$26),ROW()+ROWS($F$2:$F$26))),ROW()-ROW($G$2:$G$26)+1),COLUMN($F$2:$F$26),4)))</f>
        <v>≥ 50%</v>
      </c>
      <c r="S17" s="81" t="str">
        <f t="array" aca="1" ref="S17" ca="1">IF(ROW()-ROW($H$2:$H$26)+1&gt;ROWS($G$2:$G$26)-COUNTBLANK($G$2:$G$26),"",INDIRECT(ADDRESS(SMALL((IF($G$2:$G$26&lt;&gt;"",ROW($G$2:$G$26),ROW()+ROWS($G$2:$G$26))),ROW()-ROW($H$2:$H$26)+1),COLUMN($G$2:$G$26),4)))</f>
        <v>-----</v>
      </c>
      <c r="T17" s="61" t="str">
        <f t="array" aca="1" ref="T17" ca="1">IF(ROW()-ROW($I$2:$I$26)+1&gt;ROWS($H$2:$H$26)-COUNTBLANK($H$2:$H$26),"",INDIRECT(ADDRESS(SMALL((IF($H$2:$H$26&lt;&gt;"",ROW($H$2:$H$26),ROW()+ROWS($H$2:$H$26))),ROW()-ROW($I$2:$I$26)+1),COLUMN($H$2:$H$26),4)))</f>
        <v>-----</v>
      </c>
      <c r="U17" s="61" t="str">
        <f t="array" aca="1" ref="U17" ca="1">IF(ROW()-ROW($J$2:$J$26)+1&gt;ROWS($I$2:$I$26)-COUNTBLANK($I$2:$I$26),"",INDIRECT(ADDRESS(SMALL((IF($I$2:$I$26&lt;&gt;"",ROW($I$2:$I$26),ROW()+ROWS($I$2:$I$26))),ROW()-ROW($J$2:$J$26)+1),COLUMN($I$2:$I$26),4)))</f>
        <v>-----</v>
      </c>
      <c r="V17" s="65" t="str">
        <f t="array" aca="1" ref="V17" ca="1">IF(ROW()-ROW($K$2:$K$26)+1&gt;ROWS($J$2:$J$26)-COUNTBLANK($J$2:$J$26),"",INDIRECT(ADDRESS(SMALL((IF($J$2:$J$26&lt;&gt;"",ROW($J$2:$J$26),ROW()+ROWS($J$2:$J$26))),ROW()-ROW($K$2:$K$26)+1),COLUMN($J$2:$J$26),4)))</f>
        <v>n.d.</v>
      </c>
      <c r="W17" s="64" t="str">
        <f t="array" aca="1" ref="W17" ca="1">IF(ROW()-ROW($L$2:$L$26)+1&gt;ROWS($K$2:$K$26)-COUNTBLANK($K$2:$K$26),"",INDIRECT(ADDRESS(SMALL((IF($K$2:$K$26&lt;&gt;"",ROW($K$2:$K$26),ROW()+ROWS($K$2:$K$26))),ROW()-ROW($L$2:$L$26)+1),COLUMN($K$2:$K$26),4)))</f>
        <v>Unvollständig</v>
      </c>
      <c r="X17" s="38" t="str">
        <f t="array" aca="1" ref="X17" ca="1">IF(ROW()-ROW($M$2:$M$26)+1&gt;ROWS($L$2:$L$26)-COUNTBLANK($L$2:$L$26),"",INDIRECT(ADDRESS(SMALL((IF($L$2:$L$26&lt;&gt;"",ROW($L$2:$L$26),ROW()+ROWS($L$2:$L$26))),ROW()-ROW($M$2:$M$26)+1),COLUMN($L$2:$L$26),4)))</f>
        <v>-----</v>
      </c>
      <c r="Y17" s="38" t="str">
        <f t="array" aca="1" ref="Y17" ca="1">IF(ROW()-ROW($N$2:$N$21)+1&gt;ROWS($M$2:$M$26)-COUNTBLANK($M$2:$M$26),"",INDIRECT(ADDRESS(SMALL((IF($M$2:$M$26&lt;&gt;"",ROW($M$2:$M$26),ROW()+ROWS($M$2:$M$26))),ROW()-ROW($N$2:$N$21)+1),COLUMN($M$2:$M$26),4)))</f>
        <v>-----</v>
      </c>
    </row>
    <row r="18" spans="1:25" ht="34.5" customHeight="1" x14ac:dyDescent="0.25">
      <c r="A18" s="178" t="str">
        <f>IF('Kennzahlenbogen_(KB)'!P59=0,"",'Kennzahlenbogen_(KB)'!P59)</f>
        <v>Unvollständig</v>
      </c>
      <c r="C18" s="258">
        <f>IF($A18="I.O.","",'Kennzahlenbogen_(KB)'!A59)</f>
        <v>17</v>
      </c>
      <c r="D18" s="63" t="str">
        <f>IF($A18="I.O.","",'Kennzahlenbogen_(KB)'!C59)</f>
        <v>Vulvakarzinom:
Angaben im Befundbericht bei Erstdiagnose und Tumorresektion</v>
      </c>
      <c r="E18" s="81" t="str">
        <f>IF(AND('Kennzahlenbogen_(KB)'!J59="",$A18&lt;&gt;"I.O."),"-----",IF($A18="I.O.","",'Kennzahlenbogen_(KB)'!J59))</f>
        <v>-----</v>
      </c>
      <c r="F18" s="82" t="str">
        <f>IF($A18="I.O.","",'Kennzahlenbogen_(KB)'!K59)</f>
        <v>≥ 90%</v>
      </c>
      <c r="G18" s="81" t="str">
        <f>IF(AND('Kennzahlenbogen_(KB)'!M59="",$A18&lt;&gt;"I.O."),"-----",IF($A18="I.O.","",'Kennzahlenbogen_(KB)'!M59))</f>
        <v>-----</v>
      </c>
      <c r="H18" s="61" t="str">
        <f>IF($A18="I.O.","",IF('Kennzahlenbogen_(KB)'!O59="","-----",'Kennzahlenbogen_(KB)'!O59))</f>
        <v>-----</v>
      </c>
      <c r="I18" s="61" t="str">
        <f>IF($A18="I.O.","",IF('Kennzahlenbogen_(KB)'!O60="","-----",'Kennzahlenbogen_(KB)'!O60))</f>
        <v>-----</v>
      </c>
      <c r="J18" s="65" t="str">
        <f>IF($A18="I.O.","",IF('Kennzahlenbogen_(KB)'!O61="","-----",'Kennzahlenbogen_(KB)'!O61))</f>
        <v>n.d.</v>
      </c>
      <c r="K18" s="64" t="str">
        <f>IF($A18="I.O.","",'Kennzahlenbogen_(KB)'!P59)</f>
        <v>Unvollständig</v>
      </c>
      <c r="L18" s="38" t="str">
        <f>IF(AND('Kennzahlenbogen_(KB)'!Q59="",$A18&lt;&gt;"I.O."),"-----",IF($A18="I.O.","",'Kennzahlenbogen_(KB)'!Q59))</f>
        <v>-----</v>
      </c>
      <c r="M18" s="38" t="str">
        <f>IF(AND('Kennzahlenbogen_(KB)'!R59="",$A18&lt;&gt;"I.O."),"-----",IF($A18="I.O.","",'Kennzahlenbogen_(KB)'!R59))</f>
        <v>-----</v>
      </c>
      <c r="O18" s="31">
        <f t="array" aca="1" ref="O18" ca="1">IF(ROW()-ROW($D$2:$D$26)+1&gt;ROWS($C$2:$C$26)-COUNTBLANK($C$2:$C$26),"",INDIRECT(ADDRESS(SMALL((IF($C$2:$C$26&lt;&gt;"",ROW($C$2:$C$26),ROW()+ROWS($C$2:$C$26))),ROW()-ROW($D$2:$D$26)+1),COLUMN($C$2:$C$26),4)))</f>
        <v>17</v>
      </c>
      <c r="P18" s="63" t="str">
        <f t="array" aca="1" ref="P18" ca="1">IF(ROW()-ROW($E$2:$E$26)+1&gt;ROWS($D$2:$D$26)-COUNTBLANK($D$2:$D$26),"",INDIRECT(ADDRESS(SMALL((IF($D$2:$D$26&gt;"",ROW($D$2:$D$26),ROW()+ROWS($D$2:$D$26))),ROW()-ROW($E$2:$E$26)+1),COLUMN($D$2:$D$26),4)))</f>
        <v>Vulvakarzinom:
Angaben im Befundbericht bei Erstdiagnose und Tumorresektion</v>
      </c>
      <c r="Q18" s="81" t="str">
        <f t="array" aca="1" ref="Q18" ca="1">IF(ROW()-ROW($F$2:$F$26)+1&gt;ROWS($E$2:$E$26)-COUNTBLANK($E$2:$E$26),"",INDIRECT(ADDRESS(SMALL((IF($E$2:$E$26&gt;"",ROW($E$2:$E$26),ROW()+ROWS($E$2:$E$26))),ROW()-ROW($F$2:$F$26)+1),COLUMN($E$2:$E$26),4)))</f>
        <v>-----</v>
      </c>
      <c r="R18" s="82" t="str">
        <f t="array" aca="1" ref="R18" ca="1">IF(ROW()-ROW($G$2:$G$26)+1&gt;ROWS($F$2:$F$26)-COUNTBLANK($F$2:$F$26),"",INDIRECT(ADDRESS(SMALL((IF($F$2:$F$26&gt;"",ROW($F$2:$F$26),ROW()+ROWS($F$2:$F$26))),ROW()-ROW($G$2:$G$26)+1),COLUMN($F$2:$F$26),4)))</f>
        <v>≥ 90%</v>
      </c>
      <c r="S18" s="81" t="str">
        <f t="array" aca="1" ref="S18" ca="1">IF(ROW()-ROW($H$2:$H$26)+1&gt;ROWS($G$2:$G$26)-COUNTBLANK($G$2:$G$26),"",INDIRECT(ADDRESS(SMALL((IF($G$2:$G$26&lt;&gt;"",ROW($G$2:$G$26),ROW()+ROWS($G$2:$G$26))),ROW()-ROW($H$2:$H$26)+1),COLUMN($G$2:$G$26),4)))</f>
        <v>-----</v>
      </c>
      <c r="T18" s="61" t="str">
        <f t="array" aca="1" ref="T18" ca="1">IF(ROW()-ROW($I$2:$I$26)+1&gt;ROWS($H$2:$H$26)-COUNTBLANK($H$2:$H$26),"",INDIRECT(ADDRESS(SMALL((IF($H$2:$H$26&lt;&gt;"",ROW($H$2:$H$26),ROW()+ROWS($H$2:$H$26))),ROW()-ROW($I$2:$I$26)+1),COLUMN($H$2:$H$26),4)))</f>
        <v>-----</v>
      </c>
      <c r="U18" s="61" t="str">
        <f t="array" aca="1" ref="U18" ca="1">IF(ROW()-ROW($J$2:$J$26)+1&gt;ROWS($I$2:$I$26)-COUNTBLANK($I$2:$I$26),"",INDIRECT(ADDRESS(SMALL((IF($I$2:$I$26&lt;&gt;"",ROW($I$2:$I$26),ROW()+ROWS($I$2:$I$26))),ROW()-ROW($J$2:$J$26)+1),COLUMN($I$2:$I$26),4)))</f>
        <v>-----</v>
      </c>
      <c r="V18" s="65" t="str">
        <f t="array" aca="1" ref="V18" ca="1">IF(ROW()-ROW($K$2:$K$26)+1&gt;ROWS($J$2:$J$26)-COUNTBLANK($J$2:$J$26),"",INDIRECT(ADDRESS(SMALL((IF($J$2:$J$26&lt;&gt;"",ROW($J$2:$J$26),ROW()+ROWS($J$2:$J$26))),ROW()-ROW($K$2:$K$26)+1),COLUMN($J$2:$J$26),4)))</f>
        <v>n.d.</v>
      </c>
      <c r="W18" s="64" t="str">
        <f t="array" aca="1" ref="W18" ca="1">IF(ROW()-ROW($L$2:$L$26)+1&gt;ROWS($K$2:$K$26)-COUNTBLANK($K$2:$K$26),"",INDIRECT(ADDRESS(SMALL((IF($K$2:$K$26&lt;&gt;"",ROW($K$2:$K$26),ROW()+ROWS($K$2:$K$26))),ROW()-ROW($L$2:$L$26)+1),COLUMN($K$2:$K$26),4)))</f>
        <v>Unvollständig</v>
      </c>
      <c r="X18" s="38" t="str">
        <f t="array" aca="1" ref="X18" ca="1">IF(ROW()-ROW($M$2:$M$26)+1&gt;ROWS($L$2:$L$26)-COUNTBLANK($L$2:$L$26),"",INDIRECT(ADDRESS(SMALL((IF($L$2:$L$26&lt;&gt;"",ROW($L$2:$L$26),ROW()+ROWS($L$2:$L$26))),ROW()-ROW($M$2:$M$26)+1),COLUMN($L$2:$L$26),4)))</f>
        <v>-----</v>
      </c>
      <c r="Y18" s="38" t="str">
        <f t="array" aca="1" ref="Y18" ca="1">IF(ROW()-ROW($N$2:$N$21)+1&gt;ROWS($M$2:$M$26)-COUNTBLANK($M$2:$M$26),"",INDIRECT(ADDRESS(SMALL((IF($M$2:$M$26&lt;&gt;"",ROW($M$2:$M$26),ROW()+ROWS($M$2:$M$26))),ROW()-ROW($N$2:$N$21)+1),COLUMN($M$2:$M$26),4)))</f>
        <v>-----</v>
      </c>
    </row>
    <row r="19" spans="1:25" ht="34.5" customHeight="1" x14ac:dyDescent="0.25">
      <c r="A19" s="178" t="str">
        <f>IF('Kennzahlenbogen_(KB)'!P62=0,"",'Kennzahlenbogen_(KB)'!P62)</f>
        <v>Unvollständig</v>
      </c>
      <c r="C19" s="258">
        <f>IF($A19="I.O.","",'Kennzahlenbogen_(KB)'!A62)</f>
        <v>18</v>
      </c>
      <c r="D19" s="63" t="str">
        <f>IF($A19="I.O.","",'Kennzahlenbogen_(KB)'!C62)</f>
        <v>Vulvakarzinom:
Angaben im Befundbericht bei Lymphonodektomie</v>
      </c>
      <c r="E19" s="81" t="str">
        <f>IF(AND('Kennzahlenbogen_(KB)'!J62="",$A19&lt;&gt;"I.O."),"-----",IF($A19="I.O.","",'Kennzahlenbogen_(KB)'!J62))</f>
        <v>-----</v>
      </c>
      <c r="F19" s="82" t="str">
        <f>IF($A19="I.O.","",'Kennzahlenbogen_(KB)'!K62)</f>
        <v>≥ 90%</v>
      </c>
      <c r="G19" s="81" t="str">
        <f>IF(AND('Kennzahlenbogen_(KB)'!M62="",$A19&lt;&gt;"I.O."),"-----",IF($A19="I.O.","",'Kennzahlenbogen_(KB)'!M62))</f>
        <v>-----</v>
      </c>
      <c r="H19" s="61" t="str">
        <f>IF($A19="I.O.","",IF('Kennzahlenbogen_(KB)'!O62="","-----",'Kennzahlenbogen_(KB)'!O62))</f>
        <v>-----</v>
      </c>
      <c r="I19" s="61" t="str">
        <f>IF($A19="I.O.","",IF('Kennzahlenbogen_(KB)'!O63="","-----",'Kennzahlenbogen_(KB)'!O63))</f>
        <v>-----</v>
      </c>
      <c r="J19" s="65" t="str">
        <f>IF($A19="I.O.","",IF('Kennzahlenbogen_(KB)'!O64="","-----",'Kennzahlenbogen_(KB)'!O64))</f>
        <v>n.d.</v>
      </c>
      <c r="K19" s="64" t="str">
        <f>IF($A19="I.O.","",'Kennzahlenbogen_(KB)'!P62)</f>
        <v>Unvollständig</v>
      </c>
      <c r="L19" s="38" t="str">
        <f>IF(AND('Kennzahlenbogen_(KB)'!Q62="",$A19&lt;&gt;"I.O."),"-----",IF($A19="I.O.","",'Kennzahlenbogen_(KB)'!Q62))</f>
        <v>-----</v>
      </c>
      <c r="M19" s="38" t="str">
        <f>IF(AND('Kennzahlenbogen_(KB)'!R62="",$A19&lt;&gt;"I.O."),"-----",IF($A19="I.O.","",'Kennzahlenbogen_(KB)'!R62))</f>
        <v>-----</v>
      </c>
      <c r="O19" s="31">
        <f t="array" aca="1" ref="O19" ca="1">IF(ROW()-ROW($D$2:$D$26)+1&gt;ROWS($C$2:$C$26)-COUNTBLANK($C$2:$C$26),"",INDIRECT(ADDRESS(SMALL((IF($C$2:$C$26&lt;&gt;"",ROW($C$2:$C$26),ROW()+ROWS($C$2:$C$26))),ROW()-ROW($D$2:$D$26)+1),COLUMN($C$2:$C$26),4)))</f>
        <v>18</v>
      </c>
      <c r="P19" s="63" t="str">
        <f t="array" aca="1" ref="P19" ca="1">IF(ROW()-ROW($E$2:$E$26)+1&gt;ROWS($D$2:$D$26)-COUNTBLANK($D$2:$D$26),"",INDIRECT(ADDRESS(SMALL((IF($D$2:$D$26&gt;"",ROW($D$2:$D$26),ROW()+ROWS($D$2:$D$26))),ROW()-ROW($E$2:$E$26)+1),COLUMN($D$2:$D$26),4)))</f>
        <v>Vulvakarzinom:
Angaben im Befundbericht bei Lymphonodektomie</v>
      </c>
      <c r="Q19" s="81" t="str">
        <f t="array" aca="1" ref="Q19" ca="1">IF(ROW()-ROW($F$2:$F$26)+1&gt;ROWS($E$2:$E$26)-COUNTBLANK($E$2:$E$26),"",INDIRECT(ADDRESS(SMALL((IF($E$2:$E$26&gt;"",ROW($E$2:$E$26),ROW()+ROWS($E$2:$E$26))),ROW()-ROW($F$2:$F$26)+1),COLUMN($E$2:$E$26),4)))</f>
        <v>-----</v>
      </c>
      <c r="R19" s="82" t="str">
        <f t="array" aca="1" ref="R19" ca="1">IF(ROW()-ROW($G$2:$G$26)+1&gt;ROWS($F$2:$F$26)-COUNTBLANK($F$2:$F$26),"",INDIRECT(ADDRESS(SMALL((IF($F$2:$F$26&gt;"",ROW($F$2:$F$26),ROW()+ROWS($F$2:$F$26))),ROW()-ROW($G$2:$G$26)+1),COLUMN($F$2:$F$26),4)))</f>
        <v>≥ 90%</v>
      </c>
      <c r="S19" s="81" t="str">
        <f t="array" aca="1" ref="S19" ca="1">IF(ROW()-ROW($H$2:$H$26)+1&gt;ROWS($G$2:$G$26)-COUNTBLANK($G$2:$G$26),"",INDIRECT(ADDRESS(SMALL((IF($G$2:$G$26&lt;&gt;"",ROW($G$2:$G$26),ROW()+ROWS($G$2:$G$26))),ROW()-ROW($H$2:$H$26)+1),COLUMN($G$2:$G$26),4)))</f>
        <v>-----</v>
      </c>
      <c r="T19" s="61" t="str">
        <f t="array" aca="1" ref="T19" ca="1">IF(ROW()-ROW($I$2:$I$26)+1&gt;ROWS($H$2:$H$26)-COUNTBLANK($H$2:$H$26),"",INDIRECT(ADDRESS(SMALL((IF($H$2:$H$26&lt;&gt;"",ROW($H$2:$H$26),ROW()+ROWS($H$2:$H$26))),ROW()-ROW($I$2:$I$26)+1),COLUMN($H$2:$H$26),4)))</f>
        <v>-----</v>
      </c>
      <c r="U19" s="61" t="str">
        <f t="array" aca="1" ref="U19" ca="1">IF(ROW()-ROW($J$2:$J$26)+1&gt;ROWS($I$2:$I$26)-COUNTBLANK($I$2:$I$26),"",INDIRECT(ADDRESS(SMALL((IF($I$2:$I$26&lt;&gt;"",ROW($I$2:$I$26),ROW()+ROWS($I$2:$I$26))),ROW()-ROW($J$2:$J$26)+1),COLUMN($I$2:$I$26),4)))</f>
        <v>-----</v>
      </c>
      <c r="V19" s="65" t="str">
        <f t="array" aca="1" ref="V19" ca="1">IF(ROW()-ROW($K$2:$K$26)+1&gt;ROWS($J$2:$J$26)-COUNTBLANK($J$2:$J$26),"",INDIRECT(ADDRESS(SMALL((IF($J$2:$J$26&lt;&gt;"",ROW($J$2:$J$26),ROW()+ROWS($J$2:$J$26))),ROW()-ROW($K$2:$K$26)+1),COLUMN($J$2:$J$26),4)))</f>
        <v>n.d.</v>
      </c>
      <c r="W19" s="64" t="str">
        <f t="array" aca="1" ref="W19" ca="1">IF(ROW()-ROW($L$2:$L$26)+1&gt;ROWS($K$2:$K$26)-COUNTBLANK($K$2:$K$26),"",INDIRECT(ADDRESS(SMALL((IF($K$2:$K$26&lt;&gt;"",ROW($K$2:$K$26),ROW()+ROWS($K$2:$K$26))),ROW()-ROW($L$2:$L$26)+1),COLUMN($K$2:$K$26),4)))</f>
        <v>Unvollständig</v>
      </c>
      <c r="X19" s="38" t="str">
        <f t="array" aca="1" ref="X19" ca="1">IF(ROW()-ROW($M$2:$M$26)+1&gt;ROWS($L$2:$L$26)-COUNTBLANK($L$2:$L$26),"",INDIRECT(ADDRESS(SMALL((IF($L$2:$L$26&lt;&gt;"",ROW($L$2:$L$26),ROW()+ROWS($L$2:$L$26))),ROW()-ROW($M$2:$M$26)+1),COLUMN($L$2:$L$26),4)))</f>
        <v>-----</v>
      </c>
      <c r="Y19" s="38" t="str">
        <f t="array" aca="1" ref="Y19" ca="1">IF(ROW()-ROW($N$2:$N$21)+1&gt;ROWS($M$2:$M$26)-COUNTBLANK($M$2:$M$26),"",INDIRECT(ADDRESS(SMALL((IF($M$2:$M$26&lt;&gt;"",ROW($M$2:$M$26),ROW()+ROWS($M$2:$M$26))),ROW()-ROW($N$2:$N$21)+1),COLUMN($M$2:$M$26),4)))</f>
        <v>-----</v>
      </c>
    </row>
    <row r="20" spans="1:25" ht="34.5" customHeight="1" x14ac:dyDescent="0.25">
      <c r="A20" s="178" t="str">
        <f>IF('Kennzahlenbogen_(KB)'!P65=0,"",'Kennzahlenbogen_(KB)'!P65)</f>
        <v>Unvollständig</v>
      </c>
      <c r="C20" s="258">
        <f>IF($A20="I.O.","",'Kennzahlenbogen_(KB)'!A65)</f>
        <v>19</v>
      </c>
      <c r="D20" s="63" t="str">
        <f>IF($A20="I.O.","",'Kennzahlenbogen_(KB)'!C65)</f>
        <v>Vulvakarzinom:
Durchführung inguinofemorales Staging</v>
      </c>
      <c r="E20" s="81" t="str">
        <f>IF(AND('Kennzahlenbogen_(KB)'!J65="",$A20&lt;&gt;"I.O."),"-----",IF($A20="I.O.","",'Kennzahlenbogen_(KB)'!J65))</f>
        <v>-----</v>
      </c>
      <c r="F20" s="82" t="str">
        <f>IF($A20="I.O.","",'Kennzahlenbogen_(KB)'!K65)</f>
        <v>≥ 90%</v>
      </c>
      <c r="G20" s="81" t="str">
        <f>IF(AND('Kennzahlenbogen_(KB)'!M65="",$A20&lt;&gt;"I.O."),"-----",IF($A20="I.O.","",'Kennzahlenbogen_(KB)'!M65))</f>
        <v>-----</v>
      </c>
      <c r="H20" s="61" t="str">
        <f>IF($A20="I.O.","",IF('Kennzahlenbogen_(KB)'!O65="","-----",'Kennzahlenbogen_(KB)'!O65))</f>
        <v>-----</v>
      </c>
      <c r="I20" s="61" t="str">
        <f>IF($A20="I.O.","",IF('Kennzahlenbogen_(KB)'!O66="","-----",'Kennzahlenbogen_(KB)'!O66))</f>
        <v>-----</v>
      </c>
      <c r="J20" s="65" t="str">
        <f>IF($A20="I.O.","",IF('Kennzahlenbogen_(KB)'!O67="","-----",'Kennzahlenbogen_(KB)'!O67))</f>
        <v>n.d.</v>
      </c>
      <c r="K20" s="64" t="str">
        <f>IF($A20="I.O.","",'Kennzahlenbogen_(KB)'!P65)</f>
        <v>Unvollständig</v>
      </c>
      <c r="L20" s="38" t="str">
        <f>IF(AND('Kennzahlenbogen_(KB)'!Q65="",$A20&lt;&gt;"I.O."),"-----",IF($A20="I.O.","",'Kennzahlenbogen_(KB)'!Q65))</f>
        <v>-----</v>
      </c>
      <c r="M20" s="38" t="str">
        <f>IF(AND('Kennzahlenbogen_(KB)'!R65="",$A20&lt;&gt;"I.O."),"-----",IF($A20="I.O.","",'Kennzahlenbogen_(KB)'!R65))</f>
        <v>-----</v>
      </c>
      <c r="O20" s="31">
        <f t="array" aca="1" ref="O20" ca="1">IF(ROW()-ROW($D$2:$D$26)+1&gt;ROWS($C$2:$C$26)-COUNTBLANK($C$2:$C$26),"",INDIRECT(ADDRESS(SMALL((IF($C$2:$C$26&lt;&gt;"",ROW($C$2:$C$26),ROW()+ROWS($C$2:$C$26))),ROW()-ROW($D$2:$D$26)+1),COLUMN($C$2:$C$26),4)))</f>
        <v>19</v>
      </c>
      <c r="P20" s="63" t="str">
        <f t="array" aca="1" ref="P20" ca="1">IF(ROW()-ROW($E$2:$E$26)+1&gt;ROWS($D$2:$D$26)-COUNTBLANK($D$2:$D$26),"",INDIRECT(ADDRESS(SMALL((IF($D$2:$D$26&gt;"",ROW($D$2:$D$26),ROW()+ROWS($D$2:$D$26))),ROW()-ROW($E$2:$E$26)+1),COLUMN($D$2:$D$26),4)))</f>
        <v>Vulvakarzinom:
Durchführung inguinofemorales Staging</v>
      </c>
      <c r="Q20" s="81" t="str">
        <f t="array" aca="1" ref="Q20" ca="1">IF(ROW()-ROW($F$2:$F$26)+1&gt;ROWS($E$2:$E$26)-COUNTBLANK($E$2:$E$26),"",INDIRECT(ADDRESS(SMALL((IF($E$2:$E$26&gt;"",ROW($E$2:$E$26),ROW()+ROWS($E$2:$E$26))),ROW()-ROW($F$2:$F$26)+1),COLUMN($E$2:$E$26),4)))</f>
        <v>-----</v>
      </c>
      <c r="R20" s="82" t="str">
        <f t="array" aca="1" ref="R20" ca="1">IF(ROW()-ROW($G$2:$G$26)+1&gt;ROWS($F$2:$F$26)-COUNTBLANK($F$2:$F$26),"",INDIRECT(ADDRESS(SMALL((IF($F$2:$F$26&gt;"",ROW($F$2:$F$26),ROW()+ROWS($F$2:$F$26))),ROW()-ROW($G$2:$G$26)+1),COLUMN($F$2:$F$26),4)))</f>
        <v>≥ 90%</v>
      </c>
      <c r="S20" s="81" t="str">
        <f t="array" aca="1" ref="S20" ca="1">IF(ROW()-ROW($H$2:$H$26)+1&gt;ROWS($G$2:$G$26)-COUNTBLANK($G$2:$G$26),"",INDIRECT(ADDRESS(SMALL((IF($G$2:$G$26&lt;&gt;"",ROW($G$2:$G$26),ROW()+ROWS($G$2:$G$26))),ROW()-ROW($H$2:$H$26)+1),COLUMN($G$2:$G$26),4)))</f>
        <v>-----</v>
      </c>
      <c r="T20" s="61" t="str">
        <f t="array" aca="1" ref="T20" ca="1">IF(ROW()-ROW($I$2:$I$26)+1&gt;ROWS($H$2:$H$26)-COUNTBLANK($H$2:$H$26),"",INDIRECT(ADDRESS(SMALL((IF($H$2:$H$26&lt;&gt;"",ROW($H$2:$H$26),ROW()+ROWS($H$2:$H$26))),ROW()-ROW($I$2:$I$26)+1),COLUMN($H$2:$H$26),4)))</f>
        <v>-----</v>
      </c>
      <c r="U20" s="61" t="str">
        <f t="array" aca="1" ref="U20" ca="1">IF(ROW()-ROW($J$2:$J$26)+1&gt;ROWS($I$2:$I$26)-COUNTBLANK($I$2:$I$26),"",INDIRECT(ADDRESS(SMALL((IF($I$2:$I$26&lt;&gt;"",ROW($I$2:$I$26),ROW()+ROWS($I$2:$I$26))),ROW()-ROW($J$2:$J$26)+1),COLUMN($I$2:$I$26),4)))</f>
        <v>-----</v>
      </c>
      <c r="V20" s="65" t="str">
        <f t="array" aca="1" ref="V20" ca="1">IF(ROW()-ROW($K$2:$K$26)+1&gt;ROWS($J$2:$J$26)-COUNTBLANK($J$2:$J$26),"",INDIRECT(ADDRESS(SMALL((IF($J$2:$J$26&lt;&gt;"",ROW($J$2:$J$26),ROW()+ROWS($J$2:$J$26))),ROW()-ROW($K$2:$K$26)+1),COLUMN($J$2:$J$26),4)))</f>
        <v>n.d.</v>
      </c>
      <c r="W20" s="64" t="str">
        <f t="array" aca="1" ref="W20" ca="1">IF(ROW()-ROW($L$2:$L$26)+1&gt;ROWS($K$2:$K$26)-COUNTBLANK($K$2:$K$26),"",INDIRECT(ADDRESS(SMALL((IF($K$2:$K$26&lt;&gt;"",ROW($K$2:$K$26),ROW()+ROWS($K$2:$K$26))),ROW()-ROW($L$2:$L$26)+1),COLUMN($K$2:$K$26),4)))</f>
        <v>Unvollständig</v>
      </c>
      <c r="X20" s="38" t="str">
        <f t="array" aca="1" ref="X20" ca="1">IF(ROW()-ROW($M$2:$M$26)+1&gt;ROWS($L$2:$L$26)-COUNTBLANK($L$2:$L$26),"",INDIRECT(ADDRESS(SMALL((IF($L$2:$L$26&lt;&gt;"",ROW($L$2:$L$26),ROW()+ROWS($L$2:$L$26))),ROW()-ROW($M$2:$M$26)+1),COLUMN($L$2:$L$26),4)))</f>
        <v>-----</v>
      </c>
      <c r="Y20" s="38" t="str">
        <f t="array" aca="1" ref="Y20" ca="1">IF(ROW()-ROW($N$2:$N$21)+1&gt;ROWS($M$2:$M$26)-COUNTBLANK($M$2:$M$26),"",INDIRECT(ADDRESS(SMALL((IF($M$2:$M$26&lt;&gt;"",ROW($M$2:$M$26),ROW()+ROWS($M$2:$M$26))),ROW()-ROW($N$2:$N$21)+1),COLUMN($M$2:$M$26),4)))</f>
        <v>-----</v>
      </c>
    </row>
    <row r="21" spans="1:25" ht="34.5" customHeight="1" x14ac:dyDescent="0.25">
      <c r="A21" s="178" t="str">
        <f>IF('Kennzahlenbogen_(KB)'!P68=0,"",'Kennzahlenbogen_(KB)'!P68)</f>
        <v>Unvollständig</v>
      </c>
      <c r="C21" s="258">
        <f>IF($A21="I.O.","",'Kennzahlenbogen_(KB)'!A68)</f>
        <v>20</v>
      </c>
      <c r="D21" s="63" t="str">
        <f>IF($A21="I.O.","",'Kennzahlenbogen_(KB)'!C68)</f>
        <v>Vulvakarzinom:
Sentinel Lymphknoten Biopsie</v>
      </c>
      <c r="E21" s="81" t="str">
        <f>IF(AND('Kennzahlenbogen_(KB)'!J68="",$A21&lt;&gt;"I.O."),"-----",IF($A21="I.O.","",'Kennzahlenbogen_(KB)'!J68))</f>
        <v>-----</v>
      </c>
      <c r="F21" s="82" t="str">
        <f>IF($A21="I.O.","",'Kennzahlenbogen_(KB)'!K68)</f>
        <v>≥ 90%</v>
      </c>
      <c r="G21" s="81" t="str">
        <f>IF(AND('Kennzahlenbogen_(KB)'!M68="",$A21&lt;&gt;"I.O."),"-----",IF($A21="I.O.","",'Kennzahlenbogen_(KB)'!M68))</f>
        <v>-----</v>
      </c>
      <c r="H21" s="61" t="str">
        <f>IF($A21="I.O.","",IF('Kennzahlenbogen_(KB)'!O68="","-----",'Kennzahlenbogen_(KB)'!O68))</f>
        <v>-----</v>
      </c>
      <c r="I21" s="61" t="str">
        <f>IF($A21="I.O.","",IF('Kennzahlenbogen_(KB)'!O69="","-----",'Kennzahlenbogen_(KB)'!O69))</f>
        <v>-----</v>
      </c>
      <c r="J21" s="65" t="str">
        <f>IF($A21="I.O.","",IF('Kennzahlenbogen_(KB)'!O70="","-----",'Kennzahlenbogen_(KB)'!O70))</f>
        <v>n.d.</v>
      </c>
      <c r="K21" s="64" t="str">
        <f>IF($A21="I.O.","",'Kennzahlenbogen_(KB)'!P68)</f>
        <v>Unvollständig</v>
      </c>
      <c r="L21" s="38" t="str">
        <f>IF(AND('Kennzahlenbogen_(KB)'!Q68="",$A21&lt;&gt;"I.O."),"-----",IF($A21="I.O.","",'Kennzahlenbogen_(KB)'!Q68))</f>
        <v>-----</v>
      </c>
      <c r="M21" s="38" t="str">
        <f>IF(AND('Kennzahlenbogen_(KB)'!R68="",$A21&lt;&gt;"I.O."),"-----",IF($A21="I.O.","",'Kennzahlenbogen_(KB)'!R68))</f>
        <v>-----</v>
      </c>
      <c r="O21" s="31">
        <f t="array" aca="1" ref="O21" ca="1">IF(ROW()-ROW($D$2:$D$26)+1&gt;ROWS($C$2:$C$26)-COUNTBLANK($C$2:$C$26),"",INDIRECT(ADDRESS(SMALL((IF($C$2:$C$26&lt;&gt;"",ROW($C$2:$C$26),ROW()+ROWS($C$2:$C$26))),ROW()-ROW($D$2:$D$26)+1),COLUMN($C$2:$C$26),4)))</f>
        <v>20</v>
      </c>
      <c r="P21" s="63" t="str">
        <f t="array" aca="1" ref="P21" ca="1">IF(ROW()-ROW($E$2:$E$26)+1&gt;ROWS($D$2:$D$26)-COUNTBLANK($D$2:$D$26),"",INDIRECT(ADDRESS(SMALL((IF($D$2:$D$26&gt;"",ROW($D$2:$D$26),ROW()+ROWS($D$2:$D$26))),ROW()-ROW($E$2:$E$26)+1),COLUMN($D$2:$D$26),4)))</f>
        <v>Vulvakarzinom:
Sentinel Lymphknoten Biopsie</v>
      </c>
      <c r="Q21" s="81" t="str">
        <f t="array" aca="1" ref="Q21" ca="1">IF(ROW()-ROW($F$2:$F$26)+1&gt;ROWS($E$2:$E$26)-COUNTBLANK($E$2:$E$26),"",INDIRECT(ADDRESS(SMALL((IF($E$2:$E$26&gt;"",ROW($E$2:$E$26),ROW()+ROWS($E$2:$E$26))),ROW()-ROW($F$2:$F$26)+1),COLUMN($E$2:$E$26),4)))</f>
        <v>-----</v>
      </c>
      <c r="R21" s="82" t="str">
        <f t="array" aca="1" ref="R21" ca="1">IF(ROW()-ROW($G$2:$G$26)+1&gt;ROWS($F$2:$F$26)-COUNTBLANK($F$2:$F$26),"",INDIRECT(ADDRESS(SMALL((IF($F$2:$F$26&gt;"",ROW($F$2:$F$26),ROW()+ROWS($F$2:$F$26))),ROW()-ROW($G$2:$G$26)+1),COLUMN($F$2:$F$26),4)))</f>
        <v>≥ 90%</v>
      </c>
      <c r="S21" s="81" t="str">
        <f t="array" aca="1" ref="S21" ca="1">IF(ROW()-ROW($H$2:$H$26)+1&gt;ROWS($G$2:$G$26)-COUNTBLANK($G$2:$G$26),"",INDIRECT(ADDRESS(SMALL((IF($G$2:$G$26&lt;&gt;"",ROW($G$2:$G$26),ROW()+ROWS($G$2:$G$26))),ROW()-ROW($H$2:$H$26)+1),COLUMN($G$2:$G$26),4)))</f>
        <v>-----</v>
      </c>
      <c r="T21" s="61" t="str">
        <f t="array" aca="1" ref="T21" ca="1">IF(ROW()-ROW($I$2:$I$26)+1&gt;ROWS($H$2:$H$26)-COUNTBLANK($H$2:$H$26),"",INDIRECT(ADDRESS(SMALL((IF($H$2:$H$26&lt;&gt;"",ROW($H$2:$H$26),ROW()+ROWS($H$2:$H$26))),ROW()-ROW($I$2:$I$26)+1),COLUMN($H$2:$H$26),4)))</f>
        <v>-----</v>
      </c>
      <c r="U21" s="61" t="str">
        <f t="array" aca="1" ref="U21" ca="1">IF(ROW()-ROW($J$2:$J$26)+1&gt;ROWS($I$2:$I$26)-COUNTBLANK($I$2:$I$26),"",INDIRECT(ADDRESS(SMALL((IF($I$2:$I$26&lt;&gt;"",ROW($I$2:$I$26),ROW()+ROWS($I$2:$I$26))),ROW()-ROW($J$2:$J$26)+1),COLUMN($I$2:$I$26),4)))</f>
        <v>-----</v>
      </c>
      <c r="V21" s="65" t="str">
        <f t="array" aca="1" ref="V21" ca="1">IF(ROW()-ROW($K$2:$K$26)+1&gt;ROWS($J$2:$J$26)-COUNTBLANK($J$2:$J$26),"",INDIRECT(ADDRESS(SMALL((IF($J$2:$J$26&lt;&gt;"",ROW($J$2:$J$26),ROW()+ROWS($J$2:$J$26))),ROW()-ROW($K$2:$K$26)+1),COLUMN($J$2:$J$26),4)))</f>
        <v>n.d.</v>
      </c>
      <c r="W21" s="64" t="str">
        <f t="array" aca="1" ref="W21" ca="1">IF(ROW()-ROW($L$2:$L$26)+1&gt;ROWS($K$2:$K$26)-COUNTBLANK($K$2:$K$26),"",INDIRECT(ADDRESS(SMALL((IF($K$2:$K$26&lt;&gt;"",ROW($K$2:$K$26),ROW()+ROWS($K$2:$K$26))),ROW()-ROW($L$2:$L$26)+1),COLUMN($K$2:$K$26),4)))</f>
        <v>Unvollständig</v>
      </c>
      <c r="X21" s="38" t="str">
        <f t="array" aca="1" ref="X21" ca="1">IF(ROW()-ROW($M$2:$M$26)+1&gt;ROWS($L$2:$L$26)-COUNTBLANK($L$2:$L$26),"",INDIRECT(ADDRESS(SMALL((IF($L$2:$L$26&lt;&gt;"",ROW($L$2:$L$26),ROW()+ROWS($L$2:$L$26))),ROW()-ROW($M$2:$M$26)+1),COLUMN($L$2:$L$26),4)))</f>
        <v>-----</v>
      </c>
      <c r="Y21" s="38" t="str">
        <f t="array" aca="1" ref="Y21" ca="1">IF(ROW()-ROW($N$2:$N$21)+1&gt;ROWS($M$2:$M$26)-COUNTBLANK($M$2:$M$26),"",INDIRECT(ADDRESS(SMALL((IF($M$2:$M$26&lt;&gt;"",ROW($M$2:$M$26),ROW()+ROWS($M$2:$M$26))),ROW()-ROW($N$2:$N$21)+1),COLUMN($M$2:$M$26),4)))</f>
        <v>-----</v>
      </c>
    </row>
    <row r="22" spans="1:25" ht="34.5" customHeight="1" x14ac:dyDescent="0.25">
      <c r="A22" s="178" t="str">
        <f>IF('Kennzahlenbogen_(KB)'!P71=0,"",'Kennzahlenbogen_(KB)'!P71)</f>
        <v>Unvollständig</v>
      </c>
      <c r="C22" s="258">
        <f>IF($A22="I.O.","",'Kennzahlenbogen_(KB)'!A71)</f>
        <v>21</v>
      </c>
      <c r="D22" s="63" t="str">
        <f>IF($A22="I.O.","",'Kennzahlenbogen_(KB)'!C71)</f>
        <v xml:space="preserve">Endometriumkarzinom: Immunhistochemische Bestimmung von p53 sowie der MMR-Proteine </v>
      </c>
      <c r="E22" s="81" t="str">
        <f>IF(AND('Kennzahlenbogen_(KB)'!J71="",$A22&lt;&gt;"I.O."),"-----",IF($A22="I.O.","",'Kennzahlenbogen_(KB)'!J71))</f>
        <v>&lt; 60%</v>
      </c>
      <c r="F22" s="82" t="str">
        <f>IF($A22="I.O.","",'Kennzahlenbogen_(KB)'!K71)</f>
        <v>Derzeit keine Vorgaben</v>
      </c>
      <c r="G22" s="81" t="str">
        <f>IF(AND('Kennzahlenbogen_(KB)'!M71="",$A22&lt;&gt;"I.O."),"-----",IF($A22="I.O.","",'Kennzahlenbogen_(KB)'!M71))</f>
        <v>-----</v>
      </c>
      <c r="H22" s="61" t="str">
        <f>IF($A22="I.O.","",IF('Kennzahlenbogen_(KB)'!O71="","-----",'Kennzahlenbogen_(KB)'!O71))</f>
        <v>-----</v>
      </c>
      <c r="I22" s="61" t="str">
        <f>IF($A22="I.O.","",IF('Kennzahlenbogen_(KB)'!O72="","-----",'Kennzahlenbogen_(KB)'!O72))</f>
        <v>-----</v>
      </c>
      <c r="J22" s="65" t="str">
        <f>IF($A22="I.O.","",IF('Kennzahlenbogen_(KB)'!O73="","-----",'Kennzahlenbogen_(KB)'!O73))</f>
        <v>n.d.</v>
      </c>
      <c r="K22" s="64" t="str">
        <f>IF($A22="I.O.","",'Kennzahlenbogen_(KB)'!P71)</f>
        <v>Unvollständig</v>
      </c>
      <c r="L22" s="38" t="str">
        <f>IF(AND('Kennzahlenbogen_(KB)'!Q71="",$A22&lt;&gt;"I.O."),"-----",IF($A22="I.O.","",'Kennzahlenbogen_(KB)'!Q71))</f>
        <v>-----</v>
      </c>
      <c r="M22" s="38" t="str">
        <f>IF(AND('Kennzahlenbogen_(KB)'!R71="",$A22&lt;&gt;"I.O."),"-----",IF($A22="I.O.","",'Kennzahlenbogen_(KB)'!R71))</f>
        <v>-----</v>
      </c>
      <c r="O22" s="31">
        <f t="array" aca="1" ref="O22" ca="1">IF(ROW()-ROW($D$2:$D$26)+1&gt;ROWS($C$2:$C$26)-COUNTBLANK($C$2:$C$26),"",INDIRECT(ADDRESS(SMALL((IF($C$2:$C$26&lt;&gt;"",ROW($C$2:$C$26),ROW()+ROWS($C$2:$C$26))),ROW()-ROW($D$2:$D$26)+1),COLUMN($C$2:$C$26),4)))</f>
        <v>21</v>
      </c>
      <c r="P22" s="63" t="str">
        <f t="array" aca="1" ref="P22" ca="1">IF(ROW()-ROW($E$2:$E$26)+1&gt;ROWS($D$2:$D$26)-COUNTBLANK($D$2:$D$26),"",INDIRECT(ADDRESS(SMALL((IF($D$2:$D$26&gt;"",ROW($D$2:$D$26),ROW()+ROWS($D$2:$D$26))),ROW()-ROW($E$2:$E$26)+1),COLUMN($D$2:$D$26),4)))</f>
        <v xml:space="preserve">Endometriumkarzinom: Immunhistochemische Bestimmung von p53 sowie der MMR-Proteine </v>
      </c>
      <c r="Q22" s="81" t="str">
        <f t="array" aca="1" ref="Q22" ca="1">IF(ROW()-ROW($F$2:$F$26)+1&gt;ROWS($E$2:$E$26)-COUNTBLANK($E$2:$E$26),"",INDIRECT(ADDRESS(SMALL((IF($E$2:$E$26&gt;"",ROW($E$2:$E$26),ROW()+ROWS($E$2:$E$26))),ROW()-ROW($F$2:$F$26)+1),COLUMN($E$2:$E$26),4)))</f>
        <v>&lt; 60%</v>
      </c>
      <c r="R22" s="82" t="str">
        <f t="array" aca="1" ref="R22" ca="1">IF(ROW()-ROW($G$2:$G$26)+1&gt;ROWS($F$2:$F$26)-COUNTBLANK($F$2:$F$26),"",INDIRECT(ADDRESS(SMALL((IF($F$2:$F$26&gt;"",ROW($F$2:$F$26),ROW()+ROWS($F$2:$F$26))),ROW()-ROW($G$2:$G$26)+1),COLUMN($F$2:$F$26),4)))</f>
        <v>Derzeit keine Vorgaben</v>
      </c>
      <c r="S22" s="81" t="str">
        <f t="array" aca="1" ref="S22" ca="1">IF(ROW()-ROW($H$2:$H$26)+1&gt;ROWS($G$2:$G$26)-COUNTBLANK($G$2:$G$26),"",INDIRECT(ADDRESS(SMALL((IF($G$2:$G$26&lt;&gt;"",ROW($G$2:$G$26),ROW()+ROWS($G$2:$G$26))),ROW()-ROW($H$2:$H$26)+1),COLUMN($G$2:$G$26),4)))</f>
        <v>-----</v>
      </c>
      <c r="T22" s="61" t="str">
        <f t="array" aca="1" ref="T22" ca="1">IF(ROW()-ROW($I$2:$I$26)+1&gt;ROWS($H$2:$H$26)-COUNTBLANK($H$2:$H$26),"",INDIRECT(ADDRESS(SMALL((IF($H$2:$H$26&lt;&gt;"",ROW($H$2:$H$26),ROW()+ROWS($H$2:$H$26))),ROW()-ROW($I$2:$I$26)+1),COLUMN($H$2:$H$26),4)))</f>
        <v>-----</v>
      </c>
      <c r="U22" s="61" t="str">
        <f t="array" aca="1" ref="U22" ca="1">IF(ROW()-ROW($J$2:$J$26)+1&gt;ROWS($I$2:$I$26)-COUNTBLANK($I$2:$I$26),"",INDIRECT(ADDRESS(SMALL((IF($I$2:$I$26&lt;&gt;"",ROW($I$2:$I$26),ROW()+ROWS($I$2:$I$26))),ROW()-ROW($J$2:$J$26)+1),COLUMN($I$2:$I$26),4)))</f>
        <v>-----</v>
      </c>
      <c r="V22" s="65" t="str">
        <f t="array" aca="1" ref="V22" ca="1">IF(ROW()-ROW($K$2:$K$26)+1&gt;ROWS($J$2:$J$26)-COUNTBLANK($J$2:$J$26),"",INDIRECT(ADDRESS(SMALL((IF($J$2:$J$26&lt;&gt;"",ROW($J$2:$J$26),ROW()+ROWS($J$2:$J$26))),ROW()-ROW($K$2:$K$26)+1),COLUMN($J$2:$J$26),4)))</f>
        <v>n.d.</v>
      </c>
      <c r="W22" s="64" t="str">
        <f t="array" aca="1" ref="W22" ca="1">IF(ROW()-ROW($L$2:$L$26)+1&gt;ROWS($K$2:$K$26)-COUNTBLANK($K$2:$K$26),"",INDIRECT(ADDRESS(SMALL((IF($K$2:$K$26&lt;&gt;"",ROW($K$2:$K$26),ROW()+ROWS($K$2:$K$26))),ROW()-ROW($L$2:$L$26)+1),COLUMN($K$2:$K$26),4)))</f>
        <v>Unvollständig</v>
      </c>
      <c r="X22" s="38" t="str">
        <f t="array" aca="1" ref="X22" ca="1">IF(ROW()-ROW($M$2:$M$26)+1&gt;ROWS($L$2:$L$26)-COUNTBLANK($L$2:$L$26),"",INDIRECT(ADDRESS(SMALL((IF($L$2:$L$26&lt;&gt;"",ROW($L$2:$L$26),ROW()+ROWS($L$2:$L$26))),ROW()-ROW($M$2:$M$26)+1),COLUMN($L$2:$L$26),4)))</f>
        <v>-----</v>
      </c>
      <c r="Y22" s="38" t="str">
        <f t="array" aca="1" ref="Y22" ca="1">IF(ROW()-ROW($N$2:$N$21)+1&gt;ROWS($M$2:$M$26)-COUNTBLANK($M$2:$M$26),"",INDIRECT(ADDRESS(SMALL((IF($M$2:$M$26&lt;&gt;"",ROW($M$2:$M$26),ROW()+ROWS($M$2:$M$26))),ROW()-ROW($N$2:$N$21)+1),COLUMN($M$2:$M$26),4)))</f>
        <v>-----</v>
      </c>
    </row>
    <row r="23" spans="1:25" ht="34.5" customHeight="1" x14ac:dyDescent="0.25">
      <c r="A23" s="178" t="str">
        <f>IF('Kennzahlenbogen_(KB)'!P74=0,"",'Kennzahlenbogen_(KB)'!P74)</f>
        <v>Unvollständig</v>
      </c>
      <c r="C23" s="258">
        <f>IF($A23="I.O.","",'Kennzahlenbogen_(KB)'!A74)</f>
        <v>22</v>
      </c>
      <c r="D23" s="63" t="str">
        <f>IF($A23="I.O.","",'Kennzahlenbogen_(KB)'!C74)</f>
        <v>Endometriumkarzinom: POLE-Untersuchung</v>
      </c>
      <c r="E23" s="81" t="str">
        <f>IF(AND('Kennzahlenbogen_(KB)'!J74="",$A23&lt;&gt;"I.O."),"-----",IF($A23="I.O.","",'Kennzahlenbogen_(KB)'!J74))</f>
        <v>&lt; 60%</v>
      </c>
      <c r="F23" s="82" t="str">
        <f>IF($A23="I.O.","",'Kennzahlenbogen_(KB)'!K74)</f>
        <v>Derzeit keine Vorgaben</v>
      </c>
      <c r="G23" s="81" t="str">
        <f>IF(AND('Kennzahlenbogen_(KB)'!M74="",$A23&lt;&gt;"I.O."),"-----",IF($A23="I.O.","",'Kennzahlenbogen_(KB)'!M74))</f>
        <v>-----</v>
      </c>
      <c r="H23" s="61" t="str">
        <f>IF($A23="I.O.","",IF('Kennzahlenbogen_(KB)'!O74="","-----",'Kennzahlenbogen_(KB)'!O74))</f>
        <v>-----</v>
      </c>
      <c r="I23" s="61" t="str">
        <f>IF($A23="I.O.","",IF('Kennzahlenbogen_(KB)'!O75="","-----",'Kennzahlenbogen_(KB)'!O75))</f>
        <v>-----</v>
      </c>
      <c r="J23" s="65" t="str">
        <f>IF($A23="I.O.","",IF('Kennzahlenbogen_(KB)'!O76="","-----",'Kennzahlenbogen_(KB)'!O76))</f>
        <v>n.d.</v>
      </c>
      <c r="K23" s="64" t="str">
        <f>IF($A23="I.O.","",'Kennzahlenbogen_(KB)'!P74)</f>
        <v>Unvollständig</v>
      </c>
      <c r="L23" s="38" t="str">
        <f>IF(AND('Kennzahlenbogen_(KB)'!Q74="",$A23&lt;&gt;"I.O."),"-----",IF($A23="I.O.","",'Kennzahlenbogen_(KB)'!Q74))</f>
        <v>-----</v>
      </c>
      <c r="M23" s="38" t="str">
        <f>IF(AND('Kennzahlenbogen_(KB)'!R74="",$A23&lt;&gt;"I.O."),"-----",IF($A23="I.O.","",'Kennzahlenbogen_(KB)'!R74))</f>
        <v>-----</v>
      </c>
      <c r="O23" s="31">
        <f t="array" aca="1" ref="O23" ca="1">IF(ROW()-ROW($D$2:$D$26)+1&gt;ROWS($C$2:$C$26)-COUNTBLANK($C$2:$C$26),"",INDIRECT(ADDRESS(SMALL((IF($C$2:$C$26&lt;&gt;"",ROW($C$2:$C$26),ROW()+ROWS($C$2:$C$26))),ROW()-ROW($D$2:$D$26)+1),COLUMN($C$2:$C$26),4)))</f>
        <v>22</v>
      </c>
      <c r="P23" s="63" t="str">
        <f t="array" aca="1" ref="P23" ca="1">IF(ROW()-ROW($E$2:$E$26)+1&gt;ROWS($D$2:$D$26)-COUNTBLANK($D$2:$D$26),"",INDIRECT(ADDRESS(SMALL((IF($D$2:$D$26&gt;"",ROW($D$2:$D$26),ROW()+ROWS($D$2:$D$26))),ROW()-ROW($E$2:$E$26)+1),COLUMN($D$2:$D$26),4)))</f>
        <v>Endometriumkarzinom: POLE-Untersuchung</v>
      </c>
      <c r="Q23" s="81" t="str">
        <f t="array" aca="1" ref="Q23" ca="1">IF(ROW()-ROW($F$2:$F$26)+1&gt;ROWS($E$2:$E$26)-COUNTBLANK($E$2:$E$26),"",INDIRECT(ADDRESS(SMALL((IF($E$2:$E$26&gt;"",ROW($E$2:$E$26),ROW()+ROWS($E$2:$E$26))),ROW()-ROW($F$2:$F$26)+1),COLUMN($E$2:$E$26),4)))</f>
        <v>&lt; 60%</v>
      </c>
      <c r="R23" s="82" t="str">
        <f t="array" aca="1" ref="R23" ca="1">IF(ROW()-ROW($G$2:$G$26)+1&gt;ROWS($F$2:$F$26)-COUNTBLANK($F$2:$F$26),"",INDIRECT(ADDRESS(SMALL((IF($F$2:$F$26&gt;"",ROW($F$2:$F$26),ROW()+ROWS($F$2:$F$26))),ROW()-ROW($G$2:$G$26)+1),COLUMN($F$2:$F$26),4)))</f>
        <v>Derzeit keine Vorgaben</v>
      </c>
      <c r="S23" s="81" t="str">
        <f t="array" aca="1" ref="S23" ca="1">IF(ROW()-ROW($H$2:$H$26)+1&gt;ROWS($G$2:$G$26)-COUNTBLANK($G$2:$G$26),"",INDIRECT(ADDRESS(SMALL((IF($G$2:$G$26&lt;&gt;"",ROW($G$2:$G$26),ROW()+ROWS($G$2:$G$26))),ROW()-ROW($H$2:$H$26)+1),COLUMN($G$2:$G$26),4)))</f>
        <v>-----</v>
      </c>
      <c r="T23" s="61" t="str">
        <f t="array" aca="1" ref="T23" ca="1">IF(ROW()-ROW($I$2:$I$26)+1&gt;ROWS($H$2:$H$26)-COUNTBLANK($H$2:$H$26),"",INDIRECT(ADDRESS(SMALL((IF($H$2:$H$26&lt;&gt;"",ROW($H$2:$H$26),ROW()+ROWS($H$2:$H$26))),ROW()-ROW($I$2:$I$26)+1),COLUMN($H$2:$H$26),4)))</f>
        <v>-----</v>
      </c>
      <c r="U23" s="61" t="str">
        <f t="array" aca="1" ref="U23" ca="1">IF(ROW()-ROW($J$2:$J$26)+1&gt;ROWS($I$2:$I$26)-COUNTBLANK($I$2:$I$26),"",INDIRECT(ADDRESS(SMALL((IF($I$2:$I$26&lt;&gt;"",ROW($I$2:$I$26),ROW()+ROWS($I$2:$I$26))),ROW()-ROW($J$2:$J$26)+1),COLUMN($I$2:$I$26),4)))</f>
        <v>-----</v>
      </c>
      <c r="V23" s="65" t="str">
        <f t="array" aca="1" ref="V23" ca="1">IF(ROW()-ROW($K$2:$K$26)+1&gt;ROWS($J$2:$J$26)-COUNTBLANK($J$2:$J$26),"",INDIRECT(ADDRESS(SMALL((IF($J$2:$J$26&lt;&gt;"",ROW($J$2:$J$26),ROW()+ROWS($J$2:$J$26))),ROW()-ROW($K$2:$K$26)+1),COLUMN($J$2:$J$26),4)))</f>
        <v>n.d.</v>
      </c>
      <c r="W23" s="64" t="str">
        <f t="array" aca="1" ref="W23" ca="1">IF(ROW()-ROW($L$2:$L$26)+1&gt;ROWS($K$2:$K$26)-COUNTBLANK($K$2:$K$26),"",INDIRECT(ADDRESS(SMALL((IF($K$2:$K$26&lt;&gt;"",ROW($K$2:$K$26),ROW()+ROWS($K$2:$K$26))),ROW()-ROW($L$2:$L$26)+1),COLUMN($K$2:$K$26),4)))</f>
        <v>Unvollständig</v>
      </c>
      <c r="X23" s="38" t="str">
        <f t="array" aca="1" ref="X23" ca="1">IF(ROW()-ROW($M$2:$M$26)+1&gt;ROWS($L$2:$L$26)-COUNTBLANK($L$2:$L$26),"",INDIRECT(ADDRESS(SMALL((IF($L$2:$L$26&lt;&gt;"",ROW($L$2:$L$26),ROW()+ROWS($L$2:$L$26))),ROW()-ROW($M$2:$M$26)+1),COLUMN($L$2:$L$26),4)))</f>
        <v>-----</v>
      </c>
      <c r="Y23" s="38" t="str">
        <f t="array" aca="1" ref="Y23" ca="1">IF(ROW()-ROW($N$2:$N$21)+1&gt;ROWS($M$2:$M$26)-COUNTBLANK($M$2:$M$26),"",INDIRECT(ADDRESS(SMALL((IF($M$2:$M$26&lt;&gt;"",ROW($M$2:$M$26),ROW()+ROWS($M$2:$M$26))),ROW()-ROW($N$2:$N$21)+1),COLUMN($M$2:$M$26),4)))</f>
        <v>-----</v>
      </c>
    </row>
    <row r="24" spans="1:25" ht="34.5" customHeight="1" x14ac:dyDescent="0.25">
      <c r="A24" s="178" t="str">
        <f>IF('Kennzahlenbogen_(KB)'!P77=0,"",'Kennzahlenbogen_(KB)'!P77)</f>
        <v>Unvollständig</v>
      </c>
      <c r="C24" s="258">
        <f>IF($A24="I.O.","",'Kennzahlenbogen_(KB)'!A77)</f>
        <v>23</v>
      </c>
      <c r="D24" s="63" t="str">
        <f>IF($A24="I.O.","",'Kennzahlenbogen_(KB)'!C77)</f>
        <v>Endometriumkarzinom: Postoperativ alleinige vaginale Brachytherapie</v>
      </c>
      <c r="E24" s="81" t="str">
        <f>IF(AND('Kennzahlenbogen_(KB)'!J77="",$A24&lt;&gt;"I.O."),"-----",IF($A24="I.O.","",'Kennzahlenbogen_(KB)'!J77))</f>
        <v>&lt; 60%</v>
      </c>
      <c r="F24" s="82" t="str">
        <f>IF($A24="I.O.","",'Kennzahlenbogen_(KB)'!K77)</f>
        <v>Derzeit keine Vorgaben</v>
      </c>
      <c r="G24" s="81" t="str">
        <f>IF(AND('Kennzahlenbogen_(KB)'!M77="",$A24&lt;&gt;"I.O."),"-----",IF($A24="I.O.","",'Kennzahlenbogen_(KB)'!M77))</f>
        <v>-----</v>
      </c>
      <c r="H24" s="61" t="str">
        <f>IF($A24="I.O.","",IF('Kennzahlenbogen_(KB)'!O77="","-----",'Kennzahlenbogen_(KB)'!O77))</f>
        <v>-----</v>
      </c>
      <c r="I24" s="61" t="str">
        <f>IF($A24="I.O.","",IF('Kennzahlenbogen_(KB)'!O78="","-----",'Kennzahlenbogen_(KB)'!O78))</f>
        <v>-----</v>
      </c>
      <c r="J24" s="65" t="str">
        <f>IF($A24="I.O.","",IF('Kennzahlenbogen_(KB)'!O79="","-----",'Kennzahlenbogen_(KB)'!O79))</f>
        <v>n.d.</v>
      </c>
      <c r="K24" s="64" t="str">
        <f>IF($A24="I.O.","",'Kennzahlenbogen_(KB)'!P77)</f>
        <v>Unvollständig</v>
      </c>
      <c r="L24" s="38" t="str">
        <f>IF(AND('Kennzahlenbogen_(KB)'!Q77="",$A24&lt;&gt;"I.O."),"-----",IF($A24="I.O.","",'Kennzahlenbogen_(KB)'!Q77))</f>
        <v>-----</v>
      </c>
      <c r="M24" s="38" t="str">
        <f>IF(AND('Kennzahlenbogen_(KB)'!R77="",$A24&lt;&gt;"I.O."),"-----",IF($A24="I.O.","",'Kennzahlenbogen_(KB)'!R77))</f>
        <v>-----</v>
      </c>
      <c r="O24" s="31">
        <f t="array" aca="1" ref="O24" ca="1">IF(ROW()-ROW($D$2:$D$26)+1&gt;ROWS($C$2:$C$26)-COUNTBLANK($C$2:$C$26),"",INDIRECT(ADDRESS(SMALL((IF($C$2:$C$26&lt;&gt;"",ROW($C$2:$C$26),ROW()+ROWS($C$2:$C$26))),ROW()-ROW($D$2:$D$26)+1),COLUMN($C$2:$C$26),4)))</f>
        <v>23</v>
      </c>
      <c r="P24" s="63" t="str">
        <f t="array" aca="1" ref="P24" ca="1">IF(ROW()-ROW($E$2:$E$26)+1&gt;ROWS($D$2:$D$26)-COUNTBLANK($D$2:$D$26),"",INDIRECT(ADDRESS(SMALL((IF($D$2:$D$26&gt;"",ROW($D$2:$D$26),ROW()+ROWS($D$2:$D$26))),ROW()-ROW($E$2:$E$26)+1),COLUMN($D$2:$D$26),4)))</f>
        <v>Endometriumkarzinom: Postoperativ alleinige vaginale Brachytherapie</v>
      </c>
      <c r="Q24" s="81" t="str">
        <f t="array" aca="1" ref="Q24" ca="1">IF(ROW()-ROW($F$2:$F$26)+1&gt;ROWS($E$2:$E$26)-COUNTBLANK($E$2:$E$26),"",INDIRECT(ADDRESS(SMALL((IF($E$2:$E$26&gt;"",ROW($E$2:$E$26),ROW()+ROWS($E$2:$E$26))),ROW()-ROW($F$2:$F$26)+1),COLUMN($E$2:$E$26),4)))</f>
        <v>&lt; 60%</v>
      </c>
      <c r="R24" s="82" t="str">
        <f t="array" aca="1" ref="R24" ca="1">IF(ROW()-ROW($G$2:$G$26)+1&gt;ROWS($F$2:$F$26)-COUNTBLANK($F$2:$F$26),"",INDIRECT(ADDRESS(SMALL((IF($F$2:$F$26&gt;"",ROW($F$2:$F$26),ROW()+ROWS($F$2:$F$26))),ROW()-ROW($G$2:$G$26)+1),COLUMN($F$2:$F$26),4)))</f>
        <v>Derzeit keine Vorgaben</v>
      </c>
      <c r="S24" s="81" t="str">
        <f t="array" aca="1" ref="S24" ca="1">IF(ROW()-ROW($H$2:$H$26)+1&gt;ROWS($G$2:$G$26)-COUNTBLANK($G$2:$G$26),"",INDIRECT(ADDRESS(SMALL((IF($G$2:$G$26&lt;&gt;"",ROW($G$2:$G$26),ROW()+ROWS($G$2:$G$26))),ROW()-ROW($H$2:$H$26)+1),COLUMN($G$2:$G$26),4)))</f>
        <v>-----</v>
      </c>
      <c r="T24" s="61" t="str">
        <f t="array" aca="1" ref="T24" ca="1">IF(ROW()-ROW($I$2:$I$26)+1&gt;ROWS($H$2:$H$26)-COUNTBLANK($H$2:$H$26),"",INDIRECT(ADDRESS(SMALL((IF($H$2:$H$26&lt;&gt;"",ROW($H$2:$H$26),ROW()+ROWS($H$2:$H$26))),ROW()-ROW($I$2:$I$26)+1),COLUMN($H$2:$H$26),4)))</f>
        <v>-----</v>
      </c>
      <c r="U24" s="61" t="str">
        <f t="array" aca="1" ref="U24" ca="1">IF(ROW()-ROW($J$2:$J$26)+1&gt;ROWS($I$2:$I$26)-COUNTBLANK($I$2:$I$26),"",INDIRECT(ADDRESS(SMALL((IF($I$2:$I$26&lt;&gt;"",ROW($I$2:$I$26),ROW()+ROWS($I$2:$I$26))),ROW()-ROW($J$2:$J$26)+1),COLUMN($I$2:$I$26),4)))</f>
        <v>-----</v>
      </c>
      <c r="V24" s="65" t="str">
        <f t="array" aca="1" ref="V24" ca="1">IF(ROW()-ROW($K$2:$K$26)+1&gt;ROWS($J$2:$J$26)-COUNTBLANK($J$2:$J$26),"",INDIRECT(ADDRESS(SMALL((IF($J$2:$J$26&lt;&gt;"",ROW($J$2:$J$26),ROW()+ROWS($J$2:$J$26))),ROW()-ROW($K$2:$K$26)+1),COLUMN($J$2:$J$26),4)))</f>
        <v>n.d.</v>
      </c>
      <c r="W24" s="64" t="str">
        <f t="array" aca="1" ref="W24" ca="1">IF(ROW()-ROW($L$2:$L$26)+1&gt;ROWS($K$2:$K$26)-COUNTBLANK($K$2:$K$26),"",INDIRECT(ADDRESS(SMALL((IF($K$2:$K$26&lt;&gt;"",ROW($K$2:$K$26),ROW()+ROWS($K$2:$K$26))),ROW()-ROW($L$2:$L$26)+1),COLUMN($K$2:$K$26),4)))</f>
        <v>Unvollständig</v>
      </c>
      <c r="X24" s="38" t="str">
        <f t="array" aca="1" ref="X24" ca="1">IF(ROW()-ROW($M$2:$M$26)+1&gt;ROWS($L$2:$L$26)-COUNTBLANK($L$2:$L$26),"",INDIRECT(ADDRESS(SMALL((IF($L$2:$L$26&lt;&gt;"",ROW($L$2:$L$26),ROW()+ROWS($L$2:$L$26))),ROW()-ROW($M$2:$M$26)+1),COLUMN($L$2:$L$26),4)))</f>
        <v>-----</v>
      </c>
      <c r="Y24" s="38" t="str">
        <f t="array" aca="1" ref="Y24" ca="1">IF(ROW()-ROW($N$2:$N$21)+1&gt;ROWS($M$2:$M$26)-COUNTBLANK($M$2:$M$26),"",INDIRECT(ADDRESS(SMALL((IF($M$2:$M$26&lt;&gt;"",ROW($M$2:$M$26),ROW()+ROWS($M$2:$M$26))),ROW()-ROW($N$2:$N$21)+1),COLUMN($M$2:$M$26),4)))</f>
        <v>-----</v>
      </c>
    </row>
    <row r="25" spans="1:25" ht="34.5" customHeight="1" x14ac:dyDescent="0.25">
      <c r="A25" s="178" t="str">
        <f>IF('Kennzahlenbogen_(KB)'!P80=0,"",'Kennzahlenbogen_(KB)'!P80)</f>
        <v>Unvollständig</v>
      </c>
      <c r="C25" s="258">
        <f>IF($A25="I.O.","",'Kennzahlenbogen_(KB)'!A80)</f>
        <v>24</v>
      </c>
      <c r="D25" s="63" t="str">
        <f>IF($A25="I.O.","",'Kennzahlenbogen_(KB)'!C80)</f>
        <v>Endometriumkarzinom: Perkutane Strahlentherapie mit simultaner Chemotherapie (PORTEC
3-Schema)</v>
      </c>
      <c r="E25" s="81" t="str">
        <f>IF(AND('Kennzahlenbogen_(KB)'!J80="",$A25&lt;&gt;"I.O."),"-----",IF($A25="I.O.","",'Kennzahlenbogen_(KB)'!J80))</f>
        <v>&lt; 60%</v>
      </c>
      <c r="F25" s="82" t="str">
        <f>IF($A25="I.O.","",'Kennzahlenbogen_(KB)'!K80)</f>
        <v>Derzeit keine Vorgaben</v>
      </c>
      <c r="G25" s="81" t="str">
        <f>IF(AND('Kennzahlenbogen_(KB)'!M80="",$A25&lt;&gt;"I.O."),"-----",IF($A25="I.O.","",'Kennzahlenbogen_(KB)'!M80))</f>
        <v>-----</v>
      </c>
      <c r="H25" s="61" t="str">
        <f>IF($A25="I.O.","",IF('Kennzahlenbogen_(KB)'!O80="","-----",'Kennzahlenbogen_(KB)'!O80))</f>
        <v>-----</v>
      </c>
      <c r="I25" s="61" t="str">
        <f>IF($A25="I.O.","",IF('Kennzahlenbogen_(KB)'!O81="","-----",'Kennzahlenbogen_(KB)'!O81))</f>
        <v>-----</v>
      </c>
      <c r="J25" s="65" t="str">
        <f>IF($A25="I.O.","",IF('Kennzahlenbogen_(KB)'!O82="","-----",'Kennzahlenbogen_(KB)'!O82))</f>
        <v>n.d.</v>
      </c>
      <c r="K25" s="64" t="str">
        <f>IF($A25="I.O.","",'Kennzahlenbogen_(KB)'!P80)</f>
        <v>Unvollständig</v>
      </c>
      <c r="L25" s="38" t="str">
        <f>IF(AND('Kennzahlenbogen_(KB)'!Q80="",$A25&lt;&gt;"I.O."),"-----",IF($A25="I.O.","",'Kennzahlenbogen_(KB)'!Q80))</f>
        <v>-----</v>
      </c>
      <c r="M25" s="38" t="str">
        <f>IF(AND('Kennzahlenbogen_(KB)'!R80="",$A25&lt;&gt;"I.O."),"-----",IF($A25="I.O.","",'Kennzahlenbogen_(KB)'!R80))</f>
        <v>-----</v>
      </c>
      <c r="O25" s="31">
        <f t="array" aca="1" ref="O25" ca="1">IF(ROW()-ROW($D$2:$D$26)+1&gt;ROWS($C$2:$C$26)-COUNTBLANK($C$2:$C$26),"",INDIRECT(ADDRESS(SMALL((IF($C$2:$C$26&lt;&gt;"",ROW($C$2:$C$26),ROW()+ROWS($C$2:$C$26))),ROW()-ROW($D$2:$D$26)+1),COLUMN($C$2:$C$26),4)))</f>
        <v>24</v>
      </c>
      <c r="P25" s="63" t="str">
        <f t="array" aca="1" ref="P25" ca="1">IF(ROW()-ROW($E$2:$E$26)+1&gt;ROWS($D$2:$D$26)-COUNTBLANK($D$2:$D$26),"",INDIRECT(ADDRESS(SMALL((IF($D$2:$D$26&gt;"",ROW($D$2:$D$26),ROW()+ROWS($D$2:$D$26))),ROW()-ROW($E$2:$E$26)+1),COLUMN($D$2:$D$26),4)))</f>
        <v>Endometriumkarzinom: Perkutane Strahlentherapie mit simultaner Chemotherapie (PORTEC
3-Schema)</v>
      </c>
      <c r="Q25" s="81" t="str">
        <f t="array" aca="1" ref="Q25" ca="1">IF(ROW()-ROW($F$2:$F$26)+1&gt;ROWS($E$2:$E$26)-COUNTBLANK($E$2:$E$26),"",INDIRECT(ADDRESS(SMALL((IF($E$2:$E$26&gt;"",ROW($E$2:$E$26),ROW()+ROWS($E$2:$E$26))),ROW()-ROW($F$2:$F$26)+1),COLUMN($E$2:$E$26),4)))</f>
        <v>&lt; 60%</v>
      </c>
      <c r="R25" s="82" t="str">
        <f t="array" aca="1" ref="R25" ca="1">IF(ROW()-ROW($G$2:$G$26)+1&gt;ROWS($F$2:$F$26)-COUNTBLANK($F$2:$F$26),"",INDIRECT(ADDRESS(SMALL((IF($F$2:$F$26&gt;"",ROW($F$2:$F$26),ROW()+ROWS($F$2:$F$26))),ROW()-ROW($G$2:$G$26)+1),COLUMN($F$2:$F$26),4)))</f>
        <v>Derzeit keine Vorgaben</v>
      </c>
      <c r="S25" s="81" t="str">
        <f t="array" aca="1" ref="S25" ca="1">IF(ROW()-ROW($H$2:$H$26)+1&gt;ROWS($G$2:$G$26)-COUNTBLANK($G$2:$G$26),"",INDIRECT(ADDRESS(SMALL((IF($G$2:$G$26&lt;&gt;"",ROW($G$2:$G$26),ROW()+ROWS($G$2:$G$26))),ROW()-ROW($H$2:$H$26)+1),COLUMN($G$2:$G$26),4)))</f>
        <v>-----</v>
      </c>
      <c r="T25" s="61" t="str">
        <f t="array" aca="1" ref="T25" ca="1">IF(ROW()-ROW($I$2:$I$26)+1&gt;ROWS($H$2:$H$26)-COUNTBLANK($H$2:$H$26),"",INDIRECT(ADDRESS(SMALL((IF($H$2:$H$26&lt;&gt;"",ROW($H$2:$H$26),ROW()+ROWS($H$2:$H$26))),ROW()-ROW($I$2:$I$26)+1),COLUMN($H$2:$H$26),4)))</f>
        <v>-----</v>
      </c>
      <c r="U25" s="61" t="str">
        <f t="array" aca="1" ref="U25" ca="1">IF(ROW()-ROW($J$2:$J$26)+1&gt;ROWS($I$2:$I$26)-COUNTBLANK($I$2:$I$26),"",INDIRECT(ADDRESS(SMALL((IF($I$2:$I$26&lt;&gt;"",ROW($I$2:$I$26),ROW()+ROWS($I$2:$I$26))),ROW()-ROW($J$2:$J$26)+1),COLUMN($I$2:$I$26),4)))</f>
        <v>-----</v>
      </c>
      <c r="V25" s="65" t="str">
        <f t="array" aca="1" ref="V25" ca="1">IF(ROW()-ROW($K$2:$K$26)+1&gt;ROWS($J$2:$J$26)-COUNTBLANK($J$2:$J$26),"",INDIRECT(ADDRESS(SMALL((IF($J$2:$J$26&lt;&gt;"",ROW($J$2:$J$26),ROW()+ROWS($J$2:$J$26))),ROW()-ROW($K$2:$K$26)+1),COLUMN($J$2:$J$26),4)))</f>
        <v>n.d.</v>
      </c>
      <c r="W25" s="64" t="str">
        <f t="array" aca="1" ref="W25" ca="1">IF(ROW()-ROW($L$2:$L$26)+1&gt;ROWS($K$2:$K$26)-COUNTBLANK($K$2:$K$26),"",INDIRECT(ADDRESS(SMALL((IF($K$2:$K$26&lt;&gt;"",ROW($K$2:$K$26),ROW()+ROWS($K$2:$K$26))),ROW()-ROW($L$2:$L$26)+1),COLUMN($K$2:$K$26),4)))</f>
        <v>Unvollständig</v>
      </c>
      <c r="X25" s="38" t="str">
        <f t="array" aca="1" ref="X25" ca="1">IF(ROW()-ROW($M$2:$M$26)+1&gt;ROWS($L$2:$L$26)-COUNTBLANK($L$2:$L$26),"",INDIRECT(ADDRESS(SMALL((IF($L$2:$L$26&lt;&gt;"",ROW($L$2:$L$26),ROW()+ROWS($L$2:$L$26))),ROW()-ROW($M$2:$M$26)+1),COLUMN($L$2:$L$26),4)))</f>
        <v>-----</v>
      </c>
      <c r="Y25" s="38" t="str">
        <f t="array" aca="1" ref="Y25" ca="1">IF(ROW()-ROW($N$2:$N$21)+1&gt;ROWS($M$2:$M$26)-COUNTBLANK($M$2:$M$26),"",INDIRECT(ADDRESS(SMALL((IF($M$2:$M$26&lt;&gt;"",ROW($M$2:$M$26),ROW()+ROWS($M$2:$M$26))),ROW()-ROW($N$2:$N$21)+1),COLUMN($M$2:$M$26),4)))</f>
        <v>-----</v>
      </c>
    </row>
    <row r="26" spans="1:25" ht="34.5" customHeight="1" x14ac:dyDescent="0.25">
      <c r="A26" s="178" t="str">
        <f>IF('Kennzahlenbogen_(KB)'!P83=0,"",'Kennzahlenbogen_(KB)'!P83)</f>
        <v>Unvollständig</v>
      </c>
      <c r="C26" s="258">
        <f>IF($A26="I.O.","",'Kennzahlenbogen_(KB)'!A83)</f>
        <v>25</v>
      </c>
      <c r="D26" s="63" t="str">
        <f>IF($A26="I.O.","",'Kennzahlenbogen_(KB)'!C83)</f>
        <v>Endometriumkarzinom: Adjuvante Chemotherapie mit Carboplatin und Paclitaxel</v>
      </c>
      <c r="E26" s="81" t="str">
        <f>IF(AND('Kennzahlenbogen_(KB)'!J83="",$A26&lt;&gt;"I.O."),"-----",IF($A26="I.O.","",'Kennzahlenbogen_(KB)'!J83))</f>
        <v>&lt; 60%</v>
      </c>
      <c r="F26" s="82" t="str">
        <f>IF($A26="I.O.","",'Kennzahlenbogen_(KB)'!K83)</f>
        <v>Derzeit keine Vorgaben</v>
      </c>
      <c r="G26" s="81" t="str">
        <f>IF(AND('Kennzahlenbogen_(KB)'!M83="",$A26&lt;&gt;"I.O."),"-----",IF($A26="I.O.","",'Kennzahlenbogen_(KB)'!M83))</f>
        <v>-----</v>
      </c>
      <c r="H26" s="61" t="str">
        <f>IF($A26="I.O.","",IF('Kennzahlenbogen_(KB)'!O83="","-----",'Kennzahlenbogen_(KB)'!O83))</f>
        <v>-----</v>
      </c>
      <c r="I26" s="61" t="str">
        <f>IF($A26="I.O.","",IF('Kennzahlenbogen_(KB)'!O84="","-----",'Kennzahlenbogen_(KB)'!O84))</f>
        <v>-----</v>
      </c>
      <c r="J26" s="65" t="str">
        <f>IF($A26="I.O.","",IF('Kennzahlenbogen_(KB)'!O85="","-----",'Kennzahlenbogen_(KB)'!O85))</f>
        <v>n.d.</v>
      </c>
      <c r="K26" s="64" t="str">
        <f>IF($A26="I.O.","",'Kennzahlenbogen_(KB)'!P83)</f>
        <v>Unvollständig</v>
      </c>
      <c r="L26" s="38" t="str">
        <f>IF(AND('Kennzahlenbogen_(KB)'!Q83="",$A26&lt;&gt;"I.O."),"-----",IF($A26="I.O.","",'Kennzahlenbogen_(KB)'!Q83))</f>
        <v>-----</v>
      </c>
      <c r="M26" s="38" t="str">
        <f>IF(AND('Kennzahlenbogen_(KB)'!R83="",$A26&lt;&gt;"I.O."),"-----",IF($A26="I.O.","",'Kennzahlenbogen_(KB)'!R83))</f>
        <v>-----</v>
      </c>
      <c r="O26" s="31">
        <f t="array" aca="1" ref="O26" ca="1">IF(ROW()-ROW($D$2:$D$26)+1&gt;ROWS($C$2:$C$26)-COUNTBLANK($C$2:$C$26),"",INDIRECT(ADDRESS(SMALL((IF($C$2:$C$26&lt;&gt;"",ROW($C$2:$C$26),ROW()+ROWS($C$2:$C$26))),ROW()-ROW($D$2:$D$26)+1),COLUMN($C$2:$C$26),4)))</f>
        <v>25</v>
      </c>
      <c r="P26" s="63" t="str">
        <f t="array" aca="1" ref="P26" ca="1">IF(ROW()-ROW($E$2:$E$26)+1&gt;ROWS($D$2:$D$26)-COUNTBLANK($D$2:$D$26),"",INDIRECT(ADDRESS(SMALL((IF($D$2:$D$26&gt;"",ROW($D$2:$D$26),ROW()+ROWS($D$2:$D$26))),ROW()-ROW($E$2:$E$26)+1),COLUMN($D$2:$D$26),4)))</f>
        <v>Endometriumkarzinom: Adjuvante Chemotherapie mit Carboplatin und Paclitaxel</v>
      </c>
      <c r="Q26" s="81" t="str">
        <f t="array" aca="1" ref="Q26" ca="1">IF(ROW()-ROW($F$2:$F$26)+1&gt;ROWS($E$2:$E$26)-COUNTBLANK($E$2:$E$26),"",INDIRECT(ADDRESS(SMALL((IF($E$2:$E$26&gt;"",ROW($E$2:$E$26),ROW()+ROWS($E$2:$E$26))),ROW()-ROW($F$2:$F$26)+1),COLUMN($E$2:$E$26),4)))</f>
        <v>&lt; 60%</v>
      </c>
      <c r="R26" s="82" t="str">
        <f t="array" aca="1" ref="R26" ca="1">IF(ROW()-ROW($G$2:$G$26)+1&gt;ROWS($F$2:$F$26)-COUNTBLANK($F$2:$F$26),"",INDIRECT(ADDRESS(SMALL((IF($F$2:$F$26&gt;"",ROW($F$2:$F$26),ROW()+ROWS($F$2:$F$26))),ROW()-ROW($G$2:$G$26)+1),COLUMN($F$2:$F$26),4)))</f>
        <v>Derzeit keine Vorgaben</v>
      </c>
      <c r="S26" s="81" t="str">
        <f t="array" aca="1" ref="S26" ca="1">IF(ROW()-ROW($H$2:$H$26)+1&gt;ROWS($G$2:$G$26)-COUNTBLANK($G$2:$G$26),"",INDIRECT(ADDRESS(SMALL((IF($G$2:$G$26&lt;&gt;"",ROW($G$2:$G$26),ROW()+ROWS($G$2:$G$26))),ROW()-ROW($H$2:$H$26)+1),COLUMN($G$2:$G$26),4)))</f>
        <v>-----</v>
      </c>
      <c r="T26" s="61" t="str">
        <f t="array" aca="1" ref="T26" ca="1">IF(ROW()-ROW($I$2:$I$26)+1&gt;ROWS($H$2:$H$26)-COUNTBLANK($H$2:$H$26),"",INDIRECT(ADDRESS(SMALL((IF($H$2:$H$26&lt;&gt;"",ROW($H$2:$H$26),ROW()+ROWS($H$2:$H$26))),ROW()-ROW($I$2:$I$26)+1),COLUMN($H$2:$H$26),4)))</f>
        <v>-----</v>
      </c>
      <c r="U26" s="61" t="str">
        <f t="array" aca="1" ref="U26" ca="1">IF(ROW()-ROW($J$2:$J$26)+1&gt;ROWS($I$2:$I$26)-COUNTBLANK($I$2:$I$26),"",INDIRECT(ADDRESS(SMALL((IF($I$2:$I$26&lt;&gt;"",ROW($I$2:$I$26),ROW()+ROWS($I$2:$I$26))),ROW()-ROW($J$2:$J$26)+1),COLUMN($I$2:$I$26),4)))</f>
        <v>-----</v>
      </c>
      <c r="V26" s="65" t="str">
        <f t="array" aca="1" ref="V26" ca="1">IF(ROW()-ROW($K$2:$K$26)+1&gt;ROWS($J$2:$J$26)-COUNTBLANK($J$2:$J$26),"",INDIRECT(ADDRESS(SMALL((IF($J$2:$J$26&lt;&gt;"",ROW($J$2:$J$26),ROW()+ROWS($J$2:$J$26))),ROW()-ROW($K$2:$K$26)+1),COLUMN($J$2:$J$26),4)))</f>
        <v>n.d.</v>
      </c>
      <c r="W26" s="64" t="str">
        <f t="array" aca="1" ref="W26" ca="1">IF(ROW()-ROW($L$2:$L$26)+1&gt;ROWS($K$2:$K$26)-COUNTBLANK($K$2:$K$26),"",INDIRECT(ADDRESS(SMALL((IF($K$2:$K$26&lt;&gt;"",ROW($K$2:$K$26),ROW()+ROWS($K$2:$K$26))),ROW()-ROW($L$2:$L$26)+1),COLUMN($K$2:$K$26),4)))</f>
        <v>Unvollständig</v>
      </c>
      <c r="X26" s="38" t="str">
        <f t="array" aca="1" ref="X26" ca="1">IF(ROW()-ROW($M$2:$M$26)+1&gt;ROWS($L$2:$L$26)-COUNTBLANK($L$2:$L$26),"",INDIRECT(ADDRESS(SMALL((IF($L$2:$L$26&lt;&gt;"",ROW($L$2:$L$26),ROW()+ROWS($L$2:$L$26))),ROW()-ROW($M$2:$M$26)+1),COLUMN($L$2:$L$26),4)))</f>
        <v>-----</v>
      </c>
      <c r="Y26" s="38" t="str">
        <f t="array" aca="1" ref="Y26" ca="1">IF(ROW()-ROW($N$2:$N$21)+1&gt;ROWS($M$2:$M$26)-COUNTBLANK($M$2:$M$26),"",INDIRECT(ADDRESS(SMALL((IF($M$2:$M$26&lt;&gt;"",ROW($M$2:$M$26),ROW()+ROWS($M$2:$M$26))),ROW()-ROW($N$2:$N$21)+1),COLUMN($M$2:$M$26),4)))</f>
        <v>-----</v>
      </c>
    </row>
  </sheetData>
  <phoneticPr fontId="26" type="noConversion"/>
  <pageMargins left="0.7" right="0.7" top="0.78740157499999996" bottom="0.78740157499999996"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Q64"/>
  <sheetViews>
    <sheetView showGridLines="0" tabSelected="1" showRuler="0" zoomScaleNormal="100" zoomScaleSheetLayoutView="91" workbookViewId="0">
      <selection activeCell="C12" sqref="C12:F12"/>
    </sheetView>
  </sheetViews>
  <sheetFormatPr baseColWidth="10" defaultColWidth="11.42578125" defaultRowHeight="12.75" x14ac:dyDescent="0.2"/>
  <cols>
    <col min="1" max="1" width="5.7109375" style="179" customWidth="1"/>
    <col min="2" max="2" width="10" style="179" customWidth="1"/>
    <col min="3" max="3" width="6.42578125" style="179" customWidth="1"/>
    <col min="4" max="4" width="12.85546875" style="179" customWidth="1"/>
    <col min="5" max="6" width="8.140625" style="179" customWidth="1"/>
    <col min="7" max="7" width="9" style="179" customWidth="1"/>
    <col min="8" max="8" width="9.5703125" style="179" customWidth="1"/>
    <col min="9" max="9" width="9" style="179" customWidth="1"/>
    <col min="10" max="14" width="8.7109375" style="179" customWidth="1"/>
    <col min="15" max="15" width="1.7109375" style="179" customWidth="1"/>
    <col min="16" max="16384" width="11.42578125" style="179"/>
  </cols>
  <sheetData>
    <row r="1" spans="1:14" ht="6.95" customHeight="1" x14ac:dyDescent="0.2"/>
    <row r="2" spans="1:14" ht="15.95" customHeight="1" x14ac:dyDescent="0.2">
      <c r="A2" s="17" t="s">
        <v>907</v>
      </c>
      <c r="B2" s="180"/>
    </row>
    <row r="3" spans="1:14" ht="15.95" customHeight="1" x14ac:dyDescent="0.2">
      <c r="A3" s="181" t="s">
        <v>152</v>
      </c>
      <c r="B3" s="182"/>
    </row>
    <row r="4" spans="1:14" ht="10.5" customHeight="1" x14ac:dyDescent="0.2"/>
    <row r="5" spans="1:14" ht="21.75" customHeight="1" x14ac:dyDescent="0.2">
      <c r="E5" s="183"/>
      <c r="F5" s="183"/>
      <c r="G5" s="183"/>
      <c r="H5" s="183"/>
      <c r="I5" s="183"/>
      <c r="J5" s="183"/>
      <c r="K5" s="183"/>
      <c r="L5" s="183"/>
      <c r="M5" s="183"/>
      <c r="N5" s="183"/>
    </row>
    <row r="6" spans="1:14" ht="15" customHeight="1" x14ac:dyDescent="0.2">
      <c r="A6" s="184" t="s">
        <v>42</v>
      </c>
      <c r="B6" s="184"/>
      <c r="C6" s="370"/>
      <c r="D6" s="371"/>
      <c r="E6" s="371"/>
      <c r="F6" s="372"/>
      <c r="G6" s="185"/>
      <c r="H6" s="186"/>
      <c r="I6" s="186"/>
      <c r="M6" s="362"/>
      <c r="N6" s="362"/>
    </row>
    <row r="7" spans="1:14" ht="6.95" customHeight="1" x14ac:dyDescent="0.2">
      <c r="E7" s="187"/>
      <c r="F7" s="187"/>
      <c r="G7" s="187"/>
      <c r="H7" s="187"/>
      <c r="I7" s="187"/>
      <c r="J7" s="187"/>
      <c r="K7" s="187"/>
      <c r="L7" s="187"/>
      <c r="M7" s="187"/>
      <c r="N7" s="188"/>
    </row>
    <row r="8" spans="1:14" ht="15" customHeight="1" x14ac:dyDescent="0.2">
      <c r="A8" s="184" t="s">
        <v>120</v>
      </c>
      <c r="B8" s="184"/>
      <c r="C8" s="365" t="str">
        <f>IF($C$6="","",Datenquelle!B66)</f>
        <v/>
      </c>
      <c r="D8" s="366"/>
      <c r="E8" s="367"/>
      <c r="F8" s="367"/>
      <c r="G8" s="367"/>
      <c r="H8" s="367"/>
      <c r="I8" s="367"/>
      <c r="J8" s="367"/>
      <c r="K8" s="367"/>
      <c r="L8" s="367"/>
      <c r="M8" s="367"/>
      <c r="N8" s="368"/>
    </row>
    <row r="9" spans="1:14" ht="6.95" customHeight="1" x14ac:dyDescent="0.2">
      <c r="A9" s="187"/>
      <c r="B9" s="187"/>
      <c r="C9" s="187"/>
      <c r="D9" s="187"/>
      <c r="E9" s="187"/>
      <c r="F9" s="187"/>
      <c r="G9" s="187"/>
      <c r="H9" s="187"/>
      <c r="I9" s="187"/>
      <c r="J9" s="187"/>
      <c r="K9" s="187"/>
    </row>
    <row r="10" spans="1:14" ht="15" customHeight="1" x14ac:dyDescent="0.2">
      <c r="A10" s="184" t="s">
        <v>121</v>
      </c>
      <c r="B10" s="184"/>
      <c r="C10" s="365" t="str">
        <f>IF($C$6="","",Datenquelle!C66)</f>
        <v/>
      </c>
      <c r="D10" s="366"/>
      <c r="E10" s="367"/>
      <c r="F10" s="367"/>
      <c r="G10" s="367"/>
      <c r="H10" s="367"/>
      <c r="I10" s="367"/>
      <c r="J10" s="367"/>
      <c r="K10" s="367"/>
      <c r="L10" s="367"/>
      <c r="M10" s="367"/>
      <c r="N10" s="368"/>
    </row>
    <row r="11" spans="1:14" ht="6.95" customHeight="1" x14ac:dyDescent="0.2">
      <c r="A11" s="187"/>
      <c r="B11" s="187"/>
      <c r="C11" s="187"/>
      <c r="D11" s="187"/>
      <c r="E11" s="187"/>
      <c r="F11" s="187"/>
      <c r="G11" s="187"/>
      <c r="H11" s="187"/>
      <c r="I11" s="187"/>
      <c r="J11" s="187"/>
      <c r="K11" s="187"/>
    </row>
    <row r="12" spans="1:14" ht="15" customHeight="1" x14ac:dyDescent="0.2">
      <c r="A12" s="17" t="s">
        <v>676</v>
      </c>
      <c r="C12" s="376"/>
      <c r="D12" s="376"/>
      <c r="E12" s="376"/>
      <c r="F12" s="376"/>
      <c r="G12" s="284"/>
      <c r="H12" s="285"/>
      <c r="I12" s="285"/>
      <c r="J12" s="189" t="s">
        <v>370</v>
      </c>
      <c r="M12" s="373"/>
      <c r="N12" s="374"/>
    </row>
    <row r="13" spans="1:14" ht="6.95" customHeight="1" x14ac:dyDescent="0.2">
      <c r="E13" s="187"/>
      <c r="F13" s="187"/>
      <c r="G13" s="187"/>
      <c r="H13" s="187"/>
      <c r="I13" s="187"/>
    </row>
    <row r="14" spans="1:14" ht="15" customHeight="1" x14ac:dyDescent="0.2">
      <c r="A14" s="290" t="s">
        <v>677</v>
      </c>
      <c r="B14" s="184"/>
      <c r="C14" s="376"/>
      <c r="D14" s="376"/>
      <c r="E14" s="376"/>
      <c r="F14" s="376"/>
      <c r="J14" s="189" t="s">
        <v>371</v>
      </c>
      <c r="M14" s="363" t="str">
        <f>IF($C$6="","",Datenquelle!F66)</f>
        <v/>
      </c>
      <c r="N14" s="364"/>
    </row>
    <row r="15" spans="1:14" ht="6.95" customHeight="1" x14ac:dyDescent="0.2">
      <c r="E15" s="187"/>
      <c r="F15" s="187"/>
      <c r="G15" s="187"/>
      <c r="H15" s="187"/>
      <c r="I15" s="187"/>
      <c r="L15" s="187"/>
      <c r="M15" s="187"/>
      <c r="N15" s="188"/>
    </row>
    <row r="16" spans="1:14" ht="15.75" customHeight="1" x14ac:dyDescent="0.2">
      <c r="A16" s="189" t="s">
        <v>220</v>
      </c>
      <c r="B16" s="189"/>
      <c r="C16" s="375"/>
      <c r="D16" s="375"/>
      <c r="E16" s="375"/>
      <c r="F16" s="375"/>
      <c r="J16" s="189" t="s">
        <v>369</v>
      </c>
      <c r="M16" s="369">
        <v>2025</v>
      </c>
      <c r="N16" s="364"/>
    </row>
    <row r="17" spans="1:17" ht="12.75" customHeight="1" x14ac:dyDescent="0.2">
      <c r="A17" s="184"/>
      <c r="B17" s="184"/>
      <c r="K17" s="180"/>
      <c r="M17" s="190"/>
    </row>
    <row r="18" spans="1:17" ht="15.75" customHeight="1" x14ac:dyDescent="0.2">
      <c r="A18" s="377" t="s">
        <v>217</v>
      </c>
      <c r="B18" s="378"/>
      <c r="C18" s="378"/>
      <c r="D18" s="378"/>
      <c r="E18" s="378"/>
      <c r="F18" s="379" t="s">
        <v>605</v>
      </c>
      <c r="G18" s="380"/>
      <c r="H18" s="380"/>
      <c r="I18" s="380"/>
      <c r="J18" s="380"/>
      <c r="K18" s="380"/>
      <c r="L18" s="380"/>
      <c r="M18" s="380"/>
      <c r="N18" s="380"/>
    </row>
    <row r="19" spans="1:17" ht="24.95" customHeight="1" x14ac:dyDescent="0.2">
      <c r="A19" s="381" t="str">
        <f>IF(C6="","",Datenquelle!E66)</f>
        <v/>
      </c>
      <c r="B19" s="382"/>
      <c r="C19" s="382"/>
      <c r="D19" s="382"/>
      <c r="E19" s="382"/>
      <c r="F19" s="383"/>
      <c r="G19" s="384"/>
      <c r="H19" s="384"/>
      <c r="I19" s="384"/>
      <c r="J19" s="384"/>
      <c r="K19" s="384"/>
      <c r="L19" s="384"/>
      <c r="M19" s="384"/>
      <c r="N19" s="385"/>
    </row>
    <row r="20" spans="1:17" ht="8.1" customHeight="1" x14ac:dyDescent="0.2">
      <c r="A20" s="191"/>
      <c r="B20" s="191"/>
      <c r="C20" s="191"/>
      <c r="D20" s="191"/>
      <c r="E20" s="191"/>
      <c r="F20" s="191"/>
      <c r="G20" s="191"/>
      <c r="H20" s="192"/>
      <c r="I20" s="192"/>
      <c r="K20" s="187"/>
      <c r="L20" s="187"/>
    </row>
    <row r="21" spans="1:17" ht="15.75" customHeight="1" x14ac:dyDescent="0.2">
      <c r="A21" s="390" t="s">
        <v>305</v>
      </c>
      <c r="B21" s="391"/>
      <c r="C21" s="391"/>
      <c r="D21" s="391"/>
      <c r="E21" s="392"/>
      <c r="F21" s="388" t="s">
        <v>46</v>
      </c>
      <c r="G21" s="388"/>
      <c r="H21" s="388"/>
      <c r="I21" s="388"/>
      <c r="J21" s="388"/>
      <c r="K21" s="388"/>
      <c r="L21" s="388"/>
      <c r="M21" s="388"/>
      <c r="N21" s="388"/>
      <c r="Q21" s="189"/>
    </row>
    <row r="22" spans="1:17" ht="24.95" customHeight="1" x14ac:dyDescent="0.2">
      <c r="A22" s="393" t="s">
        <v>241</v>
      </c>
      <c r="B22" s="394"/>
      <c r="C22" s="394"/>
      <c r="D22" s="394"/>
      <c r="E22" s="351"/>
      <c r="F22" s="389"/>
      <c r="G22" s="389"/>
      <c r="H22" s="389"/>
      <c r="I22" s="389"/>
      <c r="J22" s="389"/>
      <c r="K22" s="389"/>
      <c r="L22" s="389"/>
      <c r="M22" s="389"/>
      <c r="N22" s="389"/>
    </row>
    <row r="23" spans="1:17" ht="8.25" customHeight="1" x14ac:dyDescent="0.2">
      <c r="L23" s="180"/>
      <c r="Q23" s="193"/>
    </row>
    <row r="24" spans="1:17" ht="16.5" customHeight="1" thickBot="1" x14ac:dyDescent="0.25">
      <c r="A24" s="401"/>
      <c r="B24" s="402"/>
      <c r="C24" s="402"/>
      <c r="D24" s="402"/>
      <c r="E24" s="402"/>
      <c r="F24" s="402"/>
      <c r="G24" s="402"/>
      <c r="H24" s="402"/>
      <c r="I24" s="402"/>
      <c r="J24" s="402"/>
      <c r="K24" s="402"/>
      <c r="L24" s="402"/>
      <c r="M24" s="402"/>
      <c r="N24" s="402"/>
      <c r="Q24" s="193"/>
    </row>
    <row r="25" spans="1:17" ht="23.25" customHeight="1" x14ac:dyDescent="0.2">
      <c r="A25" s="405" t="s">
        <v>397</v>
      </c>
      <c r="B25" s="406"/>
      <c r="C25" s="406"/>
      <c r="D25" s="395" t="s">
        <v>398</v>
      </c>
      <c r="E25" s="396"/>
      <c r="F25" s="396"/>
      <c r="G25" s="396"/>
      <c r="H25" s="396"/>
      <c r="I25" s="396"/>
      <c r="J25" s="397"/>
      <c r="K25" s="400" t="s">
        <v>144</v>
      </c>
      <c r="L25" s="387"/>
      <c r="M25" s="386" t="s">
        <v>392</v>
      </c>
      <c r="N25" s="387"/>
      <c r="Q25" s="193"/>
    </row>
    <row r="26" spans="1:17" ht="18.75" customHeight="1" x14ac:dyDescent="0.2">
      <c r="A26" s="407"/>
      <c r="B26" s="408"/>
      <c r="C26" s="408"/>
      <c r="D26" s="411" t="s">
        <v>639</v>
      </c>
      <c r="E26" s="403" t="s">
        <v>393</v>
      </c>
      <c r="F26" s="403"/>
      <c r="G26" s="403"/>
      <c r="H26" s="403"/>
      <c r="I26" s="404"/>
      <c r="J26" s="413" t="s">
        <v>908</v>
      </c>
      <c r="K26" s="429" t="s">
        <v>145</v>
      </c>
      <c r="L26" s="422" t="s">
        <v>205</v>
      </c>
      <c r="M26" s="424" t="s">
        <v>394</v>
      </c>
      <c r="N26" s="398" t="s">
        <v>205</v>
      </c>
      <c r="Q26" s="193"/>
    </row>
    <row r="27" spans="1:17" ht="118.5" customHeight="1" x14ac:dyDescent="0.2">
      <c r="A27" s="409"/>
      <c r="B27" s="410"/>
      <c r="C27" s="410"/>
      <c r="D27" s="412"/>
      <c r="E27" s="269" t="s">
        <v>520</v>
      </c>
      <c r="F27" s="230" t="s">
        <v>998</v>
      </c>
      <c r="G27" s="194" t="s">
        <v>499</v>
      </c>
      <c r="H27" s="230" t="s">
        <v>500</v>
      </c>
      <c r="I27" s="230" t="s">
        <v>501</v>
      </c>
      <c r="J27" s="414"/>
      <c r="K27" s="430"/>
      <c r="L27" s="423"/>
      <c r="M27" s="425"/>
      <c r="N27" s="399"/>
      <c r="Q27" s="193"/>
    </row>
    <row r="28" spans="1:17" ht="13.5" customHeight="1" x14ac:dyDescent="0.2">
      <c r="A28" s="434" t="s">
        <v>395</v>
      </c>
      <c r="B28" s="332" t="s">
        <v>333</v>
      </c>
      <c r="C28" s="333"/>
      <c r="D28" s="274"/>
      <c r="E28" s="272"/>
      <c r="F28" s="196"/>
      <c r="G28" s="197"/>
      <c r="H28" s="326" t="s">
        <v>335</v>
      </c>
      <c r="I28" s="327"/>
      <c r="J28" s="196"/>
      <c r="K28" s="338"/>
      <c r="L28" s="349"/>
      <c r="M28" s="419" t="str">
        <f>IF(AND(E38="",F38="",K28=""),"",SUM(E38,F38,K28))</f>
        <v/>
      </c>
      <c r="N28" s="426" t="str">
        <f>IF(AND(D38="",J38="",L28=""),"",SUM(D38,J38,L28))</f>
        <v/>
      </c>
    </row>
    <row r="29" spans="1:17" ht="13.5" customHeight="1" x14ac:dyDescent="0.2">
      <c r="A29" s="435"/>
      <c r="B29" s="332" t="s">
        <v>336</v>
      </c>
      <c r="C29" s="333"/>
      <c r="D29" s="195"/>
      <c r="E29" s="272"/>
      <c r="F29" s="196"/>
      <c r="G29" s="197"/>
      <c r="H29" s="328"/>
      <c r="I29" s="329"/>
      <c r="J29" s="196"/>
      <c r="K29" s="339"/>
      <c r="L29" s="350"/>
      <c r="M29" s="420"/>
      <c r="N29" s="427"/>
    </row>
    <row r="30" spans="1:17" ht="13.5" customHeight="1" x14ac:dyDescent="0.2">
      <c r="A30" s="435"/>
      <c r="B30" s="332" t="s">
        <v>337</v>
      </c>
      <c r="C30" s="333"/>
      <c r="D30" s="195"/>
      <c r="E30" s="272"/>
      <c r="F30" s="196"/>
      <c r="G30" s="197"/>
      <c r="H30" s="328"/>
      <c r="I30" s="329"/>
      <c r="J30" s="196"/>
      <c r="K30" s="339"/>
      <c r="L30" s="350"/>
      <c r="M30" s="420"/>
      <c r="N30" s="427"/>
    </row>
    <row r="31" spans="1:17" ht="13.5" customHeight="1" x14ac:dyDescent="0.2">
      <c r="A31" s="435"/>
      <c r="B31" s="332" t="s">
        <v>338</v>
      </c>
      <c r="C31" s="333"/>
      <c r="D31" s="195"/>
      <c r="E31" s="272"/>
      <c r="F31" s="196"/>
      <c r="G31" s="197"/>
      <c r="H31" s="328"/>
      <c r="I31" s="329"/>
      <c r="J31" s="196"/>
      <c r="K31" s="339"/>
      <c r="L31" s="350"/>
      <c r="M31" s="420"/>
      <c r="N31" s="427"/>
    </row>
    <row r="32" spans="1:17" ht="13.5" customHeight="1" x14ac:dyDescent="0.2">
      <c r="A32" s="435"/>
      <c r="B32" s="332" t="s">
        <v>339</v>
      </c>
      <c r="C32" s="333"/>
      <c r="D32" s="195"/>
      <c r="E32" s="272"/>
      <c r="F32" s="196"/>
      <c r="G32" s="197"/>
      <c r="H32" s="328"/>
      <c r="I32" s="329"/>
      <c r="J32" s="196"/>
      <c r="K32" s="339"/>
      <c r="L32" s="350"/>
      <c r="M32" s="420"/>
      <c r="N32" s="427"/>
    </row>
    <row r="33" spans="1:16" ht="13.5" customHeight="1" x14ac:dyDescent="0.2">
      <c r="A33" s="435"/>
      <c r="B33" s="332" t="s">
        <v>340</v>
      </c>
      <c r="C33" s="333"/>
      <c r="D33" s="195"/>
      <c r="E33" s="272"/>
      <c r="F33" s="196"/>
      <c r="G33" s="197"/>
      <c r="H33" s="328"/>
      <c r="I33" s="329"/>
      <c r="J33" s="196"/>
      <c r="K33" s="339"/>
      <c r="L33" s="350"/>
      <c r="M33" s="420"/>
      <c r="N33" s="427"/>
    </row>
    <row r="34" spans="1:16" ht="13.5" customHeight="1" x14ac:dyDescent="0.2">
      <c r="A34" s="435"/>
      <c r="B34" s="332" t="s">
        <v>341</v>
      </c>
      <c r="C34" s="333"/>
      <c r="D34" s="195"/>
      <c r="E34" s="272"/>
      <c r="F34" s="196"/>
      <c r="G34" s="197"/>
      <c r="H34" s="328"/>
      <c r="I34" s="329"/>
      <c r="J34" s="196"/>
      <c r="K34" s="339"/>
      <c r="L34" s="350"/>
      <c r="M34" s="420"/>
      <c r="N34" s="427"/>
    </row>
    <row r="35" spans="1:16" ht="13.5" customHeight="1" x14ac:dyDescent="0.2">
      <c r="A35" s="435"/>
      <c r="B35" s="332" t="s">
        <v>342</v>
      </c>
      <c r="C35" s="333"/>
      <c r="D35" s="195"/>
      <c r="E35" s="272"/>
      <c r="F35" s="196"/>
      <c r="G35" s="197"/>
      <c r="H35" s="328"/>
      <c r="I35" s="329"/>
      <c r="J35" s="196"/>
      <c r="K35" s="339"/>
      <c r="L35" s="350"/>
      <c r="M35" s="420"/>
      <c r="N35" s="427"/>
    </row>
    <row r="36" spans="1:16" ht="13.5" customHeight="1" x14ac:dyDescent="0.2">
      <c r="A36" s="435"/>
      <c r="B36" s="334" t="s">
        <v>909</v>
      </c>
      <c r="C36" s="333"/>
      <c r="D36" s="195"/>
      <c r="E36" s="272"/>
      <c r="F36" s="196"/>
      <c r="G36" s="197"/>
      <c r="H36" s="328"/>
      <c r="I36" s="329"/>
      <c r="J36" s="196"/>
      <c r="K36" s="339"/>
      <c r="L36" s="350"/>
      <c r="M36" s="420"/>
      <c r="N36" s="427"/>
    </row>
    <row r="37" spans="1:16" ht="13.5" customHeight="1" x14ac:dyDescent="0.2">
      <c r="A37" s="435"/>
      <c r="B37" s="334" t="s">
        <v>910</v>
      </c>
      <c r="C37" s="333"/>
      <c r="D37" s="195"/>
      <c r="E37" s="272"/>
      <c r="F37" s="196"/>
      <c r="G37" s="324"/>
      <c r="H37" s="328"/>
      <c r="I37" s="329"/>
      <c r="J37" s="196"/>
      <c r="K37" s="339"/>
      <c r="L37" s="350"/>
      <c r="M37" s="420"/>
      <c r="N37" s="427"/>
    </row>
    <row r="38" spans="1:16" ht="13.5" customHeight="1" x14ac:dyDescent="0.2">
      <c r="A38" s="436"/>
      <c r="B38" s="332" t="s">
        <v>343</v>
      </c>
      <c r="C38" s="333"/>
      <c r="D38" s="198" t="str">
        <f>IF(AND(D28="",D29="",D30="",D31="",D32="",D33="",D33="",D34="",D35="",D36="",D37=""),"",SUM(D28:D37))</f>
        <v/>
      </c>
      <c r="E38" s="270" t="str">
        <f>IF(AND(E28="",E29="",E30="",E31="",E32="",E33="",E33="",E34="",E35="",E36="",E37=""),"",SUM(E28:E37))</f>
        <v/>
      </c>
      <c r="F38" s="199" t="str">
        <f>IF(AND(F28="",F29="",F30="",F31="",F32="",F33="",F33="",F34="",F35="",F36="",F37=""),"",SUM(F28:F37))</f>
        <v/>
      </c>
      <c r="G38" s="200" t="str">
        <f>IF(AND(G28="",G29="",G30="",G31="",G32="",G33="",G33="",G34="",G35="",G36="",G37=""),"",SUM(G28:G37))</f>
        <v/>
      </c>
      <c r="H38" s="328"/>
      <c r="I38" s="329"/>
      <c r="J38" s="201" t="str">
        <f>IF(AND(J28="",J29="",J30="",J31="",J32="",J33="",J33="",J34="",J35="",J36="",J37=""),"",SUM(J28:J37))</f>
        <v/>
      </c>
      <c r="K38" s="417"/>
      <c r="L38" s="418"/>
      <c r="M38" s="421"/>
      <c r="N38" s="428"/>
    </row>
    <row r="39" spans="1:16" ht="39.75" customHeight="1" x14ac:dyDescent="0.2">
      <c r="A39" s="433" t="s">
        <v>521</v>
      </c>
      <c r="B39" s="356"/>
      <c r="C39" s="356"/>
      <c r="D39" s="195"/>
      <c r="E39" s="272"/>
      <c r="F39" s="196"/>
      <c r="G39" s="202"/>
      <c r="H39" s="330"/>
      <c r="I39" s="331"/>
      <c r="J39" s="196"/>
      <c r="K39" s="203"/>
      <c r="L39" s="204"/>
      <c r="M39" s="205" t="str">
        <f>IF(AND(E39="",K39="",F39=""),"",SUM(E39,F39,K39))</f>
        <v/>
      </c>
      <c r="N39" s="325" t="str">
        <f>IF(AND(D39="",J39="",L39=""),"",SUM(D39,J39,L39))</f>
        <v/>
      </c>
      <c r="P39" s="206"/>
    </row>
    <row r="40" spans="1:16" ht="13.5" customHeight="1" x14ac:dyDescent="0.2">
      <c r="A40" s="352" t="s">
        <v>425</v>
      </c>
      <c r="B40" s="336" t="s">
        <v>426</v>
      </c>
      <c r="C40" s="337"/>
      <c r="D40" s="274"/>
      <c r="E40" s="344" t="s">
        <v>335</v>
      </c>
      <c r="F40" s="344"/>
      <c r="G40" s="345"/>
      <c r="H40" s="196"/>
      <c r="I40" s="196"/>
      <c r="J40" s="196"/>
      <c r="K40" s="338"/>
      <c r="L40" s="349"/>
      <c r="M40" s="351" t="str">
        <f>IF(AND(H50="",I50="",K40=""),"",SUM(H50:I50,K40))</f>
        <v/>
      </c>
      <c r="N40" s="335" t="str">
        <f>IF(AND(D50="",J50="",L40=""),"",SUM(D50,J50,L40))</f>
        <v/>
      </c>
    </row>
    <row r="41" spans="1:16" ht="13.5" customHeight="1" x14ac:dyDescent="0.2">
      <c r="A41" s="353"/>
      <c r="B41" s="336" t="s">
        <v>427</v>
      </c>
      <c r="C41" s="337"/>
      <c r="D41" s="274"/>
      <c r="E41" s="346"/>
      <c r="F41" s="346"/>
      <c r="G41" s="345"/>
      <c r="H41" s="196"/>
      <c r="I41" s="196"/>
      <c r="J41" s="196"/>
      <c r="K41" s="339"/>
      <c r="L41" s="350"/>
      <c r="M41" s="351"/>
      <c r="N41" s="335"/>
    </row>
    <row r="42" spans="1:16" ht="13.5" customHeight="1" x14ac:dyDescent="0.2">
      <c r="A42" s="353"/>
      <c r="B42" s="336" t="s">
        <v>428</v>
      </c>
      <c r="C42" s="337"/>
      <c r="D42" s="274"/>
      <c r="E42" s="346"/>
      <c r="F42" s="346"/>
      <c r="G42" s="345"/>
      <c r="H42" s="196"/>
      <c r="I42" s="196"/>
      <c r="J42" s="196"/>
      <c r="K42" s="339"/>
      <c r="L42" s="350"/>
      <c r="M42" s="351"/>
      <c r="N42" s="335"/>
    </row>
    <row r="43" spans="1:16" ht="13.5" customHeight="1" x14ac:dyDescent="0.2">
      <c r="A43" s="353"/>
      <c r="B43" s="336" t="s">
        <v>429</v>
      </c>
      <c r="C43" s="337"/>
      <c r="D43" s="274"/>
      <c r="E43" s="346"/>
      <c r="F43" s="346"/>
      <c r="G43" s="345"/>
      <c r="H43" s="196"/>
      <c r="I43" s="196"/>
      <c r="J43" s="196"/>
      <c r="K43" s="339"/>
      <c r="L43" s="350"/>
      <c r="M43" s="351"/>
      <c r="N43" s="335"/>
    </row>
    <row r="44" spans="1:16" ht="13.5" customHeight="1" x14ac:dyDescent="0.2">
      <c r="A44" s="353"/>
      <c r="B44" s="336" t="s">
        <v>430</v>
      </c>
      <c r="C44" s="337"/>
      <c r="D44" s="274"/>
      <c r="E44" s="346"/>
      <c r="F44" s="346"/>
      <c r="G44" s="345"/>
      <c r="H44" s="196"/>
      <c r="I44" s="196"/>
      <c r="J44" s="196"/>
      <c r="K44" s="339"/>
      <c r="L44" s="350"/>
      <c r="M44" s="351"/>
      <c r="N44" s="335"/>
    </row>
    <row r="45" spans="1:16" ht="13.5" customHeight="1" x14ac:dyDescent="0.2">
      <c r="A45" s="353"/>
      <c r="B45" s="336" t="s">
        <v>431</v>
      </c>
      <c r="C45" s="337"/>
      <c r="D45" s="274"/>
      <c r="E45" s="346"/>
      <c r="F45" s="346"/>
      <c r="G45" s="345"/>
      <c r="H45" s="196"/>
      <c r="I45" s="196"/>
      <c r="J45" s="196"/>
      <c r="K45" s="339"/>
      <c r="L45" s="350"/>
      <c r="M45" s="351"/>
      <c r="N45" s="335"/>
    </row>
    <row r="46" spans="1:16" ht="13.5" customHeight="1" x14ac:dyDescent="0.2">
      <c r="A46" s="353"/>
      <c r="B46" s="336" t="s">
        <v>432</v>
      </c>
      <c r="C46" s="337"/>
      <c r="D46" s="274"/>
      <c r="E46" s="346"/>
      <c r="F46" s="346"/>
      <c r="G46" s="345"/>
      <c r="H46" s="196"/>
      <c r="I46" s="196"/>
      <c r="J46" s="196"/>
      <c r="K46" s="339"/>
      <c r="L46" s="350"/>
      <c r="M46" s="351"/>
      <c r="N46" s="335"/>
    </row>
    <row r="47" spans="1:16" ht="13.5" customHeight="1" x14ac:dyDescent="0.2">
      <c r="A47" s="353"/>
      <c r="B47" s="336" t="s">
        <v>433</v>
      </c>
      <c r="C47" s="337"/>
      <c r="D47" s="274"/>
      <c r="E47" s="346"/>
      <c r="F47" s="346"/>
      <c r="G47" s="345"/>
      <c r="H47" s="196"/>
      <c r="I47" s="196"/>
      <c r="J47" s="196"/>
      <c r="K47" s="339"/>
      <c r="L47" s="350"/>
      <c r="M47" s="351"/>
      <c r="N47" s="335"/>
    </row>
    <row r="48" spans="1:16" ht="13.5" customHeight="1" x14ac:dyDescent="0.2">
      <c r="A48" s="353"/>
      <c r="B48" s="336" t="s">
        <v>434</v>
      </c>
      <c r="C48" s="337"/>
      <c r="D48" s="274"/>
      <c r="E48" s="346"/>
      <c r="F48" s="346"/>
      <c r="G48" s="345"/>
      <c r="H48" s="196"/>
      <c r="I48" s="196"/>
      <c r="J48" s="196"/>
      <c r="K48" s="339"/>
      <c r="L48" s="350"/>
      <c r="M48" s="351"/>
      <c r="N48" s="335"/>
    </row>
    <row r="49" spans="1:16" ht="13.5" customHeight="1" x14ac:dyDescent="0.2">
      <c r="A49" s="353"/>
      <c r="B49" s="336" t="s">
        <v>435</v>
      </c>
      <c r="C49" s="337"/>
      <c r="D49" s="274"/>
      <c r="E49" s="346"/>
      <c r="F49" s="346"/>
      <c r="G49" s="345"/>
      <c r="H49" s="196"/>
      <c r="I49" s="196"/>
      <c r="J49" s="196"/>
      <c r="K49" s="339"/>
      <c r="L49" s="350"/>
      <c r="M49" s="351"/>
      <c r="N49" s="335"/>
    </row>
    <row r="50" spans="1:16" ht="13.5" customHeight="1" x14ac:dyDescent="0.2">
      <c r="A50" s="354"/>
      <c r="B50" s="332" t="s">
        <v>343</v>
      </c>
      <c r="C50" s="333"/>
      <c r="D50" s="299" t="str">
        <f>IF(AND(D40="",D41="",D42="",D43="",D44="",D45="",D46="",D47="",D48="",D49=""),"",SUM(D40:D49))</f>
        <v/>
      </c>
      <c r="E50" s="346"/>
      <c r="F50" s="346"/>
      <c r="G50" s="345"/>
      <c r="H50" s="199" t="str">
        <f>IF(AND(H40="",H41="",H42="",H43="",H44="",H45="",H46="",H46="",H47="",H48="",H49=""),"",SUM(H40:H49))</f>
        <v/>
      </c>
      <c r="I50" s="199" t="str">
        <f>IF(AND(I40="",I41="",I42="",I43="",I44="",I45="",I46="",I46="",I47="",I48="",I49=""),"",SUM(I40:I49))</f>
        <v/>
      </c>
      <c r="J50" s="201" t="str">
        <f>IF(AND(J40="",J41="",J42="",J43="",J44="",J45="",J46="",J46="",J47="",J48="",J49=""),"",SUM(J40:J49))</f>
        <v/>
      </c>
      <c r="K50" s="339"/>
      <c r="L50" s="350"/>
      <c r="M50" s="351"/>
      <c r="N50" s="335"/>
    </row>
    <row r="51" spans="1:16" ht="13.5" customHeight="1" x14ac:dyDescent="0.2">
      <c r="A51" s="355" t="s">
        <v>142</v>
      </c>
      <c r="B51" s="356"/>
      <c r="C51" s="356"/>
      <c r="D51" s="274"/>
      <c r="E51" s="346"/>
      <c r="F51" s="346"/>
      <c r="G51" s="345"/>
      <c r="H51" s="196"/>
      <c r="I51" s="196"/>
      <c r="J51" s="196"/>
      <c r="K51" s="195"/>
      <c r="L51" s="196"/>
      <c r="M51" s="207" t="str">
        <f>IF(AND(H51="",I51="",K51=""),"",SUM(H51:I51,K51))</f>
        <v/>
      </c>
      <c r="N51" s="325" t="str">
        <f>IF(AND(D51,J51="",L51=""),"",SUM(D51,J51,L51))</f>
        <v/>
      </c>
    </row>
    <row r="52" spans="1:16" ht="13.5" customHeight="1" x14ac:dyDescent="0.2">
      <c r="A52" s="355" t="s">
        <v>143</v>
      </c>
      <c r="B52" s="356"/>
      <c r="C52" s="356"/>
      <c r="D52" s="274"/>
      <c r="E52" s="346"/>
      <c r="F52" s="346"/>
      <c r="G52" s="345"/>
      <c r="H52" s="196"/>
      <c r="I52" s="196"/>
      <c r="J52" s="196"/>
      <c r="K52" s="195"/>
      <c r="L52" s="196"/>
      <c r="M52" s="207" t="str">
        <f>IF(AND(H52="",I52="",K52=""),"",SUM(H52:I52,K52))</f>
        <v/>
      </c>
      <c r="N52" s="325" t="str">
        <f>IF(AND(D52,J52="",L52=""),"",SUM(D52,J52,L52))</f>
        <v/>
      </c>
    </row>
    <row r="53" spans="1:16" ht="13.5" customHeight="1" x14ac:dyDescent="0.2">
      <c r="A53" s="355" t="s">
        <v>251</v>
      </c>
      <c r="B53" s="356"/>
      <c r="C53" s="356"/>
      <c r="D53" s="274"/>
      <c r="E53" s="346"/>
      <c r="F53" s="346"/>
      <c r="G53" s="345"/>
      <c r="H53" s="196"/>
      <c r="I53" s="196"/>
      <c r="J53" s="196"/>
      <c r="K53" s="195"/>
      <c r="L53" s="196"/>
      <c r="M53" s="207" t="str">
        <f>IF(AND(H53="",I53="",K53=""),"",SUM(H53:I53,K53))</f>
        <v/>
      </c>
      <c r="N53" s="325" t="str">
        <f>IF(AND(D53="",J53="",L53=""),"",SUM(D53,J53,L53))</f>
        <v/>
      </c>
    </row>
    <row r="54" spans="1:16" ht="41.25" customHeight="1" x14ac:dyDescent="0.2">
      <c r="A54" s="355" t="s">
        <v>334</v>
      </c>
      <c r="B54" s="356"/>
      <c r="C54" s="356"/>
      <c r="D54" s="274"/>
      <c r="E54" s="347"/>
      <c r="F54" s="347"/>
      <c r="G54" s="348"/>
      <c r="H54" s="196"/>
      <c r="I54" s="196"/>
      <c r="J54" s="196"/>
      <c r="K54" s="195"/>
      <c r="L54" s="196"/>
      <c r="M54" s="207" t="str">
        <f>IF(AND(H54="",I54="",K54=""),"",SUM(H54:I54,K54))</f>
        <v/>
      </c>
      <c r="N54" s="325" t="str">
        <f>IF(AND(D54,J54="",L54=""),"",SUM(D54,J54,L54))</f>
        <v/>
      </c>
    </row>
    <row r="55" spans="1:16" ht="15.75" customHeight="1" x14ac:dyDescent="0.2">
      <c r="A55" s="360"/>
      <c r="B55" s="361"/>
      <c r="C55" s="361"/>
      <c r="D55" s="289" t="str">
        <f>IF(AND(D38="",D39="",D50="",D51="",D52="",D53="",D54=""),"",SUM(D38,D39,D50,D51,D52,D53,D54))</f>
        <v/>
      </c>
      <c r="E55" s="271" t="str">
        <f>IF(AND(E38="",E39=""),"",SUM(E38,E39))</f>
        <v/>
      </c>
      <c r="F55" s="209" t="str">
        <f>IF(AND(F38="",F39=""),"",SUM(F38,F39))</f>
        <v/>
      </c>
      <c r="G55" s="210" t="str">
        <f>IF(G38="","",G38)</f>
        <v/>
      </c>
      <c r="H55" s="209" t="str">
        <f>IF(AND(H50="",H51="",H52="",H53="",H54=""),"",SUM(H50:H54))</f>
        <v/>
      </c>
      <c r="I55" s="209" t="str">
        <f>IF(AND(I50="",I51="",I52="",I53="",I54=""),"",SUM(I50:I54))</f>
        <v/>
      </c>
      <c r="J55" s="211" t="str">
        <f>IF(AND(J38="",J39="",J50="",J51="",J52="",J53="",J54=""),"",SUM(J38,J39,J50:J54))</f>
        <v/>
      </c>
      <c r="K55" s="208" t="str">
        <f>IF(AND(K28="",K39="",K40="",K51="",K52="",K53="",K54=""),"",SUM(K28:K54))</f>
        <v/>
      </c>
      <c r="L55" s="212" t="str">
        <f>IF(AND(L28="",L39="",L40="",L51="",L52="",L53="",L54=""),"",SUM(L28:L54))</f>
        <v/>
      </c>
      <c r="M55" s="213" t="str">
        <f>IF(AND(E55="",F55="",H55="",I55="",K55=""),"",SUM(E55:F55)+SUM(H55:I55)+SUM(K55))</f>
        <v/>
      </c>
      <c r="N55" s="212" t="str">
        <f>IF(AND(J55="",L55="",D55),"",J55+L55+D55)</f>
        <v/>
      </c>
    </row>
    <row r="56" spans="1:16" ht="15.75" customHeight="1" thickBot="1" x14ac:dyDescent="0.25">
      <c r="A56" s="340"/>
      <c r="B56" s="341"/>
      <c r="C56" s="341"/>
      <c r="D56" s="342" t="str">
        <f>IF(AND(E55="",F55="",H55="",I55="",J55="",D55=""),"",SUM(D55:F55)+SUM(H55:J55))</f>
        <v/>
      </c>
      <c r="E56" s="357"/>
      <c r="F56" s="357"/>
      <c r="G56" s="357"/>
      <c r="H56" s="357"/>
      <c r="I56" s="357"/>
      <c r="J56" s="343"/>
      <c r="K56" s="342" t="str">
        <f>IF(AND(K55="",L55=""),"",SUM(K55:L55))</f>
        <v/>
      </c>
      <c r="L56" s="343"/>
      <c r="M56" s="358" t="str">
        <f>IF(AND(M55="",N55=""),"",SUM(M55:N55))</f>
        <v/>
      </c>
      <c r="N56" s="359"/>
    </row>
    <row r="57" spans="1:16" ht="12.95" customHeight="1" thickBot="1" x14ac:dyDescent="0.25">
      <c r="A57" s="214"/>
      <c r="B57" s="214"/>
      <c r="C57" s="214"/>
      <c r="D57" s="214"/>
      <c r="E57" s="215"/>
      <c r="F57" s="215"/>
      <c r="G57" s="215"/>
      <c r="H57" s="215"/>
      <c r="I57" s="215"/>
      <c r="J57" s="215"/>
      <c r="K57" s="215"/>
      <c r="L57" s="215"/>
      <c r="M57" s="216"/>
      <c r="N57" s="216"/>
    </row>
    <row r="58" spans="1:16" ht="22.5" customHeight="1" x14ac:dyDescent="0.2">
      <c r="A58" s="448" t="s">
        <v>913</v>
      </c>
      <c r="B58" s="449"/>
      <c r="C58" s="449"/>
      <c r="D58" s="449"/>
      <c r="E58" s="449"/>
      <c r="F58" s="449"/>
      <c r="G58" s="449"/>
      <c r="H58" s="449"/>
      <c r="I58" s="449"/>
      <c r="J58" s="449"/>
      <c r="K58" s="439" t="s">
        <v>918</v>
      </c>
      <c r="L58" s="440"/>
      <c r="M58" s="440"/>
      <c r="N58" s="441"/>
    </row>
    <row r="59" spans="1:16" ht="39.950000000000003" customHeight="1" x14ac:dyDescent="0.2">
      <c r="A59" s="450" t="s">
        <v>914</v>
      </c>
      <c r="B59" s="451"/>
      <c r="C59" s="451"/>
      <c r="D59" s="452" t="s">
        <v>915</v>
      </c>
      <c r="E59" s="451"/>
      <c r="F59" s="453" t="s">
        <v>916</v>
      </c>
      <c r="G59" s="442"/>
      <c r="H59" s="452" t="s">
        <v>917</v>
      </c>
      <c r="I59" s="442"/>
      <c r="J59" s="442"/>
      <c r="K59" s="442"/>
      <c r="L59" s="442"/>
      <c r="M59" s="442"/>
      <c r="N59" s="443"/>
    </row>
    <row r="60" spans="1:16" ht="30" customHeight="1" thickBot="1" x14ac:dyDescent="0.25">
      <c r="A60" s="444"/>
      <c r="B60" s="445"/>
      <c r="C60" s="445"/>
      <c r="D60" s="445"/>
      <c r="E60" s="445"/>
      <c r="F60" s="445"/>
      <c r="G60" s="445"/>
      <c r="H60" s="445"/>
      <c r="I60" s="445"/>
      <c r="J60" s="445"/>
      <c r="K60" s="446">
        <f>IF(AND(A60="",D60="",F60="",H60=""),0,SUM(A60:J60))</f>
        <v>0</v>
      </c>
      <c r="L60" s="446"/>
      <c r="M60" s="446"/>
      <c r="N60" s="447"/>
      <c r="P60" s="122"/>
    </row>
    <row r="61" spans="1:16" ht="12.95" customHeight="1" x14ac:dyDescent="0.2">
      <c r="A61" s="214"/>
      <c r="B61" s="214"/>
      <c r="C61" s="214"/>
      <c r="D61" s="214"/>
      <c r="E61" s="215"/>
      <c r="F61" s="215"/>
      <c r="G61" s="215"/>
      <c r="H61" s="215"/>
      <c r="I61" s="215"/>
      <c r="J61" s="215"/>
      <c r="K61" s="215"/>
      <c r="L61" s="215"/>
      <c r="M61" s="216"/>
      <c r="N61" s="216"/>
    </row>
    <row r="62" spans="1:16" ht="45" customHeight="1" x14ac:dyDescent="0.2">
      <c r="A62" s="437" t="s">
        <v>911</v>
      </c>
      <c r="B62" s="438"/>
      <c r="C62" s="438"/>
      <c r="D62" s="438"/>
      <c r="E62" s="438"/>
      <c r="F62" s="438"/>
      <c r="G62" s="438"/>
      <c r="H62" s="438"/>
      <c r="I62" s="438"/>
      <c r="J62" s="438"/>
      <c r="K62" s="438"/>
      <c r="L62" s="438"/>
      <c r="M62" s="438"/>
      <c r="N62" s="438"/>
    </row>
    <row r="63" spans="1:16" ht="51.75" customHeight="1" x14ac:dyDescent="0.2">
      <c r="A63" s="431" t="s">
        <v>581</v>
      </c>
      <c r="B63" s="432"/>
      <c r="C63" s="432"/>
      <c r="D63" s="432"/>
      <c r="E63" s="432"/>
      <c r="F63" s="432"/>
      <c r="G63" s="432"/>
      <c r="H63" s="432"/>
      <c r="I63" s="432"/>
      <c r="J63" s="432"/>
      <c r="K63" s="432"/>
      <c r="L63" s="432"/>
      <c r="M63" s="432"/>
      <c r="N63" s="432"/>
    </row>
    <row r="64" spans="1:16" ht="168.75" customHeight="1" x14ac:dyDescent="0.2">
      <c r="A64" s="415" t="s">
        <v>912</v>
      </c>
      <c r="B64" s="416"/>
      <c r="C64" s="416"/>
      <c r="D64" s="416"/>
      <c r="E64" s="416"/>
      <c r="F64" s="416"/>
      <c r="G64" s="416"/>
      <c r="H64" s="416"/>
      <c r="I64" s="416"/>
      <c r="J64" s="416"/>
      <c r="K64" s="416"/>
      <c r="L64" s="416"/>
      <c r="M64" s="416"/>
      <c r="N64" s="416"/>
    </row>
  </sheetData>
  <sheetProtection password="CA09" sheet="1" objects="1" scenarios="1" selectLockedCells="1"/>
  <dataConsolidate/>
  <mergeCells count="88">
    <mergeCell ref="K58:N59"/>
    <mergeCell ref="A60:C60"/>
    <mergeCell ref="D60:E60"/>
    <mergeCell ref="F60:G60"/>
    <mergeCell ref="H60:J60"/>
    <mergeCell ref="K60:N60"/>
    <mergeCell ref="A58:J58"/>
    <mergeCell ref="A59:C59"/>
    <mergeCell ref="D59:E59"/>
    <mergeCell ref="F59:G59"/>
    <mergeCell ref="H59:J59"/>
    <mergeCell ref="A64:N64"/>
    <mergeCell ref="K28:K38"/>
    <mergeCell ref="L28:L38"/>
    <mergeCell ref="M28:M38"/>
    <mergeCell ref="L26:L27"/>
    <mergeCell ref="M26:M27"/>
    <mergeCell ref="N28:N38"/>
    <mergeCell ref="A53:C53"/>
    <mergeCell ref="K26:K27"/>
    <mergeCell ref="A63:N63"/>
    <mergeCell ref="B50:C50"/>
    <mergeCell ref="B34:C34"/>
    <mergeCell ref="A39:C39"/>
    <mergeCell ref="A28:A38"/>
    <mergeCell ref="B28:C28"/>
    <mergeCell ref="A62:N62"/>
    <mergeCell ref="N26:N27"/>
    <mergeCell ref="K25:L25"/>
    <mergeCell ref="A24:N24"/>
    <mergeCell ref="E26:I26"/>
    <mergeCell ref="A25:C27"/>
    <mergeCell ref="D26:D27"/>
    <mergeCell ref="J26:J27"/>
    <mergeCell ref="A18:E18"/>
    <mergeCell ref="F18:N18"/>
    <mergeCell ref="A19:E19"/>
    <mergeCell ref="F19:N19"/>
    <mergeCell ref="M25:N25"/>
    <mergeCell ref="F21:N21"/>
    <mergeCell ref="F22:N22"/>
    <mergeCell ref="A21:E21"/>
    <mergeCell ref="A22:E22"/>
    <mergeCell ref="D25:J25"/>
    <mergeCell ref="M6:N6"/>
    <mergeCell ref="M14:N14"/>
    <mergeCell ref="C10:N10"/>
    <mergeCell ref="M16:N16"/>
    <mergeCell ref="C6:F6"/>
    <mergeCell ref="C8:N8"/>
    <mergeCell ref="M12:N12"/>
    <mergeCell ref="C16:F16"/>
    <mergeCell ref="C12:F12"/>
    <mergeCell ref="C14:F14"/>
    <mergeCell ref="A56:C56"/>
    <mergeCell ref="K56:L56"/>
    <mergeCell ref="E40:G54"/>
    <mergeCell ref="L40:L50"/>
    <mergeCell ref="M40:M50"/>
    <mergeCell ref="A40:A50"/>
    <mergeCell ref="A51:C51"/>
    <mergeCell ref="B46:C46"/>
    <mergeCell ref="B47:C47"/>
    <mergeCell ref="B45:C45"/>
    <mergeCell ref="B48:C48"/>
    <mergeCell ref="D56:J56"/>
    <mergeCell ref="A52:C52"/>
    <mergeCell ref="M56:N56"/>
    <mergeCell ref="A55:C55"/>
    <mergeCell ref="A54:C54"/>
    <mergeCell ref="N40:N50"/>
    <mergeCell ref="B41:C41"/>
    <mergeCell ref="B42:C42"/>
    <mergeCell ref="B43:C43"/>
    <mergeCell ref="K40:K50"/>
    <mergeCell ref="B49:C49"/>
    <mergeCell ref="B40:C40"/>
    <mergeCell ref="B44:C44"/>
    <mergeCell ref="H28:I39"/>
    <mergeCell ref="B30:C30"/>
    <mergeCell ref="B31:C31"/>
    <mergeCell ref="B29:C29"/>
    <mergeCell ref="B32:C32"/>
    <mergeCell ref="B33:C33"/>
    <mergeCell ref="B36:C36"/>
    <mergeCell ref="B38:C38"/>
    <mergeCell ref="B35:C35"/>
    <mergeCell ref="B37:C37"/>
  </mergeCells>
  <phoneticPr fontId="26" type="noConversion"/>
  <conditionalFormatting sqref="A60">
    <cfRule type="expression" dxfId="75" priority="4" stopIfTrue="1">
      <formula>LEN(TRIM(A60))=0</formula>
    </cfRule>
  </conditionalFormatting>
  <conditionalFormatting sqref="C12">
    <cfRule type="expression" dxfId="74" priority="8" stopIfTrue="1">
      <formula>LEN(TRIM(C12))=0</formula>
    </cfRule>
  </conditionalFormatting>
  <conditionalFormatting sqref="C14">
    <cfRule type="expression" dxfId="73" priority="7" stopIfTrue="1">
      <formula>LEN(TRIM(C14))=0</formula>
    </cfRule>
  </conditionalFormatting>
  <conditionalFormatting sqref="C16">
    <cfRule type="expression" dxfId="72" priority="19" stopIfTrue="1">
      <formula>LEN(TRIM(C16))=0</formula>
    </cfRule>
  </conditionalFormatting>
  <conditionalFormatting sqref="C6:D6">
    <cfRule type="expression" dxfId="71" priority="18" stopIfTrue="1">
      <formula>LEN(TRIM(C6))=0</formula>
    </cfRule>
  </conditionalFormatting>
  <conditionalFormatting sqref="C12:F12">
    <cfRule type="expression" dxfId="70" priority="6">
      <formula>IF(OR($A$19="Österreich",$A$19="Schweiz",$A$19="Italien",$A$19="Luxemburg",$A$19="Polen",$A$19="Rumänien",$A$19="China",$A$19="Russland"),TRUE,FALSE)</formula>
    </cfRule>
  </conditionalFormatting>
  <conditionalFormatting sqref="C14:F14">
    <cfRule type="expression" dxfId="69" priority="5">
      <formula>IF(OR($A$19="Österreich",$A$19="Schweiz",$A$19="Italien",$A$19="Luxemburg",$A$19="Polen",$A$19="Rumänien",$A$19="China",$A$19="Russland"),TRUE,FALSE)</formula>
    </cfRule>
  </conditionalFormatting>
  <conditionalFormatting sqref="D40:D49 D51:D54">
    <cfRule type="expression" dxfId="68" priority="9" stopIfTrue="1">
      <formula>LEN(TRIM(D40))=0</formula>
    </cfRule>
  </conditionalFormatting>
  <conditionalFormatting sqref="D60">
    <cfRule type="expression" dxfId="67" priority="3" stopIfTrue="1">
      <formula>LEN(TRIM(D60))=0</formula>
    </cfRule>
  </conditionalFormatting>
  <conditionalFormatting sqref="D39:F39">
    <cfRule type="expression" dxfId="66" priority="10" stopIfTrue="1">
      <formula>LEN(TRIM(D39))=0</formula>
    </cfRule>
  </conditionalFormatting>
  <conditionalFormatting sqref="D28:G37">
    <cfRule type="expression" dxfId="65" priority="11" stopIfTrue="1">
      <formula>LEN(TRIM(D28))=0</formula>
    </cfRule>
  </conditionalFormatting>
  <conditionalFormatting sqref="F19">
    <cfRule type="expression" dxfId="64" priority="12" stopIfTrue="1">
      <formula>LEN(TRIM(F19))=0</formula>
    </cfRule>
  </conditionalFormatting>
  <conditionalFormatting sqref="F22 J28:J37 K28:L41 J39 H40:J49 H51:L54">
    <cfRule type="expression" dxfId="63" priority="21" stopIfTrue="1">
      <formula>LEN(TRIM(F22))=0</formula>
    </cfRule>
  </conditionalFormatting>
  <conditionalFormatting sqref="F60">
    <cfRule type="expression" dxfId="62" priority="2" stopIfTrue="1">
      <formula>LEN(TRIM(F60))=0</formula>
    </cfRule>
  </conditionalFormatting>
  <conditionalFormatting sqref="H60">
    <cfRule type="expression" dxfId="61" priority="1" stopIfTrue="1">
      <formula>LEN(TRIM(H60))=0</formula>
    </cfRule>
  </conditionalFormatting>
  <conditionalFormatting sqref="M12:N12">
    <cfRule type="expression" dxfId="60" priority="20" stopIfTrue="1">
      <formula>LEN(TRIM(M12))=0</formula>
    </cfRule>
  </conditionalFormatting>
  <dataValidations xWindow="315" yWindow="383" count="11">
    <dataValidation allowBlank="1" showInputMessage="1" showErrorMessage="1" errorTitle="Eingabefehler" sqref="M14 M28:N57 M61:N61"/>
    <dataValidation type="list" showInputMessage="1" showErrorMessage="1" errorTitle="Hinweis" error="Auswahl treffen über Dropdown-Liste." sqref="C6:D6">
      <formula1>Zentrum1</formula1>
    </dataValidation>
    <dataValidation type="date" showErrorMessage="1" errorTitle="Eingabefehler" error="Format: tt.mm.jjjj_x000a__x000a_Zeitraum zwischen 01.10.2025 - 31.01.2027 angeben." sqref="M12:N12">
      <formula1>45931</formula1>
      <formula2>46418</formula2>
    </dataValidation>
    <dataValidation type="whole" allowBlank="1" showInputMessage="1" showErrorMessage="1" errorTitle="Eingabefehler" error="Ganze Zahl zwischen 0 und 5000 eingeben." sqref="H51:J54 H40:I49 K28:L54 J28:J37 J39:J49 E39:G39 D28:F37 D39:D49 D51:D54 A60:J60">
      <formula1>0</formula1>
      <formula2>5000</formula2>
    </dataValidation>
    <dataValidation errorStyle="information" allowBlank="1" showInputMessage="1" showErrorMessage="1" errorTitle="Kennzahlenjahr" error="Es können nur Kennzahlenjahre von 2012 bis 2014 eingetragen werden." sqref="M16:N16"/>
    <dataValidation type="date" errorStyle="information" allowBlank="1" showInputMessage="1" showErrorMessage="1" errorTitle="Kennzahlenjahr" error="Es können nur Kennzahlenjahre von 2012 bis 2014 eingetragen werden." sqref="M17">
      <formula1>2010</formula1>
      <formula2>2012</formula2>
    </dataValidation>
    <dataValidation showInputMessage="1" showErrorMessage="1" errorTitle="Hinweis" error="Auswahl treffen über Dropdown-Liste." sqref="H6:I6"/>
    <dataValidation type="textLength" allowBlank="1" showErrorMessage="1" errorTitle="Eingabefehler" error="Nur Texteingabe bis 100 Zeichen möglich." prompt="Name, Vorname" sqref="C16">
      <formula1>0</formula1>
      <formula2>100</formula2>
    </dataValidation>
    <dataValidation type="whole" allowBlank="1" showInputMessage="1" showErrorMessage="1" errorTitle="Eingabefehler" error="Kann nicht größer als Summe Spalte E + F sein." sqref="G28:G37">
      <formula1>0</formula1>
      <formula2>E28+F28</formula2>
    </dataValidation>
    <dataValidation type="whole" showInputMessage="1" showErrorMessage="1" errorTitle="Eingabefehler" error="Die IK-Nummer muss eine 9-stellige Ziffernfolge sein, welche mit 26 beginnt." sqref="C12:F12">
      <formula1>260000000</formula1>
      <formula2>269999999</formula2>
    </dataValidation>
    <dataValidation type="whole" allowBlank="1" showInputMessage="1" showErrorMessage="1" errorTitle="Eingabefehler" error="Die Standort-Nummer muss eine 9-stellige Ziffernfolge sein, welche mit 77 beginnt." sqref="C14:F14">
      <formula1>770000000</formula1>
      <formula2>779999999</formula2>
    </dataValidation>
  </dataValidations>
  <pageMargins left="0.59055118110236227" right="0.19685039370078741" top="0.39370078740157483" bottom="0.39370078740157483" header="0.11811023622047245" footer="0.11811023622047245"/>
  <pageSetup paperSize="9" scale="76" orientation="portrait" r:id="rId1"/>
  <headerFooter>
    <oddFooter>&amp;L&amp;"Arial,Regular"&amp;7&amp;F&amp;C&amp;"Arial,Regular"&amp;7 © DKG  Alle Rechte vorbehalten&amp;R&amp;"Arial,Regular"&amp;7&amp;P                &amp;K00+000 .</oddFooter>
  </headerFooter>
  <rowBreaks count="1" manualBreakCount="1">
    <brk id="61" max="13" man="1"/>
  </rowBreaks>
  <ignoredErrors>
    <ignoredError sqref="J8:N10 E8:E9 E10 C8:C9" emptyCellReference="1"/>
    <ignoredError sqref="J50" formulaRange="1"/>
  </ignoredErrors>
  <drawing r:id="rId2"/>
  <legacyDrawing r:id="rId3"/>
  <legacyDrawingHF r:id="rId4"/>
  <extLst>
    <ext xmlns:x14="http://schemas.microsoft.com/office/spreadsheetml/2009/9/main" uri="{CCE6A557-97BC-4b89-ADB6-D9C93CAAB3DF}">
      <x14:dataValidations xmlns:xm="http://schemas.microsoft.com/office/excel/2006/main" xWindow="315" yWindow="383" count="2">
        <x14:dataValidation type="list" allowBlank="1" showInputMessage="1" showErrorMessage="1" errorTitle="Hinweis" error="Auswahl treffen über Dropdown-Liste.">
          <x14:formula1>
            <xm:f>Datenquelle!$B$57:$B$62</xm:f>
          </x14:formula1>
          <xm:sqref>F19:N19</xm:sqref>
        </x14:dataValidation>
        <x14:dataValidation type="list" showInputMessage="1" showErrorMessage="1" errorTitle="Hinweis" error="Auswahl treffen über Dropdown-Liste.">
          <x14:formula1>
            <xm:f>Datenquelle!$B$1:$B$53</xm:f>
          </x14:formula1>
          <xm:sqref>F22:N22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F6"/>
  <sheetViews>
    <sheetView workbookViewId="0">
      <selection activeCell="C20" sqref="C20"/>
    </sheetView>
  </sheetViews>
  <sheetFormatPr baseColWidth="10" defaultColWidth="11.42578125" defaultRowHeight="14.25" x14ac:dyDescent="0.25"/>
  <cols>
    <col min="1" max="1" width="23" style="43" customWidth="1"/>
    <col min="2" max="2" width="33.5703125" style="43" customWidth="1"/>
    <col min="3" max="3" width="42" style="43" customWidth="1"/>
    <col min="4" max="4" width="39.42578125" style="43" customWidth="1"/>
    <col min="5" max="5" width="41.140625" style="43" customWidth="1"/>
    <col min="6" max="6" width="46.7109375" style="43" customWidth="1"/>
    <col min="7" max="7" width="38.28515625" style="43" customWidth="1"/>
    <col min="8" max="8" width="42.85546875" style="43" customWidth="1"/>
    <col min="9" max="9" width="43.7109375" style="43" customWidth="1"/>
    <col min="10" max="10" width="36" style="43" customWidth="1"/>
    <col min="11" max="11" width="16.5703125" style="43" customWidth="1"/>
    <col min="12" max="12" width="24.140625" style="43" customWidth="1"/>
    <col min="13" max="13" width="35" style="43" customWidth="1"/>
    <col min="14" max="14" width="28.140625" style="43" customWidth="1"/>
    <col min="15" max="15" width="27.7109375" style="43" customWidth="1"/>
    <col min="16" max="16" width="30.140625" style="43" customWidth="1"/>
    <col min="17" max="17" width="28.140625" style="43" customWidth="1"/>
    <col min="18" max="18" width="29.7109375" style="43" customWidth="1"/>
    <col min="19" max="19" width="15.28515625" style="43" customWidth="1"/>
    <col min="20" max="20" width="17.28515625" style="43" customWidth="1"/>
    <col min="21" max="16384" width="11.42578125" style="43"/>
  </cols>
  <sheetData>
    <row r="1" spans="1:6" x14ac:dyDescent="0.25">
      <c r="A1" s="47" t="s">
        <v>220</v>
      </c>
      <c r="B1" s="49" t="str">
        <f>IF(Basisdaten!C16=0,"",Basisdaten!C16)</f>
        <v/>
      </c>
    </row>
    <row r="2" spans="1:6" x14ac:dyDescent="0.25">
      <c r="A2" s="47" t="s">
        <v>88</v>
      </c>
      <c r="B2" s="50" t="str">
        <f>IF(Basisdaten!M12=0,"",Basisdaten!M12)</f>
        <v/>
      </c>
    </row>
    <row r="3" spans="1:6" x14ac:dyDescent="0.25">
      <c r="A3" s="47" t="s">
        <v>118</v>
      </c>
      <c r="B3" s="50" t="str">
        <f>IF(Basisdaten!M14=0,"",Basisdaten!M14)</f>
        <v/>
      </c>
    </row>
    <row r="5" spans="1:6" x14ac:dyDescent="0.25">
      <c r="A5" s="124" t="s">
        <v>43</v>
      </c>
      <c r="B5" s="124" t="s">
        <v>674</v>
      </c>
      <c r="C5" s="124" t="s">
        <v>46</v>
      </c>
      <c r="D5" s="124" t="s">
        <v>348</v>
      </c>
      <c r="E5" s="293" t="str">
        <f>Basisdaten!A12</f>
        <v>IK-Nummer</v>
      </c>
      <c r="F5" s="293" t="str">
        <f>Basisdaten!A14</f>
        <v>Standort-Nummer</v>
      </c>
    </row>
    <row r="6" spans="1:6" s="40" customFormat="1" ht="12.75" x14ac:dyDescent="0.25">
      <c r="A6" s="41" t="str">
        <f>IF(Basisdaten!A19=0,"",Basisdaten!A19)</f>
        <v/>
      </c>
      <c r="B6" s="41" t="str">
        <f>IF(Basisdaten!F19=0,"",Basisdaten!F19)</f>
        <v/>
      </c>
      <c r="C6" s="41" t="str">
        <f>IF(Basisdaten!F22=0,"",Basisdaten!F22)</f>
        <v/>
      </c>
      <c r="D6" s="41" t="str">
        <f>Basisdaten!A22</f>
        <v>Noch nicht vorhanden</v>
      </c>
      <c r="E6" s="41" t="str">
        <f>IF(Basisdaten!C12=0,"",Basisdaten!C12)</f>
        <v/>
      </c>
      <c r="F6" s="41" t="str">
        <f>IF(Basisdaten!C14=0,"",Basisdaten!C14)</f>
        <v/>
      </c>
    </row>
  </sheetData>
  <phoneticPr fontId="26"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N31"/>
  <sheetViews>
    <sheetView workbookViewId="0">
      <selection activeCell="G37" sqref="G37"/>
    </sheetView>
  </sheetViews>
  <sheetFormatPr baseColWidth="10" defaultColWidth="11.42578125" defaultRowHeight="12.75" x14ac:dyDescent="0.25"/>
  <cols>
    <col min="1" max="1" width="31" style="99" customWidth="1"/>
    <col min="2" max="2" width="20.85546875" style="99" customWidth="1"/>
    <col min="3" max="4" width="16" style="99" customWidth="1"/>
    <col min="5" max="5" width="22" style="99" customWidth="1"/>
    <col min="6" max="7" width="22.28515625" style="99" customWidth="1"/>
    <col min="8" max="9" width="16" style="99" customWidth="1"/>
    <col min="10" max="10" width="17.28515625" style="99" customWidth="1"/>
    <col min="11" max="12" width="16" style="99" customWidth="1"/>
    <col min="13" max="16384" width="11.42578125" style="40"/>
  </cols>
  <sheetData>
    <row r="1" spans="1:14" ht="13.5" thickBot="1" x14ac:dyDescent="0.3">
      <c r="A1" s="98"/>
      <c r="B1" s="98"/>
    </row>
    <row r="2" spans="1:14" ht="63.75" x14ac:dyDescent="0.25">
      <c r="A2" s="106" t="str">
        <f>LEFT(Basisdaten!A25,14)</f>
        <v>Gesamtfallzahl</v>
      </c>
      <c r="B2" s="108" t="str">
        <f>CONCATENATE(LEFT(Basisdaten!D25,11)," ",LEFT(Basisdaten!D26,66)," ",LEFT(Basisdaten!D27,21))</f>
        <v xml:space="preserve">Primärfälle Neoadjuvante o. präoperative systemische Therapie mit geplanter OP </v>
      </c>
      <c r="C2" s="275" t="str">
        <f>CONCATENATE(LEFT(Basisdaten!D25,11)," ",LEFT(Basisdaten!E26,8)," ",LEFT(Basisdaten!E27,21))</f>
        <v>Primärfälle operiert Nicht vollständige OP</v>
      </c>
      <c r="D2" s="109" t="str">
        <f>CONCATENATE(LEFT(Basisdaten!D25,11)," ",LEFT(Basisdaten!E26,8)," ",LEFT(Basisdaten!F27,27))</f>
        <v>Primärfälle operiert Definitive OP = 
Staging OP</v>
      </c>
      <c r="E2" s="109" t="str">
        <f>CONCATENATE(LEFT(Basisdaten!D25,11)," ",LEFT(Basisdaten!E26,8)," ",LEFT(Basisdaten!G27,88))</f>
        <v>Primärfälle operiert davon mit neoadjuvanter oder präoperativer systemischer Therapie (Ovar/Tuben/Peritoneal)</v>
      </c>
      <c r="F2" s="109" t="str">
        <f>CONCATENATE(LEFT(Basisdaten!D25,11)," ",LEFT(Basisdaten!E26,8)," ",LEFT(Basisdaten!H27,49))</f>
        <v>Primärfälle operiert Ausschließlich Staging OP / Nicht vollständige OP</v>
      </c>
      <c r="G2" s="109" t="str">
        <f>CONCATENATE(LEFT(Basisdaten!D25,11)," ",LEFT(Basisdaten!E26,8)," ",LEFT(Basisdaten!I27,37))</f>
        <v>Primärfälle operiert Definitive OP (ggf. inkl. Staging-OP)</v>
      </c>
      <c r="H2" s="112" t="s">
        <v>926</v>
      </c>
      <c r="I2" s="102" t="str">
        <f>CONCATENATE(LEFT(Basisdaten!K25,20)," ",Basisdaten!K26)</f>
        <v>Nicht Primärfälle operiert</v>
      </c>
      <c r="J2" s="113" t="str">
        <f>CONCATENATE(LEFT(Basisdaten!K25,20)," ",Basisdaten!L26)</f>
        <v>Nicht Primärfälle nicht 
operiert</v>
      </c>
      <c r="K2" s="105" t="str">
        <f>CONCATENATE(LEFT(Basisdaten!M25,14)," ",LEFT(Basisdaten!M26,8))</f>
        <v>Gesamtfallzahl operiert</v>
      </c>
      <c r="L2" s="114" t="str">
        <f>CONCATENATE(LEFT(Basisdaten!M25,14)," ",Basisdaten!N26)</f>
        <v>Gesamtfallzahl nicht 
operiert</v>
      </c>
    </row>
    <row r="3" spans="1:14" ht="15" customHeight="1" x14ac:dyDescent="0.25">
      <c r="A3" s="107" t="str">
        <f>CONCATENATE(LEFT(Basisdaten!$A$28,15),RIGHT(Basisdaten!B28,8))</f>
        <v>Ovarialkarzinom FIGO IA</v>
      </c>
      <c r="B3" s="103" t="str">
        <f>IF(Basisdaten!D28="","",Basisdaten!D28)</f>
        <v/>
      </c>
      <c r="C3" s="276" t="str">
        <f>IF(Basisdaten!E28="","",Basisdaten!E28)</f>
        <v/>
      </c>
      <c r="D3" s="100" t="str">
        <f>IF(Basisdaten!F28="","",Basisdaten!F28)</f>
        <v/>
      </c>
      <c r="E3" s="100" t="str">
        <f>IF(Basisdaten!G28="","",Basisdaten!G28)</f>
        <v/>
      </c>
      <c r="F3" s="101"/>
      <c r="G3" s="101"/>
      <c r="H3" s="104" t="str">
        <f>IF(Basisdaten!J28="","",Basisdaten!J28)</f>
        <v/>
      </c>
      <c r="I3" s="110"/>
      <c r="J3" s="111"/>
      <c r="K3" s="110"/>
      <c r="L3" s="111"/>
    </row>
    <row r="4" spans="1:14" ht="15" customHeight="1" x14ac:dyDescent="0.25">
      <c r="A4" s="107" t="str">
        <f>CONCATENATE(LEFT(Basisdaten!$A$28,15),RIGHT(Basisdaten!B29,8))</f>
        <v>Ovarialkarzinom FIGO IB</v>
      </c>
      <c r="B4" s="103" t="str">
        <f>IF(Basisdaten!D29="","",Basisdaten!D29)</f>
        <v/>
      </c>
      <c r="C4" s="276" t="str">
        <f>IF(Basisdaten!E29="","",Basisdaten!E29)</f>
        <v/>
      </c>
      <c r="D4" s="100" t="str">
        <f>IF(Basisdaten!F29="","",Basisdaten!F29)</f>
        <v/>
      </c>
      <c r="E4" s="100" t="str">
        <f>IF(Basisdaten!G29="","",Basisdaten!G29)</f>
        <v/>
      </c>
      <c r="F4" s="101"/>
      <c r="G4" s="101"/>
      <c r="H4" s="104" t="str">
        <f>IF(Basisdaten!J29="","",Basisdaten!J29)</f>
        <v/>
      </c>
      <c r="I4" s="110"/>
      <c r="J4" s="111"/>
      <c r="K4" s="110"/>
      <c r="L4" s="111"/>
    </row>
    <row r="5" spans="1:14" ht="15" customHeight="1" x14ac:dyDescent="0.25">
      <c r="A5" s="107" t="str">
        <f>CONCATENATE(LEFT(Basisdaten!$A$28,15),RIGHT(Basisdaten!B30,8))</f>
        <v>Ovarialkarzinom FIGO IC</v>
      </c>
      <c r="B5" s="103" t="str">
        <f>IF(Basisdaten!D30="","",Basisdaten!D30)</f>
        <v/>
      </c>
      <c r="C5" s="276" t="str">
        <f>IF(Basisdaten!E30="","",Basisdaten!E30)</f>
        <v/>
      </c>
      <c r="D5" s="100" t="str">
        <f>IF(Basisdaten!F30="","",Basisdaten!F30)</f>
        <v/>
      </c>
      <c r="E5" s="100" t="str">
        <f>IF(Basisdaten!G30="","",Basisdaten!G30)</f>
        <v/>
      </c>
      <c r="F5" s="101"/>
      <c r="G5" s="101"/>
      <c r="H5" s="104" t="str">
        <f>IF(Basisdaten!J30="","",Basisdaten!J30)</f>
        <v/>
      </c>
      <c r="I5" s="110"/>
      <c r="J5" s="111"/>
      <c r="K5" s="110"/>
      <c r="L5" s="111"/>
    </row>
    <row r="6" spans="1:14" ht="15" customHeight="1" x14ac:dyDescent="0.25">
      <c r="A6" s="107" t="str">
        <f>CONCATENATE(LEFT(Basisdaten!$A$28,15),RIGHT(Basisdaten!B31,9))</f>
        <v>Ovarialkarzinom FIGO IIA</v>
      </c>
      <c r="B6" s="103" t="str">
        <f>IF(Basisdaten!D31="","",Basisdaten!D31)</f>
        <v/>
      </c>
      <c r="C6" s="276" t="str">
        <f>IF(Basisdaten!E31="","",Basisdaten!E31)</f>
        <v/>
      </c>
      <c r="D6" s="100" t="str">
        <f>IF(Basisdaten!F31="","",Basisdaten!F31)</f>
        <v/>
      </c>
      <c r="E6" s="100" t="str">
        <f>IF(Basisdaten!G31="","",Basisdaten!G31)</f>
        <v/>
      </c>
      <c r="F6" s="101"/>
      <c r="G6" s="101"/>
      <c r="H6" s="104" t="str">
        <f>IF(Basisdaten!J31="","",Basisdaten!J31)</f>
        <v/>
      </c>
      <c r="I6" s="110"/>
      <c r="J6" s="111"/>
      <c r="K6" s="110"/>
      <c r="L6" s="111"/>
    </row>
    <row r="7" spans="1:14" ht="15" customHeight="1" x14ac:dyDescent="0.25">
      <c r="A7" s="107" t="str">
        <f>CONCATENATE(LEFT(Basisdaten!$A$28,15),RIGHT(Basisdaten!B32,9))</f>
        <v>Ovarialkarzinom FIGO IIB</v>
      </c>
      <c r="B7" s="103" t="str">
        <f>IF(Basisdaten!D32="","",Basisdaten!D32)</f>
        <v/>
      </c>
      <c r="C7" s="276" t="str">
        <f>IF(Basisdaten!E32="","",Basisdaten!E32)</f>
        <v/>
      </c>
      <c r="D7" s="100" t="str">
        <f>IF(Basisdaten!F32="","",Basisdaten!F32)</f>
        <v/>
      </c>
      <c r="E7" s="100" t="str">
        <f>IF(Basisdaten!G32="","",Basisdaten!G32)</f>
        <v/>
      </c>
      <c r="F7" s="101"/>
      <c r="G7" s="101"/>
      <c r="H7" s="104" t="str">
        <f>IF(Basisdaten!J32="","",Basisdaten!J32)</f>
        <v/>
      </c>
      <c r="I7" s="110"/>
      <c r="J7" s="111"/>
      <c r="K7" s="110"/>
      <c r="L7" s="111"/>
    </row>
    <row r="8" spans="1:14" ht="15" customHeight="1" x14ac:dyDescent="0.25">
      <c r="A8" s="107" t="str">
        <f>CONCATENATE(LEFT(Basisdaten!$A$28,15),RIGHT(Basisdaten!B33,10))</f>
        <v>Ovarialkarzinom FIGO IIIA</v>
      </c>
      <c r="B8" s="103" t="str">
        <f>IF(Basisdaten!D33="","",Basisdaten!D33)</f>
        <v/>
      </c>
      <c r="C8" s="276" t="str">
        <f>IF(Basisdaten!E33="","",Basisdaten!E33)</f>
        <v/>
      </c>
      <c r="D8" s="100" t="str">
        <f>IF(Basisdaten!F33="","",Basisdaten!F33)</f>
        <v/>
      </c>
      <c r="E8" s="100" t="str">
        <f>IF(Basisdaten!G33="","",Basisdaten!G33)</f>
        <v/>
      </c>
      <c r="F8" s="101"/>
      <c r="G8" s="101"/>
      <c r="H8" s="104" t="str">
        <f>IF(Basisdaten!J33="","",Basisdaten!J33)</f>
        <v/>
      </c>
      <c r="I8" s="110"/>
      <c r="J8" s="111"/>
      <c r="K8" s="110"/>
      <c r="L8" s="111"/>
    </row>
    <row r="9" spans="1:14" ht="15" customHeight="1" x14ac:dyDescent="0.25">
      <c r="A9" s="107" t="str">
        <f>CONCATENATE(LEFT(Basisdaten!$A$28,15),RIGHT(Basisdaten!B34,10))</f>
        <v>Ovarialkarzinom FIGO IIIB</v>
      </c>
      <c r="B9" s="103" t="str">
        <f>IF(Basisdaten!D34="","",Basisdaten!D34)</f>
        <v/>
      </c>
      <c r="C9" s="276" t="str">
        <f>IF(Basisdaten!E34="","",Basisdaten!E34)</f>
        <v/>
      </c>
      <c r="D9" s="100" t="str">
        <f>IF(Basisdaten!F34="","",Basisdaten!F34)</f>
        <v/>
      </c>
      <c r="E9" s="100" t="str">
        <f>IF(Basisdaten!G34="","",Basisdaten!G34)</f>
        <v/>
      </c>
      <c r="F9" s="101"/>
      <c r="G9" s="101"/>
      <c r="H9" s="104" t="str">
        <f>IF(Basisdaten!J34="","",Basisdaten!J34)</f>
        <v/>
      </c>
      <c r="I9" s="110"/>
      <c r="J9" s="111"/>
      <c r="K9" s="110"/>
      <c r="L9" s="111"/>
    </row>
    <row r="10" spans="1:14" ht="15" customHeight="1" x14ac:dyDescent="0.25">
      <c r="A10" s="107" t="str">
        <f>CONCATENATE(LEFT(Basisdaten!$A$28,15),RIGHT(Basisdaten!B35,10))</f>
        <v>Ovarialkarzinom FIGO IIIC</v>
      </c>
      <c r="B10" s="103" t="str">
        <f>IF(Basisdaten!D35="","",Basisdaten!D35)</f>
        <v/>
      </c>
      <c r="C10" s="276" t="str">
        <f>IF(Basisdaten!E35="","",Basisdaten!E35)</f>
        <v/>
      </c>
      <c r="D10" s="100" t="str">
        <f>IF(Basisdaten!F35="","",Basisdaten!F35)</f>
        <v/>
      </c>
      <c r="E10" s="100" t="str">
        <f>IF(Basisdaten!G35="","",Basisdaten!G35)</f>
        <v/>
      </c>
      <c r="F10" s="101"/>
      <c r="G10" s="101"/>
      <c r="H10" s="104" t="str">
        <f>IF(Basisdaten!J35="","",Basisdaten!J35)</f>
        <v/>
      </c>
      <c r="I10" s="110"/>
      <c r="J10" s="111"/>
      <c r="K10" s="110"/>
      <c r="L10" s="111"/>
    </row>
    <row r="11" spans="1:14" ht="15" customHeight="1" x14ac:dyDescent="0.25">
      <c r="A11" s="107" t="str">
        <f>CONCATENATE(LEFT(Basisdaten!$A$28,15),RIGHT(Basisdaten!B36,9))</f>
        <v>Ovarialkarzinom FIGO IVA</v>
      </c>
      <c r="B11" s="103" t="str">
        <f>IF(Basisdaten!D36="","",Basisdaten!D36)</f>
        <v/>
      </c>
      <c r="C11" s="276" t="str">
        <f>IF(Basisdaten!E36="","",Basisdaten!E36)</f>
        <v/>
      </c>
      <c r="D11" s="100" t="str">
        <f>IF(Basisdaten!F36="","",Basisdaten!F36)</f>
        <v/>
      </c>
      <c r="E11" s="100" t="str">
        <f>IF(Basisdaten!G36="","",Basisdaten!G36)</f>
        <v/>
      </c>
      <c r="F11" s="101"/>
      <c r="G11" s="101"/>
      <c r="H11" s="104" t="str">
        <f>IF(Basisdaten!J36="","",Basisdaten!J36)</f>
        <v/>
      </c>
      <c r="I11" s="110"/>
      <c r="J11" s="111"/>
      <c r="K11" s="110"/>
      <c r="L11" s="111"/>
      <c r="N11" s="122"/>
    </row>
    <row r="12" spans="1:14" ht="15" customHeight="1" x14ac:dyDescent="0.25">
      <c r="A12" s="107" t="str">
        <f>CONCATENATE(LEFT(Basisdaten!$A$28,15),RIGHT(Basisdaten!B37,9))</f>
        <v>Ovarialkarzinom FIGO IVB</v>
      </c>
      <c r="B12" s="103" t="str">
        <f>IF(Basisdaten!D37="","",Basisdaten!D37)</f>
        <v/>
      </c>
      <c r="C12" s="276" t="str">
        <f>IF(Basisdaten!E37="","",Basisdaten!E37)</f>
        <v/>
      </c>
      <c r="D12" s="100" t="str">
        <f>IF(Basisdaten!F37="","",Basisdaten!F37)</f>
        <v/>
      </c>
      <c r="E12" s="100" t="str">
        <f>IF(Basisdaten!G37="","",Basisdaten!G37)</f>
        <v/>
      </c>
      <c r="F12" s="101"/>
      <c r="G12" s="101"/>
      <c r="H12" s="104" t="str">
        <f>IF(Basisdaten!J37="","",Basisdaten!J37)</f>
        <v/>
      </c>
      <c r="I12" s="110"/>
      <c r="J12" s="111"/>
      <c r="K12" s="110"/>
      <c r="L12" s="111"/>
      <c r="N12" s="122"/>
    </row>
    <row r="13" spans="1:14" ht="15" customHeight="1" x14ac:dyDescent="0.25">
      <c r="A13" s="107" t="str">
        <f>CONCATENATE(LEFT(Basisdaten!$A$28,15),RIGHT(Basisdaten!B38,10))</f>
        <v>Ovarialkarzinom Gesamt</v>
      </c>
      <c r="B13" s="103" t="str">
        <f>IF(Basisdaten!D38="","",Basisdaten!D38)</f>
        <v/>
      </c>
      <c r="C13" s="276" t="str">
        <f>IF(Basisdaten!E38="","",Basisdaten!E38)</f>
        <v/>
      </c>
      <c r="D13" s="100" t="str">
        <f>IF(Basisdaten!F38="","",Basisdaten!F38)</f>
        <v/>
      </c>
      <c r="E13" s="100" t="str">
        <f>IF(Basisdaten!G38="","",Basisdaten!G38)</f>
        <v/>
      </c>
      <c r="F13" s="101"/>
      <c r="G13" s="101"/>
      <c r="H13" s="104" t="str">
        <f>IF(Basisdaten!J38="","",Basisdaten!J38)</f>
        <v/>
      </c>
      <c r="I13" s="103" t="str">
        <f>IF(Basisdaten!K28="","",Basisdaten!K28)</f>
        <v/>
      </c>
      <c r="J13" s="104" t="str">
        <f>IF(Basisdaten!L28="","",Basisdaten!L28)</f>
        <v/>
      </c>
      <c r="K13" s="103" t="str">
        <f>IF(Basisdaten!M28="","",Basisdaten!M28)</f>
        <v/>
      </c>
      <c r="L13" s="104" t="str">
        <f>IF(Basisdaten!N28="","",Basisdaten!N28)</f>
        <v/>
      </c>
    </row>
    <row r="14" spans="1:14" ht="25.5" x14ac:dyDescent="0.25">
      <c r="A14" s="107" t="str">
        <f>Basisdaten!A39</f>
        <v>Borderline Ovar / Seröses Tubares Intraepitheliales Carcinom (STIC)</v>
      </c>
      <c r="B14" s="103" t="str">
        <f>IF(Basisdaten!D39="","",Basisdaten!D39)</f>
        <v/>
      </c>
      <c r="C14" s="276" t="str">
        <f>IF(Basisdaten!E39="","",Basisdaten!E39)</f>
        <v/>
      </c>
      <c r="D14" s="100" t="str">
        <f>IF(Basisdaten!F39="","",Basisdaten!F39)</f>
        <v/>
      </c>
      <c r="E14" s="101"/>
      <c r="F14" s="101"/>
      <c r="G14" s="101"/>
      <c r="H14" s="104" t="str">
        <f>IF(Basisdaten!J39="","",Basisdaten!J39)</f>
        <v/>
      </c>
      <c r="I14" s="103" t="str">
        <f>IF(Basisdaten!K39="","",Basisdaten!K39)</f>
        <v/>
      </c>
      <c r="J14" s="104" t="str">
        <f>IF(Basisdaten!L39="","",Basisdaten!L39)</f>
        <v/>
      </c>
      <c r="K14" s="103" t="str">
        <f>IF(Basisdaten!M39="","",Basisdaten!M39)</f>
        <v/>
      </c>
      <c r="L14" s="104" t="str">
        <f>IF(Basisdaten!N39="","",Basisdaten!N39)</f>
        <v/>
      </c>
    </row>
    <row r="15" spans="1:14" x14ac:dyDescent="0.25">
      <c r="A15" s="107" t="str">
        <f>CONCATENATE(LEFT(Basisdaten!$A$40,15),RIGHT(Basisdaten!B40,17))</f>
        <v>Zervixkarzinom FIGO IA1 (= T1a1)</v>
      </c>
      <c r="B15" s="103" t="str">
        <f>IF(Basisdaten!D40="","",Basisdaten!D40)</f>
        <v/>
      </c>
      <c r="C15" s="277"/>
      <c r="D15" s="101"/>
      <c r="E15" s="101"/>
      <c r="F15" s="100" t="str">
        <f>IF(Basisdaten!H40="","",Basisdaten!H40)</f>
        <v/>
      </c>
      <c r="G15" s="100" t="str">
        <f>IF(Basisdaten!I40="","",Basisdaten!I40)</f>
        <v/>
      </c>
      <c r="H15" s="104" t="str">
        <f>IF(Basisdaten!J40="","",Basisdaten!J40)</f>
        <v/>
      </c>
      <c r="I15" s="110"/>
      <c r="J15" s="111"/>
      <c r="K15" s="110"/>
      <c r="L15" s="111"/>
    </row>
    <row r="16" spans="1:14" x14ac:dyDescent="0.25">
      <c r="A16" s="107" t="str">
        <f>CONCATENATE(LEFT(Basisdaten!$A$40,15),RIGHT(Basisdaten!B41,17))</f>
        <v>Zervixkarzinom FIGO IA2 (= T1a2)</v>
      </c>
      <c r="B16" s="103" t="str">
        <f>IF(Basisdaten!D41="","",Basisdaten!D41)</f>
        <v/>
      </c>
      <c r="C16" s="277"/>
      <c r="D16" s="101"/>
      <c r="E16" s="101"/>
      <c r="F16" s="100" t="str">
        <f>IF(Basisdaten!H41="","",Basisdaten!H41)</f>
        <v/>
      </c>
      <c r="G16" s="100" t="str">
        <f>IF(Basisdaten!I41="","",Basisdaten!I41)</f>
        <v/>
      </c>
      <c r="H16" s="104" t="str">
        <f>IF(Basisdaten!J41="","",Basisdaten!J41)</f>
        <v/>
      </c>
      <c r="I16" s="110"/>
      <c r="J16" s="111"/>
      <c r="K16" s="110"/>
      <c r="L16" s="111"/>
    </row>
    <row r="17" spans="1:12" x14ac:dyDescent="0.25">
      <c r="A17" s="107" t="str">
        <f>CONCATENATE(LEFT(Basisdaten!$A$40,15),RIGHT(Basisdaten!B42,17))</f>
        <v>Zervixkarzinom FIGO IB1 (= T1b1)</v>
      </c>
      <c r="B17" s="103" t="str">
        <f>IF(Basisdaten!D42="","",Basisdaten!D42)</f>
        <v/>
      </c>
      <c r="C17" s="277"/>
      <c r="D17" s="101"/>
      <c r="E17" s="101"/>
      <c r="F17" s="100" t="str">
        <f>IF(Basisdaten!H42="","",Basisdaten!H42)</f>
        <v/>
      </c>
      <c r="G17" s="100" t="str">
        <f>IF(Basisdaten!I42="","",Basisdaten!I42)</f>
        <v/>
      </c>
      <c r="H17" s="104" t="str">
        <f>IF(Basisdaten!J42="","",Basisdaten!J42)</f>
        <v/>
      </c>
      <c r="I17" s="110"/>
      <c r="J17" s="111"/>
      <c r="K17" s="110"/>
      <c r="L17" s="111"/>
    </row>
    <row r="18" spans="1:12" x14ac:dyDescent="0.25">
      <c r="A18" s="107" t="str">
        <f>CONCATENATE(LEFT(Basisdaten!$A$40,15),RIGHT(Basisdaten!B43,17))</f>
        <v>Zervixkarzinom FIGO IB2 (= T1b2)</v>
      </c>
      <c r="B18" s="103" t="str">
        <f>IF(Basisdaten!D43="","",Basisdaten!D43)</f>
        <v/>
      </c>
      <c r="C18" s="277"/>
      <c r="D18" s="101"/>
      <c r="E18" s="101"/>
      <c r="F18" s="100" t="str">
        <f>IF(Basisdaten!H43="","",Basisdaten!H43)</f>
        <v/>
      </c>
      <c r="G18" s="100" t="str">
        <f>IF(Basisdaten!I43="","",Basisdaten!I43)</f>
        <v/>
      </c>
      <c r="H18" s="104" t="str">
        <f>IF(Basisdaten!J43="","",Basisdaten!J43)</f>
        <v/>
      </c>
      <c r="I18" s="110"/>
      <c r="J18" s="111"/>
      <c r="K18" s="110"/>
      <c r="L18" s="111"/>
    </row>
    <row r="19" spans="1:12" x14ac:dyDescent="0.25">
      <c r="A19" s="107" t="str">
        <f>CONCATENATE(LEFT(Basisdaten!$A$40,15),RIGHT(Basisdaten!B44,16))</f>
        <v>Zervixkarzinom FIGO IIA (= T2a)</v>
      </c>
      <c r="B19" s="103" t="str">
        <f>IF(Basisdaten!D44="","",Basisdaten!D44)</f>
        <v/>
      </c>
      <c r="C19" s="277"/>
      <c r="D19" s="101"/>
      <c r="E19" s="101"/>
      <c r="F19" s="100" t="str">
        <f>IF(Basisdaten!H44="","",Basisdaten!H44)</f>
        <v/>
      </c>
      <c r="G19" s="100" t="str">
        <f>IF(Basisdaten!I44="","",Basisdaten!I44)</f>
        <v/>
      </c>
      <c r="H19" s="104" t="str">
        <f>IF(Basisdaten!J44="","",Basisdaten!J44)</f>
        <v/>
      </c>
      <c r="I19" s="110"/>
      <c r="J19" s="111"/>
      <c r="K19" s="110"/>
      <c r="L19" s="111"/>
    </row>
    <row r="20" spans="1:12" x14ac:dyDescent="0.25">
      <c r="A20" s="107" t="str">
        <f>CONCATENATE(LEFT(Basisdaten!$A$40,15),RIGHT(Basisdaten!B45,16))</f>
        <v>Zervixkarzinom FIGO IIB (= T2b)</v>
      </c>
      <c r="B20" s="103" t="str">
        <f>IF(Basisdaten!D45="","",Basisdaten!D45)</f>
        <v/>
      </c>
      <c r="C20" s="277"/>
      <c r="D20" s="101"/>
      <c r="E20" s="101"/>
      <c r="F20" s="100" t="str">
        <f>IF(Basisdaten!H45="","",Basisdaten!H45)</f>
        <v/>
      </c>
      <c r="G20" s="100" t="str">
        <f>IF(Basisdaten!I45="","",Basisdaten!I45)</f>
        <v/>
      </c>
      <c r="H20" s="104" t="str">
        <f>IF(Basisdaten!J45="","",Basisdaten!J45)</f>
        <v/>
      </c>
      <c r="I20" s="110"/>
      <c r="J20" s="111"/>
      <c r="K20" s="110"/>
      <c r="L20" s="111"/>
    </row>
    <row r="21" spans="1:12" x14ac:dyDescent="0.25">
      <c r="A21" s="107" t="str">
        <f>CONCATENATE(LEFT(Basisdaten!$A$40,15),RIGHT(Basisdaten!B46,17))</f>
        <v>Zervixkarzinom FIGO IIIA (= T3a)</v>
      </c>
      <c r="B21" s="103" t="str">
        <f>IF(Basisdaten!D46="","",Basisdaten!D46)</f>
        <v/>
      </c>
      <c r="C21" s="277"/>
      <c r="D21" s="101"/>
      <c r="E21" s="101"/>
      <c r="F21" s="100" t="str">
        <f>IF(Basisdaten!H46="","",Basisdaten!H46)</f>
        <v/>
      </c>
      <c r="G21" s="100" t="str">
        <f>IF(Basisdaten!I46="","",Basisdaten!I46)</f>
        <v/>
      </c>
      <c r="H21" s="104" t="str">
        <f>IF(Basisdaten!J46="","",Basisdaten!J46)</f>
        <v/>
      </c>
      <c r="I21" s="110"/>
      <c r="J21" s="111"/>
      <c r="K21" s="110"/>
      <c r="L21" s="111"/>
    </row>
    <row r="22" spans="1:12" x14ac:dyDescent="0.25">
      <c r="A22" s="107" t="str">
        <f>CONCATENATE(LEFT(Basisdaten!$A$40,15),RIGHT(Basisdaten!B47,17))</f>
        <v>Zervixkarzinom FIGO IIIB (= T3b)</v>
      </c>
      <c r="B22" s="103" t="str">
        <f>IF(Basisdaten!D47="","",Basisdaten!D47)</f>
        <v/>
      </c>
      <c r="C22" s="277"/>
      <c r="D22" s="101"/>
      <c r="E22" s="101"/>
      <c r="F22" s="100" t="str">
        <f>IF(Basisdaten!H47="","",Basisdaten!H47)</f>
        <v/>
      </c>
      <c r="G22" s="100" t="str">
        <f>IF(Basisdaten!I47="","",Basisdaten!I47)</f>
        <v/>
      </c>
      <c r="H22" s="104" t="str">
        <f>IF(Basisdaten!J47="","",Basisdaten!J47)</f>
        <v/>
      </c>
      <c r="I22" s="110"/>
      <c r="J22" s="111"/>
      <c r="K22" s="110"/>
      <c r="L22" s="111"/>
    </row>
    <row r="23" spans="1:12" x14ac:dyDescent="0.25">
      <c r="A23" s="107" t="str">
        <f>CONCATENATE(LEFT(Basisdaten!$A$40,15),RIGHT(Basisdaten!B48,16))</f>
        <v>Zervixkarzinom  FIGO IVA (= T4)</v>
      </c>
      <c r="B23" s="103" t="str">
        <f>IF(Basisdaten!D48="","",Basisdaten!D48)</f>
        <v/>
      </c>
      <c r="C23" s="277"/>
      <c r="D23" s="101"/>
      <c r="E23" s="101"/>
      <c r="F23" s="100" t="str">
        <f>IF(Basisdaten!H48="","",Basisdaten!H48)</f>
        <v/>
      </c>
      <c r="G23" s="100" t="str">
        <f>IF(Basisdaten!I48="","",Basisdaten!I48)</f>
        <v/>
      </c>
      <c r="H23" s="104" t="str">
        <f>IF(Basisdaten!J48="","",Basisdaten!J48)</f>
        <v/>
      </c>
      <c r="I23" s="110"/>
      <c r="J23" s="111"/>
      <c r="K23" s="110"/>
      <c r="L23" s="111"/>
    </row>
    <row r="24" spans="1:12" x14ac:dyDescent="0.25">
      <c r="A24" s="107" t="str">
        <f>CONCATENATE(LEFT(Basisdaten!$A$40,15),RIGHT(Basisdaten!B49,16))</f>
        <v>Zervixkarzinom  FIGO IVB (= M1)</v>
      </c>
      <c r="B24" s="103" t="str">
        <f>IF(Basisdaten!D49="","",Basisdaten!D49)</f>
        <v/>
      </c>
      <c r="C24" s="277"/>
      <c r="D24" s="101"/>
      <c r="E24" s="101"/>
      <c r="F24" s="100" t="str">
        <f>IF(Basisdaten!H49="","",Basisdaten!H49)</f>
        <v/>
      </c>
      <c r="G24" s="100" t="str">
        <f>IF(Basisdaten!I49="","",Basisdaten!I49)</f>
        <v/>
      </c>
      <c r="H24" s="104" t="str">
        <f>IF(Basisdaten!J49="","",Basisdaten!J49)</f>
        <v/>
      </c>
      <c r="I24" s="110"/>
      <c r="J24" s="111"/>
      <c r="K24" s="110"/>
      <c r="L24" s="111"/>
    </row>
    <row r="25" spans="1:12" x14ac:dyDescent="0.25">
      <c r="A25" s="107" t="str">
        <f>CONCATENATE(LEFT(Basisdaten!$A$40,15),RIGHT(Basisdaten!B50,9))</f>
        <v>Zervixkarzinom  Gesamt</v>
      </c>
      <c r="B25" s="103" t="str">
        <f>IF(Basisdaten!D50="","",Basisdaten!D50)</f>
        <v/>
      </c>
      <c r="C25" s="277"/>
      <c r="D25" s="101"/>
      <c r="E25" s="101"/>
      <c r="F25" s="100" t="str">
        <f>IF(Basisdaten!H50="","",Basisdaten!H50)</f>
        <v/>
      </c>
      <c r="G25" s="100" t="str">
        <f>IF(Basisdaten!I50="","",Basisdaten!I50)</f>
        <v/>
      </c>
      <c r="H25" s="104" t="str">
        <f>IF(Basisdaten!J50="","",Basisdaten!J50)</f>
        <v/>
      </c>
      <c r="I25" s="103" t="str">
        <f>IF(Basisdaten!K40="","",Basisdaten!K40)</f>
        <v/>
      </c>
      <c r="J25" s="104" t="str">
        <f>IF(Basisdaten!L40="","",Basisdaten!L40)</f>
        <v/>
      </c>
      <c r="K25" s="103" t="str">
        <f>IF(Basisdaten!M40="","",Basisdaten!M40)</f>
        <v/>
      </c>
      <c r="L25" s="104" t="str">
        <f>IF(Basisdaten!N40="","",Basisdaten!N40)</f>
        <v/>
      </c>
    </row>
    <row r="26" spans="1:12" ht="15" customHeight="1" x14ac:dyDescent="0.25">
      <c r="A26" s="107" t="str">
        <f>Basisdaten!A51</f>
        <v>Endometriumkarzinom</v>
      </c>
      <c r="B26" s="103" t="str">
        <f>IF(Basisdaten!D51="","",Basisdaten!D51)</f>
        <v/>
      </c>
      <c r="C26" s="277"/>
      <c r="D26" s="101"/>
      <c r="E26" s="101"/>
      <c r="F26" s="100" t="str">
        <f>IF(Basisdaten!H51="","",Basisdaten!H51)</f>
        <v/>
      </c>
      <c r="G26" s="100" t="str">
        <f>IF(Basisdaten!I51="","",Basisdaten!I51)</f>
        <v/>
      </c>
      <c r="H26" s="104" t="str">
        <f>IF(Basisdaten!J51="","",Basisdaten!J51)</f>
        <v/>
      </c>
      <c r="I26" s="103" t="str">
        <f>IF(Basisdaten!K51="","",Basisdaten!K51)</f>
        <v/>
      </c>
      <c r="J26" s="104" t="str">
        <f>IF(Basisdaten!L51="","",Basisdaten!L51)</f>
        <v/>
      </c>
      <c r="K26" s="103" t="str">
        <f>IF(Basisdaten!M51="","",Basisdaten!M51)</f>
        <v/>
      </c>
      <c r="L26" s="104" t="str">
        <f>IF(Basisdaten!N51="","",Basisdaten!N51)</f>
        <v/>
      </c>
    </row>
    <row r="27" spans="1:12" x14ac:dyDescent="0.25">
      <c r="A27" s="107" t="str">
        <f>Basisdaten!A52</f>
        <v>Vulvakarzinom</v>
      </c>
      <c r="B27" s="103" t="str">
        <f>IF(Basisdaten!D52="","",Basisdaten!D52)</f>
        <v/>
      </c>
      <c r="C27" s="277"/>
      <c r="D27" s="101"/>
      <c r="E27" s="101"/>
      <c r="F27" s="100" t="str">
        <f>IF(Basisdaten!H52="","",Basisdaten!H52)</f>
        <v/>
      </c>
      <c r="G27" s="100" t="str">
        <f>IF(Basisdaten!I52="","",Basisdaten!I52)</f>
        <v/>
      </c>
      <c r="H27" s="104" t="str">
        <f>IF(Basisdaten!J52="","",Basisdaten!J52)</f>
        <v/>
      </c>
      <c r="I27" s="103" t="str">
        <f>IF(Basisdaten!K52="","",Basisdaten!K52)</f>
        <v/>
      </c>
      <c r="J27" s="104" t="str">
        <f>IF(Basisdaten!L52="","",Basisdaten!L52)</f>
        <v/>
      </c>
      <c r="K27" s="103" t="str">
        <f>IF(Basisdaten!M52="","",Basisdaten!M52)</f>
        <v/>
      </c>
      <c r="L27" s="104" t="str">
        <f>IF(Basisdaten!N52="","",Basisdaten!N52)</f>
        <v/>
      </c>
    </row>
    <row r="28" spans="1:12" x14ac:dyDescent="0.25">
      <c r="A28" s="107" t="str">
        <f>Basisdaten!A53</f>
        <v>Vaginalkarzinom</v>
      </c>
      <c r="B28" s="103" t="str">
        <f>IF(Basisdaten!D53="","",Basisdaten!D53)</f>
        <v/>
      </c>
      <c r="C28" s="277"/>
      <c r="D28" s="101"/>
      <c r="E28" s="101"/>
      <c r="F28" s="100" t="str">
        <f>IF(Basisdaten!H53="","",Basisdaten!H53)</f>
        <v/>
      </c>
      <c r="G28" s="100" t="str">
        <f>IF(Basisdaten!I53="","",Basisdaten!I53)</f>
        <v/>
      </c>
      <c r="H28" s="104" t="str">
        <f>IF(Basisdaten!J53="","",Basisdaten!J53)</f>
        <v/>
      </c>
      <c r="I28" s="103" t="str">
        <f>IF(Basisdaten!K53="","",Basisdaten!K53)</f>
        <v/>
      </c>
      <c r="J28" s="104" t="str">
        <f>IF(Basisdaten!L53="","",Basisdaten!L53)</f>
        <v/>
      </c>
      <c r="K28" s="103" t="str">
        <f>IF(Basisdaten!M53="","",Basisdaten!M53)</f>
        <v/>
      </c>
      <c r="L28" s="104" t="str">
        <f>IF(Basisdaten!N53="","",Basisdaten!N53)</f>
        <v/>
      </c>
    </row>
    <row r="29" spans="1:12" ht="15" customHeight="1" x14ac:dyDescent="0.25">
      <c r="A29" s="107" t="str">
        <f>LEFT(Basisdaten!A54,9)</f>
        <v xml:space="preserve">Sonstige </v>
      </c>
      <c r="B29" s="103" t="str">
        <f>IF(Basisdaten!D54="","",Basisdaten!D54)</f>
        <v/>
      </c>
      <c r="C29" s="277"/>
      <c r="D29" s="101"/>
      <c r="E29" s="101"/>
      <c r="F29" s="100" t="str">
        <f>IF(Basisdaten!H54="","",Basisdaten!H54)</f>
        <v/>
      </c>
      <c r="G29" s="100" t="str">
        <f>IF(Basisdaten!I54="","",Basisdaten!I54)</f>
        <v/>
      </c>
      <c r="H29" s="104" t="str">
        <f>IF(Basisdaten!J54="","",Basisdaten!J54)</f>
        <v/>
      </c>
      <c r="I29" s="103" t="str">
        <f>IF(Basisdaten!K54="","",Basisdaten!K54)</f>
        <v/>
      </c>
      <c r="J29" s="104" t="str">
        <f>IF(Basisdaten!L54="","",Basisdaten!L54)</f>
        <v/>
      </c>
      <c r="K29" s="103" t="str">
        <f>IF(Basisdaten!M54="","",Basisdaten!M54)</f>
        <v/>
      </c>
      <c r="L29" s="104" t="str">
        <f>IF(Basisdaten!N54="","",Basisdaten!N54)</f>
        <v/>
      </c>
    </row>
    <row r="30" spans="1:12" x14ac:dyDescent="0.25">
      <c r="A30" s="107" t="s">
        <v>250</v>
      </c>
      <c r="B30" s="103" t="str">
        <f>IF(Basisdaten!D55="","",Basisdaten!D55)</f>
        <v/>
      </c>
      <c r="C30" s="276" t="str">
        <f>IF(Basisdaten!E55="","",Basisdaten!E55)</f>
        <v/>
      </c>
      <c r="D30" s="100" t="str">
        <f>IF(Basisdaten!F55="","",Basisdaten!F55)</f>
        <v/>
      </c>
      <c r="E30" s="100" t="str">
        <f>IF(Basisdaten!G55="","",Basisdaten!G55)</f>
        <v/>
      </c>
      <c r="F30" s="100" t="str">
        <f>IF(Basisdaten!H55="","",Basisdaten!H55)</f>
        <v/>
      </c>
      <c r="G30" s="100" t="str">
        <f>IF(Basisdaten!I55="","",Basisdaten!I55)</f>
        <v/>
      </c>
      <c r="H30" s="104" t="str">
        <f>IF(Basisdaten!J55="","",Basisdaten!J55)</f>
        <v/>
      </c>
      <c r="I30" s="103" t="str">
        <f>IF(Basisdaten!K55="","",Basisdaten!K55)</f>
        <v/>
      </c>
      <c r="J30" s="104" t="str">
        <f>IF(Basisdaten!L55="","",Basisdaten!L55)</f>
        <v/>
      </c>
      <c r="K30" s="103" t="str">
        <f>IF(Basisdaten!M55="","",Basisdaten!M55)</f>
        <v/>
      </c>
      <c r="L30" s="104" t="str">
        <f>IF(Basisdaten!N55="","",Basisdaten!N55)</f>
        <v/>
      </c>
    </row>
    <row r="31" spans="1:12" ht="15.75" customHeight="1" thickBot="1" x14ac:dyDescent="0.3">
      <c r="A31" s="104"/>
      <c r="B31" s="456" t="str">
        <f>IF(Basisdaten!D56="","",Basisdaten!D56)</f>
        <v/>
      </c>
      <c r="C31" s="457"/>
      <c r="D31" s="457"/>
      <c r="E31" s="457"/>
      <c r="F31" s="457"/>
      <c r="G31" s="457"/>
      <c r="H31" s="458"/>
      <c r="I31" s="454" t="str">
        <f>IF(Basisdaten!K56="","",Basisdaten!K56)</f>
        <v/>
      </c>
      <c r="J31" s="455"/>
      <c r="K31" s="454" t="str">
        <f>IF(Basisdaten!M56="","",Basisdaten!M56)</f>
        <v/>
      </c>
      <c r="L31" s="455"/>
    </row>
  </sheetData>
  <mergeCells count="3">
    <mergeCell ref="K31:L31"/>
    <mergeCell ref="I31:J31"/>
    <mergeCell ref="B31:H31"/>
  </mergeCells>
  <phoneticPr fontId="26" type="noConversion"/>
  <dataValidations count="1">
    <dataValidation allowBlank="1" showInputMessage="1" showErrorMessage="1" errorTitle="Eingabefehler" error="1) Ganze Zahl eingeben." sqref="J26:J30 I12:I31 B12:B31 K26:K31 C12:H30 B3:I11 L3:L30 J3:K25"/>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60"/>
  <sheetViews>
    <sheetView showGridLines="0" zoomScaleNormal="100" workbookViewId="0">
      <pane ySplit="10" topLeftCell="A11" activePane="bottomLeft" state="frozen"/>
      <selection pane="bottomLeft" activeCell="A11" sqref="A11"/>
    </sheetView>
  </sheetViews>
  <sheetFormatPr baseColWidth="10" defaultColWidth="9.140625" defaultRowHeight="15" x14ac:dyDescent="0.25"/>
  <cols>
    <col min="1" max="1" width="46.7109375" customWidth="1"/>
    <col min="2" max="2" width="45.7109375" customWidth="1"/>
    <col min="3" max="3" width="20.5703125" customWidth="1"/>
    <col min="4" max="5" width="20.7109375" customWidth="1"/>
    <col min="9" max="11" width="9.140625" style="298" hidden="1" customWidth="1"/>
  </cols>
  <sheetData>
    <row r="1" spans="1:11" ht="7.5" customHeight="1" x14ac:dyDescent="0.25"/>
    <row r="2" spans="1:11" x14ac:dyDescent="0.25">
      <c r="A2" s="294" t="str">
        <f>Basisdaten!A2</f>
        <v>Anlage EB Version K1.1 (Auditjahr 2026 / Kennzahlenjahr 2025)</v>
      </c>
    </row>
    <row r="3" spans="1:11" ht="15.75" x14ac:dyDescent="0.25">
      <c r="A3" s="295" t="s">
        <v>678</v>
      </c>
    </row>
    <row r="4" spans="1:11" ht="15.95" customHeight="1" thickBot="1" x14ac:dyDescent="0.3"/>
    <row r="5" spans="1:11" ht="18" customHeight="1" thickBot="1" x14ac:dyDescent="0.3">
      <c r="D5" s="296" t="s">
        <v>679</v>
      </c>
      <c r="E5" s="297">
        <f>SUM(K11:K60)</f>
        <v>0</v>
      </c>
    </row>
    <row r="7" spans="1:11" ht="35.25" customHeight="1" x14ac:dyDescent="0.25">
      <c r="A7" s="459" t="s">
        <v>686</v>
      </c>
      <c r="B7" s="460"/>
      <c r="C7" s="460"/>
      <c r="D7" s="460"/>
      <c r="E7" s="460"/>
    </row>
    <row r="8" spans="1:11" ht="12.75" customHeight="1" thickBot="1" x14ac:dyDescent="0.3"/>
    <row r="9" spans="1:11" ht="18.75" customHeight="1" x14ac:dyDescent="0.25">
      <c r="A9" s="461" t="s">
        <v>680</v>
      </c>
      <c r="B9" s="463" t="s">
        <v>681</v>
      </c>
      <c r="C9" s="463" t="s">
        <v>682</v>
      </c>
      <c r="D9" s="463"/>
      <c r="E9" s="465"/>
    </row>
    <row r="10" spans="1:11" ht="51.75" customHeight="1" thickBot="1" x14ac:dyDescent="0.3">
      <c r="A10" s="462"/>
      <c r="B10" s="464"/>
      <c r="C10" s="301" t="s">
        <v>683</v>
      </c>
      <c r="D10" s="301" t="s">
        <v>684</v>
      </c>
      <c r="E10" s="302" t="s">
        <v>685</v>
      </c>
    </row>
    <row r="11" spans="1:11" ht="26.1" customHeight="1" x14ac:dyDescent="0.25">
      <c r="A11" s="312"/>
      <c r="B11" s="313"/>
      <c r="C11" s="314"/>
      <c r="D11" s="314"/>
      <c r="E11" s="315"/>
      <c r="I11" s="298">
        <f>IF(A11&lt;&gt;"",1,0)</f>
        <v>0</v>
      </c>
      <c r="J11" s="298">
        <f>IF(B11&lt;&gt;"",1,0)</f>
        <v>0</v>
      </c>
      <c r="K11" s="298" t="str">
        <f>IF(AND(SUM($C$11:$C$60)&gt;=1,SUM(I11:J11)=2),SUM(C11:E11),"")</f>
        <v/>
      </c>
    </row>
    <row r="12" spans="1:11" ht="26.1" customHeight="1" x14ac:dyDescent="0.25">
      <c r="A12" s="316"/>
      <c r="B12" s="317"/>
      <c r="C12" s="318"/>
      <c r="D12" s="318"/>
      <c r="E12" s="319"/>
      <c r="I12" s="298">
        <f t="shared" ref="I12:I60" si="0">IF(A12&lt;&gt;"",1,0)</f>
        <v>0</v>
      </c>
      <c r="J12" s="298">
        <f t="shared" ref="J12:J60" si="1">IF(B12&lt;&gt;"",1,0)</f>
        <v>0</v>
      </c>
      <c r="K12" s="298" t="str">
        <f t="shared" ref="K12:K60" si="2">IF(AND(SUM($C$11:$C$60)&gt;=1,SUM(I12:J12)=2),SUM(C12:E12),"")</f>
        <v/>
      </c>
    </row>
    <row r="13" spans="1:11" ht="26.1" customHeight="1" x14ac:dyDescent="0.25">
      <c r="A13" s="316"/>
      <c r="B13" s="317"/>
      <c r="C13" s="318"/>
      <c r="D13" s="318"/>
      <c r="E13" s="319"/>
      <c r="I13" s="298">
        <f t="shared" si="0"/>
        <v>0</v>
      </c>
      <c r="J13" s="298">
        <f t="shared" si="1"/>
        <v>0</v>
      </c>
      <c r="K13" s="298" t="str">
        <f t="shared" si="2"/>
        <v/>
      </c>
    </row>
    <row r="14" spans="1:11" ht="26.1" customHeight="1" x14ac:dyDescent="0.25">
      <c r="A14" s="316"/>
      <c r="B14" s="317"/>
      <c r="C14" s="318"/>
      <c r="D14" s="318"/>
      <c r="E14" s="319"/>
      <c r="I14" s="298">
        <f t="shared" si="0"/>
        <v>0</v>
      </c>
      <c r="J14" s="298">
        <f t="shared" si="1"/>
        <v>0</v>
      </c>
      <c r="K14" s="298" t="str">
        <f t="shared" si="2"/>
        <v/>
      </c>
    </row>
    <row r="15" spans="1:11" ht="26.1" customHeight="1" x14ac:dyDescent="0.25">
      <c r="A15" s="316"/>
      <c r="B15" s="317"/>
      <c r="C15" s="318"/>
      <c r="D15" s="318"/>
      <c r="E15" s="319"/>
      <c r="I15" s="298">
        <f t="shared" si="0"/>
        <v>0</v>
      </c>
      <c r="J15" s="298">
        <f t="shared" si="1"/>
        <v>0</v>
      </c>
      <c r="K15" s="298" t="str">
        <f t="shared" si="2"/>
        <v/>
      </c>
    </row>
    <row r="16" spans="1:11" ht="26.1" customHeight="1" x14ac:dyDescent="0.25">
      <c r="A16" s="316"/>
      <c r="B16" s="317"/>
      <c r="C16" s="318"/>
      <c r="D16" s="318"/>
      <c r="E16" s="319"/>
      <c r="I16" s="298">
        <f t="shared" si="0"/>
        <v>0</v>
      </c>
      <c r="J16" s="298">
        <f t="shared" si="1"/>
        <v>0</v>
      </c>
      <c r="K16" s="298" t="str">
        <f t="shared" si="2"/>
        <v/>
      </c>
    </row>
    <row r="17" spans="1:11" ht="26.1" customHeight="1" x14ac:dyDescent="0.25">
      <c r="A17" s="316"/>
      <c r="B17" s="317"/>
      <c r="C17" s="318"/>
      <c r="D17" s="318"/>
      <c r="E17" s="319"/>
      <c r="I17" s="298">
        <f t="shared" si="0"/>
        <v>0</v>
      </c>
      <c r="J17" s="298">
        <f t="shared" si="1"/>
        <v>0</v>
      </c>
      <c r="K17" s="298" t="str">
        <f t="shared" si="2"/>
        <v/>
      </c>
    </row>
    <row r="18" spans="1:11" ht="26.1" customHeight="1" x14ac:dyDescent="0.25">
      <c r="A18" s="316"/>
      <c r="B18" s="317"/>
      <c r="C18" s="318"/>
      <c r="D18" s="318"/>
      <c r="E18" s="319"/>
      <c r="I18" s="298">
        <f t="shared" si="0"/>
        <v>0</v>
      </c>
      <c r="J18" s="298">
        <f t="shared" si="1"/>
        <v>0</v>
      </c>
      <c r="K18" s="298" t="str">
        <f t="shared" si="2"/>
        <v/>
      </c>
    </row>
    <row r="19" spans="1:11" ht="26.1" customHeight="1" x14ac:dyDescent="0.25">
      <c r="A19" s="316"/>
      <c r="B19" s="317"/>
      <c r="C19" s="318"/>
      <c r="D19" s="318"/>
      <c r="E19" s="319"/>
      <c r="I19" s="298">
        <f t="shared" si="0"/>
        <v>0</v>
      </c>
      <c r="J19" s="298">
        <f t="shared" si="1"/>
        <v>0</v>
      </c>
      <c r="K19" s="298" t="str">
        <f t="shared" si="2"/>
        <v/>
      </c>
    </row>
    <row r="20" spans="1:11" ht="26.1" customHeight="1" x14ac:dyDescent="0.25">
      <c r="A20" s="316"/>
      <c r="B20" s="317"/>
      <c r="C20" s="318"/>
      <c r="D20" s="318"/>
      <c r="E20" s="319"/>
      <c r="I20" s="298">
        <f t="shared" si="0"/>
        <v>0</v>
      </c>
      <c r="J20" s="298">
        <f t="shared" si="1"/>
        <v>0</v>
      </c>
      <c r="K20" s="298" t="str">
        <f t="shared" si="2"/>
        <v/>
      </c>
    </row>
    <row r="21" spans="1:11" ht="26.1" customHeight="1" x14ac:dyDescent="0.25">
      <c r="A21" s="316"/>
      <c r="B21" s="317"/>
      <c r="C21" s="318"/>
      <c r="D21" s="318"/>
      <c r="E21" s="319"/>
      <c r="I21" s="298">
        <f t="shared" si="0"/>
        <v>0</v>
      </c>
      <c r="J21" s="298">
        <f t="shared" si="1"/>
        <v>0</v>
      </c>
      <c r="K21" s="298" t="str">
        <f t="shared" si="2"/>
        <v/>
      </c>
    </row>
    <row r="22" spans="1:11" ht="26.1" customHeight="1" x14ac:dyDescent="0.25">
      <c r="A22" s="316"/>
      <c r="B22" s="317"/>
      <c r="C22" s="318"/>
      <c r="D22" s="318"/>
      <c r="E22" s="319"/>
      <c r="I22" s="298">
        <f t="shared" si="0"/>
        <v>0</v>
      </c>
      <c r="J22" s="298">
        <f t="shared" si="1"/>
        <v>0</v>
      </c>
      <c r="K22" s="298" t="str">
        <f t="shared" si="2"/>
        <v/>
      </c>
    </row>
    <row r="23" spans="1:11" ht="26.1" customHeight="1" x14ac:dyDescent="0.25">
      <c r="A23" s="316"/>
      <c r="B23" s="317"/>
      <c r="C23" s="318"/>
      <c r="D23" s="318"/>
      <c r="E23" s="319"/>
      <c r="I23" s="298">
        <f t="shared" si="0"/>
        <v>0</v>
      </c>
      <c r="J23" s="298">
        <f t="shared" si="1"/>
        <v>0</v>
      </c>
      <c r="K23" s="298" t="str">
        <f t="shared" si="2"/>
        <v/>
      </c>
    </row>
    <row r="24" spans="1:11" ht="26.1" customHeight="1" x14ac:dyDescent="0.25">
      <c r="A24" s="316"/>
      <c r="B24" s="317"/>
      <c r="C24" s="318"/>
      <c r="D24" s="318"/>
      <c r="E24" s="319"/>
      <c r="I24" s="298">
        <f t="shared" si="0"/>
        <v>0</v>
      </c>
      <c r="J24" s="298">
        <f t="shared" si="1"/>
        <v>0</v>
      </c>
      <c r="K24" s="298" t="str">
        <f t="shared" si="2"/>
        <v/>
      </c>
    </row>
    <row r="25" spans="1:11" ht="26.1" customHeight="1" x14ac:dyDescent="0.25">
      <c r="A25" s="316"/>
      <c r="B25" s="317"/>
      <c r="C25" s="318"/>
      <c r="D25" s="318"/>
      <c r="E25" s="319"/>
      <c r="I25" s="298">
        <f t="shared" si="0"/>
        <v>0</v>
      </c>
      <c r="J25" s="298">
        <f t="shared" si="1"/>
        <v>0</v>
      </c>
      <c r="K25" s="298" t="str">
        <f t="shared" si="2"/>
        <v/>
      </c>
    </row>
    <row r="26" spans="1:11" ht="26.1" customHeight="1" x14ac:dyDescent="0.25">
      <c r="A26" s="316"/>
      <c r="B26" s="317"/>
      <c r="C26" s="318"/>
      <c r="D26" s="318"/>
      <c r="E26" s="319"/>
      <c r="I26" s="298">
        <f t="shared" si="0"/>
        <v>0</v>
      </c>
      <c r="J26" s="298">
        <f t="shared" si="1"/>
        <v>0</v>
      </c>
      <c r="K26" s="298" t="str">
        <f t="shared" si="2"/>
        <v/>
      </c>
    </row>
    <row r="27" spans="1:11" ht="26.1" customHeight="1" x14ac:dyDescent="0.25">
      <c r="A27" s="316"/>
      <c r="B27" s="317"/>
      <c r="C27" s="318"/>
      <c r="D27" s="318"/>
      <c r="E27" s="319"/>
      <c r="I27" s="298">
        <f t="shared" si="0"/>
        <v>0</v>
      </c>
      <c r="J27" s="298">
        <f t="shared" si="1"/>
        <v>0</v>
      </c>
      <c r="K27" s="298" t="str">
        <f t="shared" si="2"/>
        <v/>
      </c>
    </row>
    <row r="28" spans="1:11" ht="26.1" customHeight="1" x14ac:dyDescent="0.25">
      <c r="A28" s="316"/>
      <c r="B28" s="317"/>
      <c r="C28" s="318"/>
      <c r="D28" s="318"/>
      <c r="E28" s="319"/>
      <c r="I28" s="298">
        <f t="shared" si="0"/>
        <v>0</v>
      </c>
      <c r="J28" s="298">
        <f t="shared" si="1"/>
        <v>0</v>
      </c>
      <c r="K28" s="298" t="str">
        <f t="shared" si="2"/>
        <v/>
      </c>
    </row>
    <row r="29" spans="1:11" ht="26.1" customHeight="1" x14ac:dyDescent="0.25">
      <c r="A29" s="316"/>
      <c r="B29" s="317"/>
      <c r="C29" s="318"/>
      <c r="D29" s="318"/>
      <c r="E29" s="319"/>
      <c r="I29" s="298">
        <f t="shared" si="0"/>
        <v>0</v>
      </c>
      <c r="J29" s="298">
        <f t="shared" si="1"/>
        <v>0</v>
      </c>
      <c r="K29" s="298" t="str">
        <f t="shared" si="2"/>
        <v/>
      </c>
    </row>
    <row r="30" spans="1:11" ht="26.1" customHeight="1" x14ac:dyDescent="0.25">
      <c r="A30" s="316"/>
      <c r="B30" s="317"/>
      <c r="C30" s="318"/>
      <c r="D30" s="318"/>
      <c r="E30" s="319"/>
      <c r="I30" s="298">
        <f t="shared" si="0"/>
        <v>0</v>
      </c>
      <c r="J30" s="298">
        <f t="shared" si="1"/>
        <v>0</v>
      </c>
      <c r="K30" s="298" t="str">
        <f t="shared" si="2"/>
        <v/>
      </c>
    </row>
    <row r="31" spans="1:11" ht="26.1" customHeight="1" x14ac:dyDescent="0.25">
      <c r="A31" s="316"/>
      <c r="B31" s="317"/>
      <c r="C31" s="318"/>
      <c r="D31" s="318"/>
      <c r="E31" s="319"/>
      <c r="I31" s="298">
        <f t="shared" si="0"/>
        <v>0</v>
      </c>
      <c r="J31" s="298">
        <f t="shared" si="1"/>
        <v>0</v>
      </c>
      <c r="K31" s="298" t="str">
        <f t="shared" si="2"/>
        <v/>
      </c>
    </row>
    <row r="32" spans="1:11" ht="26.1" customHeight="1" x14ac:dyDescent="0.25">
      <c r="A32" s="316"/>
      <c r="B32" s="317"/>
      <c r="C32" s="318"/>
      <c r="D32" s="318"/>
      <c r="E32" s="319"/>
      <c r="I32" s="298">
        <f t="shared" si="0"/>
        <v>0</v>
      </c>
      <c r="J32" s="298">
        <f t="shared" si="1"/>
        <v>0</v>
      </c>
      <c r="K32" s="298" t="str">
        <f t="shared" si="2"/>
        <v/>
      </c>
    </row>
    <row r="33" spans="1:11" ht="26.1" customHeight="1" x14ac:dyDescent="0.25">
      <c r="A33" s="316"/>
      <c r="B33" s="317"/>
      <c r="C33" s="318"/>
      <c r="D33" s="318"/>
      <c r="E33" s="319"/>
      <c r="I33" s="298">
        <f t="shared" si="0"/>
        <v>0</v>
      </c>
      <c r="J33" s="298">
        <f t="shared" si="1"/>
        <v>0</v>
      </c>
      <c r="K33" s="298" t="str">
        <f t="shared" si="2"/>
        <v/>
      </c>
    </row>
    <row r="34" spans="1:11" ht="26.1" customHeight="1" x14ac:dyDescent="0.25">
      <c r="A34" s="316"/>
      <c r="B34" s="317"/>
      <c r="C34" s="318"/>
      <c r="D34" s="318"/>
      <c r="E34" s="319"/>
      <c r="I34" s="298">
        <f t="shared" si="0"/>
        <v>0</v>
      </c>
      <c r="J34" s="298">
        <f t="shared" si="1"/>
        <v>0</v>
      </c>
      <c r="K34" s="298" t="str">
        <f t="shared" si="2"/>
        <v/>
      </c>
    </row>
    <row r="35" spans="1:11" ht="26.1" customHeight="1" x14ac:dyDescent="0.25">
      <c r="A35" s="316"/>
      <c r="B35" s="317"/>
      <c r="C35" s="318"/>
      <c r="D35" s="318"/>
      <c r="E35" s="319"/>
      <c r="I35" s="298">
        <f t="shared" si="0"/>
        <v>0</v>
      </c>
      <c r="J35" s="298">
        <f t="shared" si="1"/>
        <v>0</v>
      </c>
      <c r="K35" s="298" t="str">
        <f t="shared" si="2"/>
        <v/>
      </c>
    </row>
    <row r="36" spans="1:11" ht="26.1" customHeight="1" x14ac:dyDescent="0.25">
      <c r="A36" s="316"/>
      <c r="B36" s="317"/>
      <c r="C36" s="318"/>
      <c r="D36" s="318"/>
      <c r="E36" s="319"/>
      <c r="I36" s="298">
        <f t="shared" si="0"/>
        <v>0</v>
      </c>
      <c r="J36" s="298">
        <f t="shared" si="1"/>
        <v>0</v>
      </c>
      <c r="K36" s="298" t="str">
        <f t="shared" si="2"/>
        <v/>
      </c>
    </row>
    <row r="37" spans="1:11" ht="26.1" customHeight="1" x14ac:dyDescent="0.25">
      <c r="A37" s="316"/>
      <c r="B37" s="317"/>
      <c r="C37" s="318"/>
      <c r="D37" s="318"/>
      <c r="E37" s="319"/>
      <c r="I37" s="298">
        <f t="shared" si="0"/>
        <v>0</v>
      </c>
      <c r="J37" s="298">
        <f t="shared" si="1"/>
        <v>0</v>
      </c>
      <c r="K37" s="298" t="str">
        <f t="shared" si="2"/>
        <v/>
      </c>
    </row>
    <row r="38" spans="1:11" ht="26.1" customHeight="1" x14ac:dyDescent="0.25">
      <c r="A38" s="316"/>
      <c r="B38" s="317"/>
      <c r="C38" s="318"/>
      <c r="D38" s="318"/>
      <c r="E38" s="319"/>
      <c r="I38" s="298">
        <f t="shared" si="0"/>
        <v>0</v>
      </c>
      <c r="J38" s="298">
        <f t="shared" si="1"/>
        <v>0</v>
      </c>
      <c r="K38" s="298" t="str">
        <f t="shared" si="2"/>
        <v/>
      </c>
    </row>
    <row r="39" spans="1:11" ht="26.1" customHeight="1" x14ac:dyDescent="0.25">
      <c r="A39" s="316"/>
      <c r="B39" s="317"/>
      <c r="C39" s="318"/>
      <c r="D39" s="318"/>
      <c r="E39" s="319"/>
      <c r="I39" s="298">
        <f t="shared" si="0"/>
        <v>0</v>
      </c>
      <c r="J39" s="298">
        <f t="shared" si="1"/>
        <v>0</v>
      </c>
      <c r="K39" s="298" t="str">
        <f t="shared" si="2"/>
        <v/>
      </c>
    </row>
    <row r="40" spans="1:11" ht="26.1" customHeight="1" x14ac:dyDescent="0.25">
      <c r="A40" s="316"/>
      <c r="B40" s="317"/>
      <c r="C40" s="318"/>
      <c r="D40" s="318"/>
      <c r="E40" s="319"/>
      <c r="I40" s="298">
        <f t="shared" si="0"/>
        <v>0</v>
      </c>
      <c r="J40" s="298">
        <f t="shared" si="1"/>
        <v>0</v>
      </c>
      <c r="K40" s="298" t="str">
        <f t="shared" si="2"/>
        <v/>
      </c>
    </row>
    <row r="41" spans="1:11" ht="26.1" customHeight="1" x14ac:dyDescent="0.25">
      <c r="A41" s="316"/>
      <c r="B41" s="317"/>
      <c r="C41" s="318"/>
      <c r="D41" s="318"/>
      <c r="E41" s="319"/>
      <c r="I41" s="298">
        <f t="shared" si="0"/>
        <v>0</v>
      </c>
      <c r="J41" s="298">
        <f t="shared" si="1"/>
        <v>0</v>
      </c>
      <c r="K41" s="298" t="str">
        <f t="shared" si="2"/>
        <v/>
      </c>
    </row>
    <row r="42" spans="1:11" ht="26.1" customHeight="1" x14ac:dyDescent="0.25">
      <c r="A42" s="316"/>
      <c r="B42" s="317"/>
      <c r="C42" s="318"/>
      <c r="D42" s="318"/>
      <c r="E42" s="319"/>
      <c r="I42" s="298">
        <f t="shared" si="0"/>
        <v>0</v>
      </c>
      <c r="J42" s="298">
        <f t="shared" si="1"/>
        <v>0</v>
      </c>
      <c r="K42" s="298" t="str">
        <f t="shared" si="2"/>
        <v/>
      </c>
    </row>
    <row r="43" spans="1:11" ht="26.1" customHeight="1" x14ac:dyDescent="0.25">
      <c r="A43" s="316"/>
      <c r="B43" s="317"/>
      <c r="C43" s="318"/>
      <c r="D43" s="318"/>
      <c r="E43" s="319"/>
      <c r="I43" s="298">
        <f t="shared" si="0"/>
        <v>0</v>
      </c>
      <c r="J43" s="298">
        <f t="shared" si="1"/>
        <v>0</v>
      </c>
      <c r="K43" s="298" t="str">
        <f t="shared" si="2"/>
        <v/>
      </c>
    </row>
    <row r="44" spans="1:11" ht="26.1" customHeight="1" x14ac:dyDescent="0.25">
      <c r="A44" s="316"/>
      <c r="B44" s="317"/>
      <c r="C44" s="318"/>
      <c r="D44" s="318"/>
      <c r="E44" s="319"/>
      <c r="I44" s="298">
        <f t="shared" si="0"/>
        <v>0</v>
      </c>
      <c r="J44" s="298">
        <f t="shared" si="1"/>
        <v>0</v>
      </c>
      <c r="K44" s="298" t="str">
        <f t="shared" si="2"/>
        <v/>
      </c>
    </row>
    <row r="45" spans="1:11" ht="26.1" customHeight="1" x14ac:dyDescent="0.25">
      <c r="A45" s="316"/>
      <c r="B45" s="317"/>
      <c r="C45" s="318"/>
      <c r="D45" s="318"/>
      <c r="E45" s="319"/>
      <c r="I45" s="298">
        <f t="shared" si="0"/>
        <v>0</v>
      </c>
      <c r="J45" s="298">
        <f t="shared" si="1"/>
        <v>0</v>
      </c>
      <c r="K45" s="298" t="str">
        <f t="shared" si="2"/>
        <v/>
      </c>
    </row>
    <row r="46" spans="1:11" ht="26.1" customHeight="1" x14ac:dyDescent="0.25">
      <c r="A46" s="316"/>
      <c r="B46" s="317"/>
      <c r="C46" s="318"/>
      <c r="D46" s="318"/>
      <c r="E46" s="319"/>
      <c r="I46" s="298">
        <f t="shared" si="0"/>
        <v>0</v>
      </c>
      <c r="J46" s="298">
        <f t="shared" si="1"/>
        <v>0</v>
      </c>
      <c r="K46" s="298" t="str">
        <f t="shared" si="2"/>
        <v/>
      </c>
    </row>
    <row r="47" spans="1:11" ht="26.1" customHeight="1" x14ac:dyDescent="0.25">
      <c r="A47" s="316"/>
      <c r="B47" s="317"/>
      <c r="C47" s="318"/>
      <c r="D47" s="318"/>
      <c r="E47" s="319"/>
      <c r="I47" s="298">
        <f t="shared" si="0"/>
        <v>0</v>
      </c>
      <c r="J47" s="298">
        <f t="shared" si="1"/>
        <v>0</v>
      </c>
      <c r="K47" s="298" t="str">
        <f t="shared" si="2"/>
        <v/>
      </c>
    </row>
    <row r="48" spans="1:11" ht="26.1" customHeight="1" x14ac:dyDescent="0.25">
      <c r="A48" s="316"/>
      <c r="B48" s="317"/>
      <c r="C48" s="318"/>
      <c r="D48" s="318"/>
      <c r="E48" s="319"/>
      <c r="I48" s="298">
        <f t="shared" si="0"/>
        <v>0</v>
      </c>
      <c r="J48" s="298">
        <f t="shared" si="1"/>
        <v>0</v>
      </c>
      <c r="K48" s="298" t="str">
        <f t="shared" si="2"/>
        <v/>
      </c>
    </row>
    <row r="49" spans="1:11" ht="26.1" customHeight="1" x14ac:dyDescent="0.25">
      <c r="A49" s="316"/>
      <c r="B49" s="317"/>
      <c r="C49" s="318"/>
      <c r="D49" s="318"/>
      <c r="E49" s="319"/>
      <c r="I49" s="298">
        <f t="shared" si="0"/>
        <v>0</v>
      </c>
      <c r="J49" s="298">
        <f t="shared" si="1"/>
        <v>0</v>
      </c>
      <c r="K49" s="298" t="str">
        <f t="shared" si="2"/>
        <v/>
      </c>
    </row>
    <row r="50" spans="1:11" ht="26.1" customHeight="1" x14ac:dyDescent="0.25">
      <c r="A50" s="316"/>
      <c r="B50" s="317"/>
      <c r="C50" s="318"/>
      <c r="D50" s="318"/>
      <c r="E50" s="319"/>
      <c r="I50" s="298">
        <f t="shared" si="0"/>
        <v>0</v>
      </c>
      <c r="J50" s="298">
        <f t="shared" si="1"/>
        <v>0</v>
      </c>
      <c r="K50" s="298" t="str">
        <f t="shared" si="2"/>
        <v/>
      </c>
    </row>
    <row r="51" spans="1:11" ht="26.1" customHeight="1" x14ac:dyDescent="0.25">
      <c r="A51" s="316"/>
      <c r="B51" s="317"/>
      <c r="C51" s="318"/>
      <c r="D51" s="318"/>
      <c r="E51" s="319"/>
      <c r="I51" s="298">
        <f t="shared" si="0"/>
        <v>0</v>
      </c>
      <c r="J51" s="298">
        <f t="shared" si="1"/>
        <v>0</v>
      </c>
      <c r="K51" s="298" t="str">
        <f t="shared" si="2"/>
        <v/>
      </c>
    </row>
    <row r="52" spans="1:11" ht="26.1" customHeight="1" x14ac:dyDescent="0.25">
      <c r="A52" s="316"/>
      <c r="B52" s="317"/>
      <c r="C52" s="318"/>
      <c r="D52" s="318"/>
      <c r="E52" s="319"/>
      <c r="I52" s="298">
        <f t="shared" si="0"/>
        <v>0</v>
      </c>
      <c r="J52" s="298">
        <f t="shared" si="1"/>
        <v>0</v>
      </c>
      <c r="K52" s="298" t="str">
        <f t="shared" si="2"/>
        <v/>
      </c>
    </row>
    <row r="53" spans="1:11" ht="26.1" customHeight="1" x14ac:dyDescent="0.25">
      <c r="A53" s="316"/>
      <c r="B53" s="317"/>
      <c r="C53" s="318"/>
      <c r="D53" s="318"/>
      <c r="E53" s="319"/>
      <c r="I53" s="298">
        <f t="shared" si="0"/>
        <v>0</v>
      </c>
      <c r="J53" s="298">
        <f t="shared" si="1"/>
        <v>0</v>
      </c>
      <c r="K53" s="298" t="str">
        <f t="shared" si="2"/>
        <v/>
      </c>
    </row>
    <row r="54" spans="1:11" ht="26.1" customHeight="1" x14ac:dyDescent="0.25">
      <c r="A54" s="316"/>
      <c r="B54" s="317"/>
      <c r="C54" s="318"/>
      <c r="D54" s="318"/>
      <c r="E54" s="319"/>
      <c r="I54" s="298">
        <f t="shared" si="0"/>
        <v>0</v>
      </c>
      <c r="J54" s="298">
        <f t="shared" si="1"/>
        <v>0</v>
      </c>
      <c r="K54" s="298" t="str">
        <f t="shared" si="2"/>
        <v/>
      </c>
    </row>
    <row r="55" spans="1:11" ht="26.1" customHeight="1" x14ac:dyDescent="0.25">
      <c r="A55" s="316"/>
      <c r="B55" s="317"/>
      <c r="C55" s="318"/>
      <c r="D55" s="318"/>
      <c r="E55" s="319"/>
      <c r="I55" s="298">
        <f t="shared" si="0"/>
        <v>0</v>
      </c>
      <c r="J55" s="298">
        <f t="shared" si="1"/>
        <v>0</v>
      </c>
      <c r="K55" s="298" t="str">
        <f t="shared" si="2"/>
        <v/>
      </c>
    </row>
    <row r="56" spans="1:11" ht="26.1" customHeight="1" x14ac:dyDescent="0.25">
      <c r="A56" s="316"/>
      <c r="B56" s="317"/>
      <c r="C56" s="318"/>
      <c r="D56" s="318"/>
      <c r="E56" s="319"/>
      <c r="I56" s="298">
        <f t="shared" si="0"/>
        <v>0</v>
      </c>
      <c r="J56" s="298">
        <f t="shared" si="1"/>
        <v>0</v>
      </c>
      <c r="K56" s="298" t="str">
        <f t="shared" si="2"/>
        <v/>
      </c>
    </row>
    <row r="57" spans="1:11" ht="26.1" customHeight="1" x14ac:dyDescent="0.25">
      <c r="A57" s="316"/>
      <c r="B57" s="317"/>
      <c r="C57" s="318"/>
      <c r="D57" s="318"/>
      <c r="E57" s="319"/>
      <c r="I57" s="298">
        <f t="shared" si="0"/>
        <v>0</v>
      </c>
      <c r="J57" s="298">
        <f t="shared" si="1"/>
        <v>0</v>
      </c>
      <c r="K57" s="298" t="str">
        <f t="shared" si="2"/>
        <v/>
      </c>
    </row>
    <row r="58" spans="1:11" ht="26.1" customHeight="1" x14ac:dyDescent="0.25">
      <c r="A58" s="316"/>
      <c r="B58" s="317"/>
      <c r="C58" s="318"/>
      <c r="D58" s="318"/>
      <c r="E58" s="319"/>
      <c r="I58" s="298">
        <f t="shared" si="0"/>
        <v>0</v>
      </c>
      <c r="J58" s="298">
        <f t="shared" si="1"/>
        <v>0</v>
      </c>
      <c r="K58" s="298" t="str">
        <f t="shared" si="2"/>
        <v/>
      </c>
    </row>
    <row r="59" spans="1:11" ht="26.1" customHeight="1" x14ac:dyDescent="0.25">
      <c r="A59" s="316"/>
      <c r="B59" s="317"/>
      <c r="C59" s="318"/>
      <c r="D59" s="318"/>
      <c r="E59" s="319"/>
      <c r="I59" s="298">
        <f t="shared" si="0"/>
        <v>0</v>
      </c>
      <c r="J59" s="298">
        <f t="shared" si="1"/>
        <v>0</v>
      </c>
      <c r="K59" s="298" t="str">
        <f t="shared" si="2"/>
        <v/>
      </c>
    </row>
    <row r="60" spans="1:11" ht="26.1" customHeight="1" thickBot="1" x14ac:dyDescent="0.3">
      <c r="A60" s="320"/>
      <c r="B60" s="321"/>
      <c r="C60" s="322"/>
      <c r="D60" s="322"/>
      <c r="E60" s="323"/>
      <c r="I60" s="298">
        <f t="shared" si="0"/>
        <v>0</v>
      </c>
      <c r="J60" s="298">
        <f t="shared" si="1"/>
        <v>0</v>
      </c>
      <c r="K60" s="298" t="str">
        <f t="shared" si="2"/>
        <v/>
      </c>
    </row>
  </sheetData>
  <sheetProtection algorithmName="SHA-512" hashValue="1iAoIMBnrULTSPvF+Q4QZDxPsOLuBVtjaPgPmShyhQCikDi8vZpSYh2e491l9BrzKB9QsyOHKMAxRFpJyhOMCQ==" saltValue="EL9C1D9aOAnNE+ynq/hkrA==" spinCount="100000" sheet="1" objects="1" scenarios="1" selectLockedCells="1"/>
  <mergeCells count="4">
    <mergeCell ref="A7:E7"/>
    <mergeCell ref="A9:A10"/>
    <mergeCell ref="B9:B10"/>
    <mergeCell ref="C9:E9"/>
  </mergeCells>
  <phoneticPr fontId="125" type="noConversion"/>
  <conditionalFormatting sqref="A11:E60">
    <cfRule type="expression" dxfId="59" priority="2" stopIfTrue="1">
      <formula>LEN(TRIM(A11))=0</formula>
    </cfRule>
  </conditionalFormatting>
  <conditionalFormatting sqref="B11:B60">
    <cfRule type="duplicateValues" dxfId="58" priority="1"/>
  </conditionalFormatting>
  <dataValidations count="3">
    <dataValidation type="whole" allowBlank="1" showInputMessage="1" showErrorMessage="1" errorTitle="Eingabefehler" error="Ganze Zahl zwischen 0 und 5000 eingeben." sqref="C11 C14 C17 C20 C23 C26 C29 C32 C35 C38 C41 C44 C47 C50 C53 C56 C60">
      <formula1>0</formula1>
      <formula2>5000</formula2>
    </dataValidation>
    <dataValidation type="textLength" showInputMessage="1" showErrorMessage="1" errorTitle="Zeichenlänge" error="Nur Texteingabe bis 200 Zeichen möglich." sqref="A11:B60">
      <formula1>2</formula1>
      <formula2>200</formula2>
    </dataValidation>
    <dataValidation type="whole" showInputMessage="1" showErrorMessage="1" errorTitle="Eingabefehler" error="Ganze Zahl zwischen 0 und 5000 eingeben." sqref="C57:C59 C12:C13 C15:C16 C18:C19 C21:C22 C24:C25 C27:C28 C30:C31 C33:C34 C36:C37 C39:C40 C42:C43 C45:C46 C48:C49 C51:C52 C54:C55 D11:E60">
      <formula1>0</formula1>
      <formula2>5000</formula2>
    </dataValidation>
  </dataValidations>
  <pageMargins left="0.7" right="0.7" top="0.75" bottom="0.75" header="0.3" footer="0.3"/>
  <pageSetup scale="58" fitToHeight="0" orientation="portrait" r:id="rId1"/>
  <headerFooter>
    <oddFooter>&amp;L&amp;"Arial,Regular"&amp;8&amp;F&amp;C&amp;"Arial,Regular"&amp;8 © DKG  Alle Rechte vorbehalten&amp;R&amp;"Arial,Regular"&amp;8&amp;P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workbookViewId="0"/>
  </sheetViews>
  <sheetFormatPr baseColWidth="10" defaultColWidth="9.140625" defaultRowHeight="15" x14ac:dyDescent="0.25"/>
  <cols>
    <col min="1" max="5" width="37.7109375" customWidth="1"/>
    <col min="6" max="13" width="10.42578125" customWidth="1"/>
  </cols>
  <sheetData>
    <row r="1" spans="1:13" ht="41.25" customHeight="1" x14ac:dyDescent="0.25">
      <c r="A1" s="307" t="s">
        <v>693</v>
      </c>
      <c r="B1" s="307" t="s">
        <v>681</v>
      </c>
      <c r="C1" s="308" t="s">
        <v>683</v>
      </c>
      <c r="D1" s="308" t="s">
        <v>684</v>
      </c>
      <c r="E1" s="308" t="s">
        <v>685</v>
      </c>
      <c r="F1" s="308" t="s">
        <v>694</v>
      </c>
      <c r="G1" s="308" t="s">
        <v>695</v>
      </c>
      <c r="H1" s="308" t="s">
        <v>696</v>
      </c>
      <c r="I1" s="308" t="s">
        <v>697</v>
      </c>
      <c r="J1" s="308" t="s">
        <v>698</v>
      </c>
      <c r="K1" s="308" t="s">
        <v>699</v>
      </c>
      <c r="L1" s="308" t="s">
        <v>700</v>
      </c>
      <c r="M1" s="308" t="s">
        <v>701</v>
      </c>
    </row>
    <row r="2" spans="1:13" x14ac:dyDescent="0.25">
      <c r="A2" s="300" t="str">
        <f>IF(AND(SUM(Studien!I11:J11)=2,Studien!K11&lt;&gt;0),Studien!A11,"")</f>
        <v/>
      </c>
      <c r="B2" s="300" t="str">
        <f>IF(AND(SUM(Studien!I11:J11)=2,Studien!K11&lt;&gt;0),Studien!B11,"")</f>
        <v/>
      </c>
      <c r="C2" s="300" t="str">
        <f>IF(AND(SUM(Studien!I11:J11)=2,Studien!K11&lt;&gt;0),Studien!C11,"")</f>
        <v/>
      </c>
      <c r="D2" s="300" t="str">
        <f>IF(AND(SUM(Studien!I11:J11)=2,Studien!K11&lt;&gt;0),Studien!D11,"")</f>
        <v/>
      </c>
      <c r="E2" s="300" t="str">
        <f>IF(AND(SUM(Studien!I11:J11)=2,Studien!K11&lt;&gt;0),Studien!E11,"")</f>
        <v/>
      </c>
      <c r="F2" s="309"/>
      <c r="G2" s="309"/>
      <c r="H2" s="309"/>
      <c r="I2" s="309"/>
      <c r="J2" s="309"/>
      <c r="K2" s="309"/>
      <c r="L2" s="309"/>
      <c r="M2" s="309"/>
    </row>
    <row r="3" spans="1:13" x14ac:dyDescent="0.25">
      <c r="A3" s="300" t="str">
        <f>IF(AND(SUM(Studien!I12:J12)=2,Studien!K12&lt;&gt;0),Studien!A12,"")</f>
        <v/>
      </c>
      <c r="B3" s="300" t="str">
        <f>IF(AND(SUM(Studien!I12:J12)=2,Studien!K12&lt;&gt;0),Studien!B12,"")</f>
        <v/>
      </c>
      <c r="C3" s="300" t="str">
        <f>IF(AND(SUM(Studien!I12:J12)=2,Studien!K12&lt;&gt;0),Studien!C12,"")</f>
        <v/>
      </c>
      <c r="D3" s="300" t="str">
        <f>IF(AND(SUM(Studien!I12:J12)=2,Studien!K12&lt;&gt;0),Studien!D12,"")</f>
        <v/>
      </c>
      <c r="E3" s="300" t="str">
        <f>IF(AND(SUM(Studien!I12:J12)=2,Studien!K12&lt;&gt;0),Studien!E12,"")</f>
        <v/>
      </c>
      <c r="F3" s="309"/>
      <c r="G3" s="309"/>
      <c r="H3" s="309"/>
      <c r="I3" s="309"/>
      <c r="J3" s="309"/>
      <c r="K3" s="309"/>
      <c r="L3" s="309"/>
      <c r="M3" s="309"/>
    </row>
    <row r="4" spans="1:13" x14ac:dyDescent="0.25">
      <c r="A4" s="300" t="str">
        <f>IF(AND(SUM(Studien!I13:J13)=2,Studien!K13&lt;&gt;0),Studien!A13,"")</f>
        <v/>
      </c>
      <c r="B4" s="300" t="str">
        <f>IF(AND(SUM(Studien!I13:J13)=2,Studien!K13&lt;&gt;0),Studien!B13,"")</f>
        <v/>
      </c>
      <c r="C4" s="300" t="str">
        <f>IF(AND(SUM(Studien!I13:J13)=2,Studien!K13&lt;&gt;0),Studien!C13,"")</f>
        <v/>
      </c>
      <c r="D4" s="300" t="str">
        <f>IF(AND(SUM(Studien!I13:J13)=2,Studien!K13&lt;&gt;0),Studien!D13,"")</f>
        <v/>
      </c>
      <c r="E4" s="300" t="str">
        <f>IF(AND(SUM(Studien!I13:J13)=2,Studien!K13&lt;&gt;0),Studien!E13,"")</f>
        <v/>
      </c>
      <c r="F4" s="309"/>
      <c r="G4" s="309"/>
      <c r="H4" s="309"/>
      <c r="I4" s="309"/>
      <c r="J4" s="309"/>
      <c r="K4" s="309"/>
      <c r="L4" s="309"/>
      <c r="M4" s="309"/>
    </row>
    <row r="5" spans="1:13" x14ac:dyDescent="0.25">
      <c r="A5" s="300" t="str">
        <f>IF(AND(SUM(Studien!I14:J14)=2,Studien!K14&lt;&gt;0),Studien!A14,"")</f>
        <v/>
      </c>
      <c r="B5" s="300" t="str">
        <f>IF(AND(SUM(Studien!I14:J14)=2,Studien!K14&lt;&gt;0),Studien!B14,"")</f>
        <v/>
      </c>
      <c r="C5" s="300" t="str">
        <f>IF(AND(SUM(Studien!I14:J14)=2,Studien!K14&lt;&gt;0),Studien!C14,"")</f>
        <v/>
      </c>
      <c r="D5" s="300" t="str">
        <f>IF(AND(SUM(Studien!I14:J14)=2,Studien!K14&lt;&gt;0),Studien!D14,"")</f>
        <v/>
      </c>
      <c r="E5" s="300" t="str">
        <f>IF(AND(SUM(Studien!I14:J14)=2,Studien!K14&lt;&gt;0),Studien!E14,"")</f>
        <v/>
      </c>
      <c r="F5" s="309"/>
      <c r="G5" s="309"/>
      <c r="H5" s="309"/>
      <c r="I5" s="309"/>
      <c r="J5" s="309"/>
      <c r="K5" s="309"/>
      <c r="L5" s="309"/>
      <c r="M5" s="309"/>
    </row>
    <row r="6" spans="1:13" x14ac:dyDescent="0.25">
      <c r="A6" s="300" t="str">
        <f>IF(AND(SUM(Studien!I15:J15)=2,Studien!K15&lt;&gt;0),Studien!A15,"")</f>
        <v/>
      </c>
      <c r="B6" s="300" t="str">
        <f>IF(AND(SUM(Studien!I15:J15)=2,Studien!K15&lt;&gt;0),Studien!B15,"")</f>
        <v/>
      </c>
      <c r="C6" s="300" t="str">
        <f>IF(AND(SUM(Studien!I15:J15)=2,Studien!K15&lt;&gt;0),Studien!C15,"")</f>
        <v/>
      </c>
      <c r="D6" s="300" t="str">
        <f>IF(AND(SUM(Studien!I15:J15)=2,Studien!K15&lt;&gt;0),Studien!D15,"")</f>
        <v/>
      </c>
      <c r="E6" s="300" t="str">
        <f>IF(AND(SUM(Studien!I15:J15)=2,Studien!K15&lt;&gt;0),Studien!E15,"")</f>
        <v/>
      </c>
      <c r="F6" s="309"/>
      <c r="G6" s="309"/>
      <c r="H6" s="309"/>
      <c r="I6" s="309"/>
      <c r="J6" s="309"/>
      <c r="K6" s="309"/>
      <c r="L6" s="309"/>
      <c r="M6" s="309"/>
    </row>
    <row r="7" spans="1:13" x14ac:dyDescent="0.25">
      <c r="A7" s="300" t="str">
        <f>IF(AND(SUM(Studien!I16:J16)=2,Studien!K16&lt;&gt;0),Studien!A16,"")</f>
        <v/>
      </c>
      <c r="B7" s="300" t="str">
        <f>IF(AND(SUM(Studien!I16:J16)=2,Studien!K16&lt;&gt;0),Studien!B16,"")</f>
        <v/>
      </c>
      <c r="C7" s="300" t="str">
        <f>IF(AND(SUM(Studien!I16:J16)=2,Studien!K16&lt;&gt;0),Studien!C16,"")</f>
        <v/>
      </c>
      <c r="D7" s="300" t="str">
        <f>IF(AND(SUM(Studien!I16:J16)=2,Studien!K16&lt;&gt;0),Studien!D16,"")</f>
        <v/>
      </c>
      <c r="E7" s="300" t="str">
        <f>IF(AND(SUM(Studien!I16:J16)=2,Studien!K16&lt;&gt;0),Studien!E16,"")</f>
        <v/>
      </c>
      <c r="F7" s="309"/>
      <c r="G7" s="309"/>
      <c r="H7" s="309"/>
      <c r="I7" s="309"/>
      <c r="J7" s="309"/>
      <c r="K7" s="309"/>
      <c r="L7" s="309"/>
      <c r="M7" s="309"/>
    </row>
    <row r="8" spans="1:13" x14ac:dyDescent="0.25">
      <c r="A8" s="300" t="str">
        <f>IF(AND(SUM(Studien!I17:J17)=2,Studien!K17&lt;&gt;0),Studien!A17,"")</f>
        <v/>
      </c>
      <c r="B8" s="300" t="str">
        <f>IF(AND(SUM(Studien!I17:J17)=2,Studien!K17&lt;&gt;0),Studien!B17,"")</f>
        <v/>
      </c>
      <c r="C8" s="300" t="str">
        <f>IF(AND(SUM(Studien!I17:J17)=2,Studien!K17&lt;&gt;0),Studien!C17,"")</f>
        <v/>
      </c>
      <c r="D8" s="300" t="str">
        <f>IF(AND(SUM(Studien!I17:J17)=2,Studien!K17&lt;&gt;0),Studien!D17,"")</f>
        <v/>
      </c>
      <c r="E8" s="300" t="str">
        <f>IF(AND(SUM(Studien!I17:J17)=2,Studien!K17&lt;&gt;0),Studien!E17,"")</f>
        <v/>
      </c>
      <c r="F8" s="309"/>
      <c r="G8" s="309"/>
      <c r="H8" s="309"/>
      <c r="I8" s="309"/>
      <c r="J8" s="309"/>
      <c r="K8" s="309"/>
      <c r="L8" s="309"/>
      <c r="M8" s="309"/>
    </row>
    <row r="9" spans="1:13" x14ac:dyDescent="0.25">
      <c r="A9" s="300" t="str">
        <f>IF(AND(SUM(Studien!I18:J18)=2,Studien!K18&lt;&gt;0),Studien!A18,"")</f>
        <v/>
      </c>
      <c r="B9" s="300" t="str">
        <f>IF(AND(SUM(Studien!I18:J18)=2,Studien!K18&lt;&gt;0),Studien!B18,"")</f>
        <v/>
      </c>
      <c r="C9" s="300" t="str">
        <f>IF(AND(SUM(Studien!I18:J18)=2,Studien!K18&lt;&gt;0),Studien!C18,"")</f>
        <v/>
      </c>
      <c r="D9" s="300" t="str">
        <f>IF(AND(SUM(Studien!I18:J18)=2,Studien!K18&lt;&gt;0),Studien!D18,"")</f>
        <v/>
      </c>
      <c r="E9" s="300" t="str">
        <f>IF(AND(SUM(Studien!I18:J18)=2,Studien!K18&lt;&gt;0),Studien!E18,"")</f>
        <v/>
      </c>
      <c r="F9" s="309"/>
      <c r="G9" s="309"/>
      <c r="H9" s="309"/>
      <c r="I9" s="309"/>
      <c r="J9" s="309"/>
      <c r="K9" s="309"/>
      <c r="L9" s="309"/>
      <c r="M9" s="309"/>
    </row>
    <row r="10" spans="1:13" x14ac:dyDescent="0.25">
      <c r="A10" s="300" t="str">
        <f>IF(AND(SUM(Studien!I19:J19)=2,Studien!K19&lt;&gt;0),Studien!A19,"")</f>
        <v/>
      </c>
      <c r="B10" s="300" t="str">
        <f>IF(AND(SUM(Studien!I19:J19)=2,Studien!K19&lt;&gt;0),Studien!B19,"")</f>
        <v/>
      </c>
      <c r="C10" s="300" t="str">
        <f>IF(AND(SUM(Studien!I19:J19)=2,Studien!K19&lt;&gt;0),Studien!C19,"")</f>
        <v/>
      </c>
      <c r="D10" s="300" t="str">
        <f>IF(AND(SUM(Studien!I19:J19)=2,Studien!K19&lt;&gt;0),Studien!D19,"")</f>
        <v/>
      </c>
      <c r="E10" s="300" t="str">
        <f>IF(AND(SUM(Studien!I19:J19)=2,Studien!K19&lt;&gt;0),Studien!E19,"")</f>
        <v/>
      </c>
      <c r="F10" s="309"/>
      <c r="G10" s="309"/>
      <c r="H10" s="309"/>
      <c r="I10" s="309"/>
      <c r="J10" s="309"/>
      <c r="K10" s="309"/>
      <c r="L10" s="309"/>
      <c r="M10" s="309"/>
    </row>
    <row r="11" spans="1:13" x14ac:dyDescent="0.25">
      <c r="A11" s="300" t="str">
        <f>IF(AND(SUM(Studien!I20:J20)=2,Studien!K20&lt;&gt;0),Studien!A20,"")</f>
        <v/>
      </c>
      <c r="B11" s="300" t="str">
        <f>IF(AND(SUM(Studien!I20:J20)=2,Studien!K20&lt;&gt;0),Studien!B20,"")</f>
        <v/>
      </c>
      <c r="C11" s="300" t="str">
        <f>IF(AND(SUM(Studien!I20:J20)=2,Studien!K20&lt;&gt;0),Studien!C20,"")</f>
        <v/>
      </c>
      <c r="D11" s="300" t="str">
        <f>IF(AND(SUM(Studien!I20:J20)=2,Studien!K20&lt;&gt;0),Studien!D20,"")</f>
        <v/>
      </c>
      <c r="E11" s="300" t="str">
        <f>IF(AND(SUM(Studien!I20:J20)=2,Studien!K20&lt;&gt;0),Studien!E20,"")</f>
        <v/>
      </c>
      <c r="F11" s="309"/>
      <c r="G11" s="309"/>
      <c r="H11" s="309"/>
      <c r="I11" s="309"/>
      <c r="J11" s="309"/>
      <c r="K11" s="309"/>
      <c r="L11" s="309"/>
      <c r="M11" s="309"/>
    </row>
    <row r="12" spans="1:13" x14ac:dyDescent="0.25">
      <c r="A12" s="300" t="str">
        <f>IF(AND(SUM(Studien!I21:J21)=2,Studien!K21&lt;&gt;0),Studien!A21,"")</f>
        <v/>
      </c>
      <c r="B12" s="300" t="str">
        <f>IF(AND(SUM(Studien!I21:J21)=2,Studien!K21&lt;&gt;0),Studien!B21,"")</f>
        <v/>
      </c>
      <c r="C12" s="300" t="str">
        <f>IF(AND(SUM(Studien!I21:J21)=2,Studien!K21&lt;&gt;0),Studien!C21,"")</f>
        <v/>
      </c>
      <c r="D12" s="300" t="str">
        <f>IF(AND(SUM(Studien!I21:J21)=2,Studien!K21&lt;&gt;0),Studien!D21,"")</f>
        <v/>
      </c>
      <c r="E12" s="300" t="str">
        <f>IF(AND(SUM(Studien!I21:J21)=2,Studien!K21&lt;&gt;0),Studien!E21,"")</f>
        <v/>
      </c>
      <c r="F12" s="309"/>
      <c r="G12" s="309"/>
      <c r="H12" s="309"/>
      <c r="I12" s="309"/>
      <c r="J12" s="309"/>
      <c r="K12" s="309"/>
      <c r="L12" s="309"/>
      <c r="M12" s="309"/>
    </row>
    <row r="13" spans="1:13" x14ac:dyDescent="0.25">
      <c r="A13" s="300" t="str">
        <f>IF(AND(SUM(Studien!I22:J22)=2,Studien!K22&lt;&gt;0),Studien!A22,"")</f>
        <v/>
      </c>
      <c r="B13" s="300" t="str">
        <f>IF(AND(SUM(Studien!I22:J22)=2,Studien!K22&lt;&gt;0),Studien!B22,"")</f>
        <v/>
      </c>
      <c r="C13" s="300" t="str">
        <f>IF(AND(SUM(Studien!I22:J22)=2,Studien!K22&lt;&gt;0),Studien!C22,"")</f>
        <v/>
      </c>
      <c r="D13" s="300" t="str">
        <f>IF(AND(SUM(Studien!I22:J22)=2,Studien!K22&lt;&gt;0),Studien!D22,"")</f>
        <v/>
      </c>
      <c r="E13" s="300" t="str">
        <f>IF(AND(SUM(Studien!I22:J22)=2,Studien!K22&lt;&gt;0),Studien!E22,"")</f>
        <v/>
      </c>
      <c r="F13" s="309"/>
      <c r="G13" s="309"/>
      <c r="H13" s="309"/>
      <c r="I13" s="309"/>
      <c r="J13" s="309"/>
      <c r="K13" s="309"/>
      <c r="L13" s="309"/>
      <c r="M13" s="309"/>
    </row>
    <row r="14" spans="1:13" x14ac:dyDescent="0.25">
      <c r="A14" s="300" t="str">
        <f>IF(AND(SUM(Studien!I23:J23)=2,Studien!K23&lt;&gt;0),Studien!A23,"")</f>
        <v/>
      </c>
      <c r="B14" s="300" t="str">
        <f>IF(AND(SUM(Studien!I23:J23)=2,Studien!K23&lt;&gt;0),Studien!B23,"")</f>
        <v/>
      </c>
      <c r="C14" s="300" t="str">
        <f>IF(AND(SUM(Studien!I23:J23)=2,Studien!K23&lt;&gt;0),Studien!C23,"")</f>
        <v/>
      </c>
      <c r="D14" s="300" t="str">
        <f>IF(AND(SUM(Studien!I23:J23)=2,Studien!K23&lt;&gt;0),Studien!D23,"")</f>
        <v/>
      </c>
      <c r="E14" s="300" t="str">
        <f>IF(AND(SUM(Studien!I23:J23)=2,Studien!K23&lt;&gt;0),Studien!E23,"")</f>
        <v/>
      </c>
      <c r="F14" s="309"/>
      <c r="G14" s="309"/>
      <c r="H14" s="309"/>
      <c r="I14" s="309"/>
      <c r="J14" s="309"/>
      <c r="K14" s="309"/>
      <c r="L14" s="309"/>
      <c r="M14" s="309"/>
    </row>
    <row r="15" spans="1:13" x14ac:dyDescent="0.25">
      <c r="A15" s="300" t="str">
        <f>IF(AND(SUM(Studien!I24:J24)=2,Studien!K24&lt;&gt;0),Studien!A24,"")</f>
        <v/>
      </c>
      <c r="B15" s="300" t="str">
        <f>IF(AND(SUM(Studien!I24:J24)=2,Studien!K24&lt;&gt;0),Studien!B24,"")</f>
        <v/>
      </c>
      <c r="C15" s="300" t="str">
        <f>IF(AND(SUM(Studien!I24:J24)=2,Studien!K24&lt;&gt;0),Studien!C24,"")</f>
        <v/>
      </c>
      <c r="D15" s="300" t="str">
        <f>IF(AND(SUM(Studien!I24:J24)=2,Studien!K24&lt;&gt;0),Studien!D24,"")</f>
        <v/>
      </c>
      <c r="E15" s="300" t="str">
        <f>IF(AND(SUM(Studien!I24:J24)=2,Studien!K24&lt;&gt;0),Studien!E24,"")</f>
        <v/>
      </c>
      <c r="F15" s="309"/>
      <c r="G15" s="309"/>
      <c r="H15" s="309"/>
      <c r="I15" s="309"/>
      <c r="J15" s="309"/>
      <c r="K15" s="309"/>
      <c r="L15" s="309"/>
      <c r="M15" s="309"/>
    </row>
    <row r="16" spans="1:13" x14ac:dyDescent="0.25">
      <c r="A16" s="300" t="str">
        <f>IF(AND(SUM(Studien!I25:J25)=2,Studien!K25&lt;&gt;0),Studien!A25,"")</f>
        <v/>
      </c>
      <c r="B16" s="300" t="str">
        <f>IF(AND(SUM(Studien!I25:J25)=2,Studien!K25&lt;&gt;0),Studien!B25,"")</f>
        <v/>
      </c>
      <c r="C16" s="300" t="str">
        <f>IF(AND(SUM(Studien!I25:J25)=2,Studien!K25&lt;&gt;0),Studien!C25,"")</f>
        <v/>
      </c>
      <c r="D16" s="300" t="str">
        <f>IF(AND(SUM(Studien!I25:J25)=2,Studien!K25&lt;&gt;0),Studien!D25,"")</f>
        <v/>
      </c>
      <c r="E16" s="300" t="str">
        <f>IF(AND(SUM(Studien!I25:J25)=2,Studien!K25&lt;&gt;0),Studien!E25,"")</f>
        <v/>
      </c>
      <c r="F16" s="309"/>
      <c r="G16" s="309"/>
      <c r="H16" s="309"/>
      <c r="I16" s="309"/>
      <c r="J16" s="309"/>
      <c r="K16" s="309"/>
      <c r="L16" s="309"/>
      <c r="M16" s="309"/>
    </row>
    <row r="17" spans="1:13" x14ac:dyDescent="0.25">
      <c r="A17" s="300" t="str">
        <f>IF(AND(SUM(Studien!I26:J26)=2,Studien!K26&lt;&gt;0),Studien!A26,"")</f>
        <v/>
      </c>
      <c r="B17" s="300" t="str">
        <f>IF(AND(SUM(Studien!I26:J26)=2,Studien!K26&lt;&gt;0),Studien!B26,"")</f>
        <v/>
      </c>
      <c r="C17" s="300" t="str">
        <f>IF(AND(SUM(Studien!I26:J26)=2,Studien!K26&lt;&gt;0),Studien!C26,"")</f>
        <v/>
      </c>
      <c r="D17" s="300" t="str">
        <f>IF(AND(SUM(Studien!I26:J26)=2,Studien!K26&lt;&gt;0),Studien!D26,"")</f>
        <v/>
      </c>
      <c r="E17" s="300" t="str">
        <f>IF(AND(SUM(Studien!I26:J26)=2,Studien!K26&lt;&gt;0),Studien!E26,"")</f>
        <v/>
      </c>
      <c r="F17" s="309"/>
      <c r="G17" s="309"/>
      <c r="H17" s="309"/>
      <c r="I17" s="309"/>
      <c r="J17" s="309"/>
      <c r="K17" s="309"/>
      <c r="L17" s="309"/>
      <c r="M17" s="309"/>
    </row>
    <row r="18" spans="1:13" x14ac:dyDescent="0.25">
      <c r="A18" s="300" t="str">
        <f>IF(AND(SUM(Studien!I27:J27)=2,Studien!K27&lt;&gt;0),Studien!A27,"")</f>
        <v/>
      </c>
      <c r="B18" s="300" t="str">
        <f>IF(AND(SUM(Studien!I27:J27)=2,Studien!K27&lt;&gt;0),Studien!B27,"")</f>
        <v/>
      </c>
      <c r="C18" s="300" t="str">
        <f>IF(AND(SUM(Studien!I27:J27)=2,Studien!K27&lt;&gt;0),Studien!C27,"")</f>
        <v/>
      </c>
      <c r="D18" s="300" t="str">
        <f>IF(AND(SUM(Studien!I27:J27)=2,Studien!K27&lt;&gt;0),Studien!D27,"")</f>
        <v/>
      </c>
      <c r="E18" s="300" t="str">
        <f>IF(AND(SUM(Studien!I27:J27)=2,Studien!K27&lt;&gt;0),Studien!E27,"")</f>
        <v/>
      </c>
      <c r="F18" s="309"/>
      <c r="G18" s="309"/>
      <c r="H18" s="309"/>
      <c r="I18" s="309"/>
      <c r="J18" s="309"/>
      <c r="K18" s="309"/>
      <c r="L18" s="309"/>
      <c r="M18" s="309"/>
    </row>
    <row r="19" spans="1:13" x14ac:dyDescent="0.25">
      <c r="A19" s="300" t="str">
        <f>IF(AND(SUM(Studien!I28:J28)=2,Studien!K28&lt;&gt;0),Studien!A28,"")</f>
        <v/>
      </c>
      <c r="B19" s="300" t="str">
        <f>IF(AND(SUM(Studien!I28:J28)=2,Studien!K28&lt;&gt;0),Studien!B28,"")</f>
        <v/>
      </c>
      <c r="C19" s="300" t="str">
        <f>IF(AND(SUM(Studien!I28:J28)=2,Studien!K28&lt;&gt;0),Studien!C28,"")</f>
        <v/>
      </c>
      <c r="D19" s="300" t="str">
        <f>IF(AND(SUM(Studien!I28:J28)=2,Studien!K28&lt;&gt;0),Studien!D28,"")</f>
        <v/>
      </c>
      <c r="E19" s="300" t="str">
        <f>IF(AND(SUM(Studien!I28:J28)=2,Studien!K28&lt;&gt;0),Studien!E28,"")</f>
        <v/>
      </c>
      <c r="F19" s="309"/>
      <c r="G19" s="309"/>
      <c r="H19" s="309"/>
      <c r="I19" s="309"/>
      <c r="J19" s="309"/>
      <c r="K19" s="309"/>
      <c r="L19" s="309"/>
      <c r="M19" s="309"/>
    </row>
    <row r="20" spans="1:13" x14ac:dyDescent="0.25">
      <c r="A20" s="300" t="str">
        <f>IF(AND(SUM(Studien!I29:J29)=2,Studien!K29&lt;&gt;0),Studien!A29,"")</f>
        <v/>
      </c>
      <c r="B20" s="300" t="str">
        <f>IF(AND(SUM(Studien!I29:J29)=2,Studien!K29&lt;&gt;0),Studien!B29,"")</f>
        <v/>
      </c>
      <c r="C20" s="300" t="str">
        <f>IF(AND(SUM(Studien!I29:J29)=2,Studien!K29&lt;&gt;0),Studien!C29,"")</f>
        <v/>
      </c>
      <c r="D20" s="300" t="str">
        <f>IF(AND(SUM(Studien!I29:J29)=2,Studien!K29&lt;&gt;0),Studien!D29,"")</f>
        <v/>
      </c>
      <c r="E20" s="300" t="str">
        <f>IF(AND(SUM(Studien!I29:J29)=2,Studien!K29&lt;&gt;0),Studien!E29,"")</f>
        <v/>
      </c>
      <c r="F20" s="309"/>
      <c r="G20" s="309"/>
      <c r="H20" s="309"/>
      <c r="I20" s="309"/>
      <c r="J20" s="309"/>
      <c r="K20" s="309"/>
      <c r="L20" s="309"/>
      <c r="M20" s="309"/>
    </row>
    <row r="21" spans="1:13" x14ac:dyDescent="0.25">
      <c r="A21" s="300" t="str">
        <f>IF(AND(SUM(Studien!I30:J30)=2,Studien!K30&lt;&gt;0),Studien!A30,"")</f>
        <v/>
      </c>
      <c r="B21" s="300" t="str">
        <f>IF(AND(SUM(Studien!I30:J30)=2,Studien!K30&lt;&gt;0),Studien!B30,"")</f>
        <v/>
      </c>
      <c r="C21" s="300" t="str">
        <f>IF(AND(SUM(Studien!I30:J30)=2,Studien!K30&lt;&gt;0),Studien!C30,"")</f>
        <v/>
      </c>
      <c r="D21" s="300" t="str">
        <f>IF(AND(SUM(Studien!I30:J30)=2,Studien!K30&lt;&gt;0),Studien!D30,"")</f>
        <v/>
      </c>
      <c r="E21" s="300" t="str">
        <f>IF(AND(SUM(Studien!I30:J30)=2,Studien!K30&lt;&gt;0),Studien!E30,"")</f>
        <v/>
      </c>
      <c r="F21" s="309"/>
      <c r="G21" s="309"/>
      <c r="H21" s="309"/>
      <c r="I21" s="309"/>
      <c r="J21" s="309"/>
      <c r="K21" s="309"/>
      <c r="L21" s="309"/>
      <c r="M21" s="309"/>
    </row>
    <row r="22" spans="1:13" x14ac:dyDescent="0.25">
      <c r="A22" s="300" t="str">
        <f>IF(AND(SUM(Studien!I31:J31)=2,Studien!K31&lt;&gt;0),Studien!A31,"")</f>
        <v/>
      </c>
      <c r="B22" s="300" t="str">
        <f>IF(AND(SUM(Studien!I31:J31)=2,Studien!K31&lt;&gt;0),Studien!B31,"")</f>
        <v/>
      </c>
      <c r="C22" s="300" t="str">
        <f>IF(AND(SUM(Studien!I31:J31)=2,Studien!K31&lt;&gt;0),Studien!C31,"")</f>
        <v/>
      </c>
      <c r="D22" s="300" t="str">
        <f>IF(AND(SUM(Studien!I31:J31)=2,Studien!K31&lt;&gt;0),Studien!D31,"")</f>
        <v/>
      </c>
      <c r="E22" s="300" t="str">
        <f>IF(AND(SUM(Studien!I31:J31)=2,Studien!K31&lt;&gt;0),Studien!E31,"")</f>
        <v/>
      </c>
      <c r="F22" s="309"/>
      <c r="G22" s="309"/>
      <c r="H22" s="309"/>
      <c r="I22" s="309"/>
      <c r="J22" s="309"/>
      <c r="K22" s="309"/>
      <c r="L22" s="309"/>
      <c r="M22" s="309"/>
    </row>
    <row r="23" spans="1:13" x14ac:dyDescent="0.25">
      <c r="A23" s="300" t="str">
        <f>IF(AND(SUM(Studien!I32:J32)=2,Studien!K32&lt;&gt;0),Studien!A32,"")</f>
        <v/>
      </c>
      <c r="B23" s="300" t="str">
        <f>IF(AND(SUM(Studien!I32:J32)=2,Studien!K32&lt;&gt;0),Studien!B32,"")</f>
        <v/>
      </c>
      <c r="C23" s="300" t="str">
        <f>IF(AND(SUM(Studien!I32:J32)=2,Studien!K32&lt;&gt;0),Studien!C32,"")</f>
        <v/>
      </c>
      <c r="D23" s="300" t="str">
        <f>IF(AND(SUM(Studien!I32:J32)=2,Studien!K32&lt;&gt;0),Studien!D32,"")</f>
        <v/>
      </c>
      <c r="E23" s="300" t="str">
        <f>IF(AND(SUM(Studien!I32:J32)=2,Studien!K32&lt;&gt;0),Studien!E32,"")</f>
        <v/>
      </c>
      <c r="F23" s="309"/>
      <c r="G23" s="309"/>
      <c r="H23" s="309"/>
      <c r="I23" s="309"/>
      <c r="J23" s="309"/>
      <c r="K23" s="309"/>
      <c r="L23" s="309"/>
      <c r="M23" s="309"/>
    </row>
    <row r="24" spans="1:13" x14ac:dyDescent="0.25">
      <c r="A24" s="300" t="str">
        <f>IF(AND(SUM(Studien!I33:J33)=2,Studien!K33&lt;&gt;0),Studien!A33,"")</f>
        <v/>
      </c>
      <c r="B24" s="300" t="str">
        <f>IF(AND(SUM(Studien!I33:J33)=2,Studien!K33&lt;&gt;0),Studien!B33,"")</f>
        <v/>
      </c>
      <c r="C24" s="300" t="str">
        <f>IF(AND(SUM(Studien!I33:J33)=2,Studien!K33&lt;&gt;0),Studien!C33,"")</f>
        <v/>
      </c>
      <c r="D24" s="300" t="str">
        <f>IF(AND(SUM(Studien!I33:J33)=2,Studien!K33&lt;&gt;0),Studien!D33,"")</f>
        <v/>
      </c>
      <c r="E24" s="300" t="str">
        <f>IF(AND(SUM(Studien!I33:J33)=2,Studien!K33&lt;&gt;0),Studien!E33,"")</f>
        <v/>
      </c>
      <c r="F24" s="309"/>
      <c r="G24" s="309"/>
      <c r="H24" s="309"/>
      <c r="I24" s="309"/>
      <c r="J24" s="309"/>
      <c r="K24" s="309"/>
      <c r="L24" s="309"/>
      <c r="M24" s="309"/>
    </row>
    <row r="25" spans="1:13" x14ac:dyDescent="0.25">
      <c r="A25" s="300" t="str">
        <f>IF(AND(SUM(Studien!I34:J34)=2,Studien!K34&lt;&gt;0),Studien!A34,"")</f>
        <v/>
      </c>
      <c r="B25" s="300" t="str">
        <f>IF(AND(SUM(Studien!I34:J34)=2,Studien!K34&lt;&gt;0),Studien!B34,"")</f>
        <v/>
      </c>
      <c r="C25" s="300" t="str">
        <f>IF(AND(SUM(Studien!I34:J34)=2,Studien!K34&lt;&gt;0),Studien!C34,"")</f>
        <v/>
      </c>
      <c r="D25" s="300" t="str">
        <f>IF(AND(SUM(Studien!I34:J34)=2,Studien!K34&lt;&gt;0),Studien!D34,"")</f>
        <v/>
      </c>
      <c r="E25" s="300" t="str">
        <f>IF(AND(SUM(Studien!I34:J34)=2,Studien!K34&lt;&gt;0),Studien!E34,"")</f>
        <v/>
      </c>
      <c r="F25" s="309"/>
      <c r="G25" s="309"/>
      <c r="H25" s="309"/>
      <c r="I25" s="309"/>
      <c r="J25" s="309"/>
      <c r="K25" s="309"/>
      <c r="L25" s="309"/>
      <c r="M25" s="309"/>
    </row>
    <row r="26" spans="1:13" x14ac:dyDescent="0.25">
      <c r="A26" s="300" t="str">
        <f>IF(AND(SUM(Studien!I35:J35)=2,Studien!K35&lt;&gt;0),Studien!A35,"")</f>
        <v/>
      </c>
      <c r="B26" s="300" t="str">
        <f>IF(AND(SUM(Studien!I35:J35)=2,Studien!K35&lt;&gt;0),Studien!B35,"")</f>
        <v/>
      </c>
      <c r="C26" s="300" t="str">
        <f>IF(AND(SUM(Studien!I35:J35)=2,Studien!K35&lt;&gt;0),Studien!C35,"")</f>
        <v/>
      </c>
      <c r="D26" s="300" t="str">
        <f>IF(AND(SUM(Studien!I35:J35)=2,Studien!K35&lt;&gt;0),Studien!D35,"")</f>
        <v/>
      </c>
      <c r="E26" s="300" t="str">
        <f>IF(AND(SUM(Studien!I35:J35)=2,Studien!K35&lt;&gt;0),Studien!E35,"")</f>
        <v/>
      </c>
      <c r="F26" s="309"/>
      <c r="G26" s="309"/>
      <c r="H26" s="309"/>
      <c r="I26" s="309"/>
      <c r="J26" s="309"/>
      <c r="K26" s="309"/>
      <c r="L26" s="309"/>
      <c r="M26" s="309"/>
    </row>
    <row r="27" spans="1:13" x14ac:dyDescent="0.25">
      <c r="A27" s="300" t="str">
        <f>IF(AND(SUM(Studien!I36:J36)=2,Studien!K36&lt;&gt;0),Studien!A36,"")</f>
        <v/>
      </c>
      <c r="B27" s="300" t="str">
        <f>IF(AND(SUM(Studien!I36:J36)=2,Studien!K36&lt;&gt;0),Studien!B36,"")</f>
        <v/>
      </c>
      <c r="C27" s="300" t="str">
        <f>IF(AND(SUM(Studien!I36:J36)=2,Studien!K36&lt;&gt;0),Studien!C36,"")</f>
        <v/>
      </c>
      <c r="D27" s="300" t="str">
        <f>IF(AND(SUM(Studien!I36:J36)=2,Studien!K36&lt;&gt;0),Studien!D36,"")</f>
        <v/>
      </c>
      <c r="E27" s="300" t="str">
        <f>IF(AND(SUM(Studien!I36:J36)=2,Studien!K36&lt;&gt;0),Studien!E36,"")</f>
        <v/>
      </c>
      <c r="F27" s="309"/>
      <c r="G27" s="309"/>
      <c r="H27" s="309"/>
      <c r="I27" s="309"/>
      <c r="J27" s="309"/>
      <c r="K27" s="309"/>
      <c r="L27" s="309"/>
      <c r="M27" s="309"/>
    </row>
    <row r="28" spans="1:13" x14ac:dyDescent="0.25">
      <c r="A28" s="300" t="str">
        <f>IF(AND(SUM(Studien!I37:J37)=2,Studien!K37&lt;&gt;0),Studien!A37,"")</f>
        <v/>
      </c>
      <c r="B28" s="300" t="str">
        <f>IF(AND(SUM(Studien!I37:J37)=2,Studien!K37&lt;&gt;0),Studien!B37,"")</f>
        <v/>
      </c>
      <c r="C28" s="300" t="str">
        <f>IF(AND(SUM(Studien!I37:J37)=2,Studien!K37&lt;&gt;0),Studien!C37,"")</f>
        <v/>
      </c>
      <c r="D28" s="300" t="str">
        <f>IF(AND(SUM(Studien!I37:J37)=2,Studien!K37&lt;&gt;0),Studien!D37,"")</f>
        <v/>
      </c>
      <c r="E28" s="300" t="str">
        <f>IF(AND(SUM(Studien!I37:J37)=2,Studien!K37&lt;&gt;0),Studien!E37,"")</f>
        <v/>
      </c>
      <c r="F28" s="309"/>
      <c r="G28" s="309"/>
      <c r="H28" s="309"/>
      <c r="I28" s="309"/>
      <c r="J28" s="309"/>
      <c r="K28" s="309"/>
      <c r="L28" s="309"/>
      <c r="M28" s="309"/>
    </row>
    <row r="29" spans="1:13" x14ac:dyDescent="0.25">
      <c r="A29" s="300" t="str">
        <f>IF(AND(SUM(Studien!I38:J38)=2,Studien!K38&lt;&gt;0),Studien!A38,"")</f>
        <v/>
      </c>
      <c r="B29" s="300" t="str">
        <f>IF(AND(SUM(Studien!I38:J38)=2,Studien!K38&lt;&gt;0),Studien!B38,"")</f>
        <v/>
      </c>
      <c r="C29" s="300" t="str">
        <f>IF(AND(SUM(Studien!I38:J38)=2,Studien!K38&lt;&gt;0),Studien!C38,"")</f>
        <v/>
      </c>
      <c r="D29" s="300" t="str">
        <f>IF(AND(SUM(Studien!I38:J38)=2,Studien!K38&lt;&gt;0),Studien!D38,"")</f>
        <v/>
      </c>
      <c r="E29" s="300" t="str">
        <f>IF(AND(SUM(Studien!I38:J38)=2,Studien!K38&lt;&gt;0),Studien!E38,"")</f>
        <v/>
      </c>
      <c r="F29" s="309"/>
      <c r="G29" s="309"/>
      <c r="H29" s="309"/>
      <c r="I29" s="309"/>
      <c r="J29" s="309"/>
      <c r="K29" s="309"/>
      <c r="L29" s="309"/>
      <c r="M29" s="309"/>
    </row>
    <row r="30" spans="1:13" x14ac:dyDescent="0.25">
      <c r="A30" s="300" t="str">
        <f>IF(AND(SUM(Studien!I39:J39)=2,Studien!K39&lt;&gt;0),Studien!A39,"")</f>
        <v/>
      </c>
      <c r="B30" s="300" t="str">
        <f>IF(AND(SUM(Studien!I39:J39)=2,Studien!K39&lt;&gt;0),Studien!B39,"")</f>
        <v/>
      </c>
      <c r="C30" s="300" t="str">
        <f>IF(AND(SUM(Studien!I39:J39)=2,Studien!K39&lt;&gt;0),Studien!C39,"")</f>
        <v/>
      </c>
      <c r="D30" s="300" t="str">
        <f>IF(AND(SUM(Studien!I39:J39)=2,Studien!K39&lt;&gt;0),Studien!D39,"")</f>
        <v/>
      </c>
      <c r="E30" s="300" t="str">
        <f>IF(AND(SUM(Studien!I39:J39)=2,Studien!K39&lt;&gt;0),Studien!E39,"")</f>
        <v/>
      </c>
      <c r="F30" s="309"/>
      <c r="G30" s="309"/>
      <c r="H30" s="309"/>
      <c r="I30" s="309"/>
      <c r="J30" s="309"/>
      <c r="K30" s="309"/>
      <c r="L30" s="309"/>
      <c r="M30" s="309"/>
    </row>
    <row r="31" spans="1:13" x14ac:dyDescent="0.25">
      <c r="A31" s="300" t="str">
        <f>IF(AND(SUM(Studien!I40:J40)=2,Studien!K40&lt;&gt;0),Studien!A40,"")</f>
        <v/>
      </c>
      <c r="B31" s="300" t="str">
        <f>IF(AND(SUM(Studien!I40:J40)=2,Studien!K40&lt;&gt;0),Studien!B40,"")</f>
        <v/>
      </c>
      <c r="C31" s="300" t="str">
        <f>IF(AND(SUM(Studien!I40:J40)=2,Studien!K40&lt;&gt;0),Studien!C40,"")</f>
        <v/>
      </c>
      <c r="D31" s="300" t="str">
        <f>IF(AND(SUM(Studien!I40:J40)=2,Studien!K40&lt;&gt;0),Studien!D40,"")</f>
        <v/>
      </c>
      <c r="E31" s="300" t="str">
        <f>IF(AND(SUM(Studien!I40:J40)=2,Studien!K40&lt;&gt;0),Studien!E40,"")</f>
        <v/>
      </c>
      <c r="F31" s="309"/>
      <c r="G31" s="309"/>
      <c r="H31" s="309"/>
      <c r="I31" s="309"/>
      <c r="J31" s="309"/>
      <c r="K31" s="309"/>
      <c r="L31" s="309"/>
      <c r="M31" s="309"/>
    </row>
    <row r="32" spans="1:13" x14ac:dyDescent="0.25">
      <c r="A32" s="300" t="str">
        <f>IF(AND(SUM(Studien!I41:J41)=2,Studien!K41&lt;&gt;0),Studien!A41,"")</f>
        <v/>
      </c>
      <c r="B32" s="300" t="str">
        <f>IF(AND(SUM(Studien!I41:J41)=2,Studien!K41&lt;&gt;0),Studien!B41,"")</f>
        <v/>
      </c>
      <c r="C32" s="300" t="str">
        <f>IF(AND(SUM(Studien!I41:J41)=2,Studien!K41&lt;&gt;0),Studien!C41,"")</f>
        <v/>
      </c>
      <c r="D32" s="300" t="str">
        <f>IF(AND(SUM(Studien!I41:J41)=2,Studien!K41&lt;&gt;0),Studien!D41,"")</f>
        <v/>
      </c>
      <c r="E32" s="300" t="str">
        <f>IF(AND(SUM(Studien!I41:J41)=2,Studien!K41&lt;&gt;0),Studien!E41,"")</f>
        <v/>
      </c>
      <c r="F32" s="309"/>
      <c r="G32" s="309"/>
      <c r="H32" s="309"/>
      <c r="I32" s="309"/>
      <c r="J32" s="309"/>
      <c r="K32" s="309"/>
      <c r="L32" s="309"/>
      <c r="M32" s="309"/>
    </row>
    <row r="33" spans="1:13" x14ac:dyDescent="0.25">
      <c r="A33" s="300" t="str">
        <f>IF(AND(SUM(Studien!I42:J42)=2,Studien!K42&lt;&gt;0),Studien!A42,"")</f>
        <v/>
      </c>
      <c r="B33" s="300" t="str">
        <f>IF(AND(SUM(Studien!I42:J42)=2,Studien!K42&lt;&gt;0),Studien!B42,"")</f>
        <v/>
      </c>
      <c r="C33" s="300" t="str">
        <f>IF(AND(SUM(Studien!I42:J42)=2,Studien!K42&lt;&gt;0),Studien!C42,"")</f>
        <v/>
      </c>
      <c r="D33" s="300" t="str">
        <f>IF(AND(SUM(Studien!I42:J42)=2,Studien!K42&lt;&gt;0),Studien!D42,"")</f>
        <v/>
      </c>
      <c r="E33" s="300" t="str">
        <f>IF(AND(SUM(Studien!I42:J42)=2,Studien!K42&lt;&gt;0),Studien!E42,"")</f>
        <v/>
      </c>
      <c r="F33" s="309"/>
      <c r="G33" s="309"/>
      <c r="H33" s="309"/>
      <c r="I33" s="309"/>
      <c r="J33" s="309"/>
      <c r="K33" s="309"/>
      <c r="L33" s="309"/>
      <c r="M33" s="309"/>
    </row>
    <row r="34" spans="1:13" x14ac:dyDescent="0.25">
      <c r="A34" s="300" t="str">
        <f>IF(AND(SUM(Studien!I43:J43)=2,Studien!K43&lt;&gt;0),Studien!A43,"")</f>
        <v/>
      </c>
      <c r="B34" s="300" t="str">
        <f>IF(AND(SUM(Studien!I43:J43)=2,Studien!K43&lt;&gt;0),Studien!B43,"")</f>
        <v/>
      </c>
      <c r="C34" s="300" t="str">
        <f>IF(AND(SUM(Studien!I43:J43)=2,Studien!K43&lt;&gt;0),Studien!C43,"")</f>
        <v/>
      </c>
      <c r="D34" s="300" t="str">
        <f>IF(AND(SUM(Studien!I43:J43)=2,Studien!K43&lt;&gt;0),Studien!D43,"")</f>
        <v/>
      </c>
      <c r="E34" s="300" t="str">
        <f>IF(AND(SUM(Studien!I43:J43)=2,Studien!K43&lt;&gt;0),Studien!E43,"")</f>
        <v/>
      </c>
      <c r="F34" s="309"/>
      <c r="G34" s="309"/>
      <c r="H34" s="309"/>
      <c r="I34" s="309"/>
      <c r="J34" s="309"/>
      <c r="K34" s="309"/>
      <c r="L34" s="309"/>
      <c r="M34" s="309"/>
    </row>
    <row r="35" spans="1:13" x14ac:dyDescent="0.25">
      <c r="A35" s="300" t="str">
        <f>IF(AND(SUM(Studien!I44:J44)=2,Studien!K44&lt;&gt;0),Studien!A44,"")</f>
        <v/>
      </c>
      <c r="B35" s="300" t="str">
        <f>IF(AND(SUM(Studien!I44:J44)=2,Studien!K44&lt;&gt;0),Studien!B44,"")</f>
        <v/>
      </c>
      <c r="C35" s="300" t="str">
        <f>IF(AND(SUM(Studien!I44:J44)=2,Studien!K44&lt;&gt;0),Studien!C44,"")</f>
        <v/>
      </c>
      <c r="D35" s="300" t="str">
        <f>IF(AND(SUM(Studien!I44:J44)=2,Studien!K44&lt;&gt;0),Studien!D44,"")</f>
        <v/>
      </c>
      <c r="E35" s="300" t="str">
        <f>IF(AND(SUM(Studien!I44:J44)=2,Studien!K44&lt;&gt;0),Studien!E44,"")</f>
        <v/>
      </c>
      <c r="F35" s="309"/>
      <c r="G35" s="309"/>
      <c r="H35" s="309"/>
      <c r="I35" s="309"/>
      <c r="J35" s="309"/>
      <c r="K35" s="309"/>
      <c r="L35" s="309"/>
      <c r="M35" s="309"/>
    </row>
    <row r="36" spans="1:13" x14ac:dyDescent="0.25">
      <c r="A36" s="300" t="str">
        <f>IF(AND(SUM(Studien!I45:J45)=2,Studien!K45&lt;&gt;0),Studien!A45,"")</f>
        <v/>
      </c>
      <c r="B36" s="300" t="str">
        <f>IF(AND(SUM(Studien!I45:J45)=2,Studien!K45&lt;&gt;0),Studien!B45,"")</f>
        <v/>
      </c>
      <c r="C36" s="300" t="str">
        <f>IF(AND(SUM(Studien!I45:J45)=2,Studien!K45&lt;&gt;0),Studien!C45,"")</f>
        <v/>
      </c>
      <c r="D36" s="300" t="str">
        <f>IF(AND(SUM(Studien!I45:J45)=2,Studien!K45&lt;&gt;0),Studien!D45,"")</f>
        <v/>
      </c>
      <c r="E36" s="300" t="str">
        <f>IF(AND(SUM(Studien!I45:J45)=2,Studien!K45&lt;&gt;0),Studien!E45,"")</f>
        <v/>
      </c>
      <c r="F36" s="309"/>
      <c r="G36" s="309"/>
      <c r="H36" s="309"/>
      <c r="I36" s="309"/>
      <c r="J36" s="309"/>
      <c r="K36" s="309"/>
      <c r="L36" s="309"/>
      <c r="M36" s="309"/>
    </row>
    <row r="37" spans="1:13" x14ac:dyDescent="0.25">
      <c r="A37" s="300" t="str">
        <f>IF(AND(SUM(Studien!I46:J46)=2,Studien!K46&lt;&gt;0),Studien!A46,"")</f>
        <v/>
      </c>
      <c r="B37" s="300" t="str">
        <f>IF(AND(SUM(Studien!I46:J46)=2,Studien!K46&lt;&gt;0),Studien!B46,"")</f>
        <v/>
      </c>
      <c r="C37" s="300" t="str">
        <f>IF(AND(SUM(Studien!I46:J46)=2,Studien!K46&lt;&gt;0),Studien!C46,"")</f>
        <v/>
      </c>
      <c r="D37" s="300" t="str">
        <f>IF(AND(SUM(Studien!I46:J46)=2,Studien!K46&lt;&gt;0),Studien!D46,"")</f>
        <v/>
      </c>
      <c r="E37" s="300" t="str">
        <f>IF(AND(SUM(Studien!I46:J46)=2,Studien!K46&lt;&gt;0),Studien!E46,"")</f>
        <v/>
      </c>
      <c r="F37" s="309"/>
      <c r="G37" s="309"/>
      <c r="H37" s="309"/>
      <c r="I37" s="309"/>
      <c r="J37" s="309"/>
      <c r="K37" s="309"/>
      <c r="L37" s="309"/>
      <c r="M37" s="309"/>
    </row>
    <row r="38" spans="1:13" x14ac:dyDescent="0.25">
      <c r="A38" s="300" t="str">
        <f>IF(AND(SUM(Studien!I47:J47)=2,Studien!K47&lt;&gt;0),Studien!A47,"")</f>
        <v/>
      </c>
      <c r="B38" s="300" t="str">
        <f>IF(AND(SUM(Studien!I47:J47)=2,Studien!K47&lt;&gt;0),Studien!B47,"")</f>
        <v/>
      </c>
      <c r="C38" s="300" t="str">
        <f>IF(AND(SUM(Studien!I47:J47)=2,Studien!K47&lt;&gt;0),Studien!C47,"")</f>
        <v/>
      </c>
      <c r="D38" s="300" t="str">
        <f>IF(AND(SUM(Studien!I47:J47)=2,Studien!K47&lt;&gt;0),Studien!D47,"")</f>
        <v/>
      </c>
      <c r="E38" s="300" t="str">
        <f>IF(AND(SUM(Studien!I47:J47)=2,Studien!K47&lt;&gt;0),Studien!E47,"")</f>
        <v/>
      </c>
      <c r="F38" s="309"/>
      <c r="G38" s="309"/>
      <c r="H38" s="309"/>
      <c r="I38" s="309"/>
      <c r="J38" s="309"/>
      <c r="K38" s="309"/>
      <c r="L38" s="309"/>
      <c r="M38" s="309"/>
    </row>
    <row r="39" spans="1:13" x14ac:dyDescent="0.25">
      <c r="A39" s="300" t="str">
        <f>IF(AND(SUM(Studien!I48:J48)=2,Studien!K48&lt;&gt;0),Studien!A48,"")</f>
        <v/>
      </c>
      <c r="B39" s="300" t="str">
        <f>IF(AND(SUM(Studien!I48:J48)=2,Studien!K48&lt;&gt;0),Studien!B48,"")</f>
        <v/>
      </c>
      <c r="C39" s="300" t="str">
        <f>IF(AND(SUM(Studien!I48:J48)=2,Studien!K48&lt;&gt;0),Studien!C48,"")</f>
        <v/>
      </c>
      <c r="D39" s="300" t="str">
        <f>IF(AND(SUM(Studien!I48:J48)=2,Studien!K48&lt;&gt;0),Studien!D48,"")</f>
        <v/>
      </c>
      <c r="E39" s="300" t="str">
        <f>IF(AND(SUM(Studien!I48:J48)=2,Studien!K48&lt;&gt;0),Studien!E48,"")</f>
        <v/>
      </c>
      <c r="F39" s="309"/>
      <c r="G39" s="309"/>
      <c r="H39" s="309"/>
      <c r="I39" s="309"/>
      <c r="J39" s="309"/>
      <c r="K39" s="309"/>
      <c r="L39" s="309"/>
      <c r="M39" s="309"/>
    </row>
    <row r="40" spans="1:13" x14ac:dyDescent="0.25">
      <c r="A40" s="300" t="str">
        <f>IF(AND(SUM(Studien!I49:J49)=2,Studien!K49&lt;&gt;0),Studien!A49,"")</f>
        <v/>
      </c>
      <c r="B40" s="300" t="str">
        <f>IF(AND(SUM(Studien!I49:J49)=2,Studien!K49&lt;&gt;0),Studien!B49,"")</f>
        <v/>
      </c>
      <c r="C40" s="300" t="str">
        <f>IF(AND(SUM(Studien!I49:J49)=2,Studien!K49&lt;&gt;0),Studien!C49,"")</f>
        <v/>
      </c>
      <c r="D40" s="300" t="str">
        <f>IF(AND(SUM(Studien!I49:J49)=2,Studien!K49&lt;&gt;0),Studien!D49,"")</f>
        <v/>
      </c>
      <c r="E40" s="300" t="str">
        <f>IF(AND(SUM(Studien!I49:J49)=2,Studien!K49&lt;&gt;0),Studien!E49,"")</f>
        <v/>
      </c>
      <c r="F40" s="309"/>
      <c r="G40" s="309"/>
      <c r="H40" s="309"/>
      <c r="I40" s="309"/>
      <c r="J40" s="309"/>
      <c r="K40" s="309"/>
      <c r="L40" s="309"/>
      <c r="M40" s="309"/>
    </row>
    <row r="41" spans="1:13" x14ac:dyDescent="0.25">
      <c r="A41" s="300" t="str">
        <f>IF(AND(SUM(Studien!I50:J50)=2,Studien!K50&lt;&gt;0),Studien!A50,"")</f>
        <v/>
      </c>
      <c r="B41" s="300" t="str">
        <f>IF(AND(SUM(Studien!I50:J50)=2,Studien!K50&lt;&gt;0),Studien!B50,"")</f>
        <v/>
      </c>
      <c r="C41" s="300" t="str">
        <f>IF(AND(SUM(Studien!I50:J50)=2,Studien!K50&lt;&gt;0),Studien!C50,"")</f>
        <v/>
      </c>
      <c r="D41" s="300" t="str">
        <f>IF(AND(SUM(Studien!I50:J50)=2,Studien!K50&lt;&gt;0),Studien!D50,"")</f>
        <v/>
      </c>
      <c r="E41" s="300" t="str">
        <f>IF(AND(SUM(Studien!I50:J50)=2,Studien!K50&lt;&gt;0),Studien!E50,"")</f>
        <v/>
      </c>
      <c r="F41" s="309"/>
      <c r="G41" s="309"/>
      <c r="H41" s="309"/>
      <c r="I41" s="309"/>
      <c r="J41" s="309"/>
      <c r="K41" s="309"/>
      <c r="L41" s="309"/>
      <c r="M41" s="309"/>
    </row>
    <row r="42" spans="1:13" x14ac:dyDescent="0.25">
      <c r="A42" s="300" t="str">
        <f>IF(AND(SUM(Studien!I51:J51)=2,Studien!K51&lt;&gt;0),Studien!A51,"")</f>
        <v/>
      </c>
      <c r="B42" s="300" t="str">
        <f>IF(AND(SUM(Studien!I51:J51)=2,Studien!K51&lt;&gt;0),Studien!B51,"")</f>
        <v/>
      </c>
      <c r="C42" s="300" t="str">
        <f>IF(AND(SUM(Studien!I51:J51)=2,Studien!K51&lt;&gt;0),Studien!C51,"")</f>
        <v/>
      </c>
      <c r="D42" s="300" t="str">
        <f>IF(AND(SUM(Studien!I51:J51)=2,Studien!K51&lt;&gt;0),Studien!D51,"")</f>
        <v/>
      </c>
      <c r="E42" s="300" t="str">
        <f>IF(AND(SUM(Studien!I51:J51)=2,Studien!K51&lt;&gt;0),Studien!E51,"")</f>
        <v/>
      </c>
      <c r="F42" s="309"/>
      <c r="G42" s="309"/>
      <c r="H42" s="309"/>
      <c r="I42" s="309"/>
      <c r="J42" s="309"/>
      <c r="K42" s="309"/>
      <c r="L42" s="309"/>
      <c r="M42" s="309"/>
    </row>
    <row r="43" spans="1:13" x14ac:dyDescent="0.25">
      <c r="A43" s="300" t="str">
        <f>IF(AND(SUM(Studien!I52:J52)=2,Studien!K52&lt;&gt;0),Studien!A52,"")</f>
        <v/>
      </c>
      <c r="B43" s="300" t="str">
        <f>IF(AND(SUM(Studien!I52:J52)=2,Studien!K52&lt;&gt;0),Studien!B52,"")</f>
        <v/>
      </c>
      <c r="C43" s="300" t="str">
        <f>IF(AND(SUM(Studien!I52:J52)=2,Studien!K52&lt;&gt;0),Studien!C52,"")</f>
        <v/>
      </c>
      <c r="D43" s="300" t="str">
        <f>IF(AND(SUM(Studien!I52:J52)=2,Studien!K52&lt;&gt;0),Studien!D52,"")</f>
        <v/>
      </c>
      <c r="E43" s="300" t="str">
        <f>IF(AND(SUM(Studien!I52:J52)=2,Studien!K52&lt;&gt;0),Studien!E52,"")</f>
        <v/>
      </c>
      <c r="F43" s="309"/>
      <c r="G43" s="309"/>
      <c r="H43" s="309"/>
      <c r="I43" s="309"/>
      <c r="J43" s="309"/>
      <c r="K43" s="309"/>
      <c r="L43" s="309"/>
      <c r="M43" s="309"/>
    </row>
    <row r="44" spans="1:13" x14ac:dyDescent="0.25">
      <c r="A44" s="300" t="str">
        <f>IF(AND(SUM(Studien!I53:J53)=2,Studien!K53&lt;&gt;0),Studien!A53,"")</f>
        <v/>
      </c>
      <c r="B44" s="300" t="str">
        <f>IF(AND(SUM(Studien!I53:J53)=2,Studien!K53&lt;&gt;0),Studien!B53,"")</f>
        <v/>
      </c>
      <c r="C44" s="300" t="str">
        <f>IF(AND(SUM(Studien!I53:J53)=2,Studien!K53&lt;&gt;0),Studien!C53,"")</f>
        <v/>
      </c>
      <c r="D44" s="300" t="str">
        <f>IF(AND(SUM(Studien!I53:J53)=2,Studien!K53&lt;&gt;0),Studien!D53,"")</f>
        <v/>
      </c>
      <c r="E44" s="300" t="str">
        <f>IF(AND(SUM(Studien!I53:J53)=2,Studien!K53&lt;&gt;0),Studien!E53,"")</f>
        <v/>
      </c>
      <c r="F44" s="309"/>
      <c r="G44" s="309"/>
      <c r="H44" s="309"/>
      <c r="I44" s="309"/>
      <c r="J44" s="309"/>
      <c r="K44" s="309"/>
      <c r="L44" s="309"/>
      <c r="M44" s="309"/>
    </row>
    <row r="45" spans="1:13" x14ac:dyDescent="0.25">
      <c r="A45" s="300" t="str">
        <f>IF(AND(SUM(Studien!I54:J54)=2,Studien!K54&lt;&gt;0),Studien!A54,"")</f>
        <v/>
      </c>
      <c r="B45" s="300" t="str">
        <f>IF(AND(SUM(Studien!I54:J54)=2,Studien!K54&lt;&gt;0),Studien!B54,"")</f>
        <v/>
      </c>
      <c r="C45" s="300" t="str">
        <f>IF(AND(SUM(Studien!I54:J54)=2,Studien!K54&lt;&gt;0),Studien!C54,"")</f>
        <v/>
      </c>
      <c r="D45" s="300" t="str">
        <f>IF(AND(SUM(Studien!I54:J54)=2,Studien!K54&lt;&gt;0),Studien!D54,"")</f>
        <v/>
      </c>
      <c r="E45" s="300" t="str">
        <f>IF(AND(SUM(Studien!I54:J54)=2,Studien!K54&lt;&gt;0),Studien!E54,"")</f>
        <v/>
      </c>
      <c r="F45" s="309"/>
      <c r="G45" s="309"/>
      <c r="H45" s="309"/>
      <c r="I45" s="309"/>
      <c r="J45" s="309"/>
      <c r="K45" s="309"/>
      <c r="L45" s="309"/>
      <c r="M45" s="309"/>
    </row>
    <row r="46" spans="1:13" x14ac:dyDescent="0.25">
      <c r="A46" s="300" t="str">
        <f>IF(AND(SUM(Studien!I55:J55)=2,Studien!K55&lt;&gt;0),Studien!A55,"")</f>
        <v/>
      </c>
      <c r="B46" s="300" t="str">
        <f>IF(AND(SUM(Studien!I55:J55)=2,Studien!K55&lt;&gt;0),Studien!B55,"")</f>
        <v/>
      </c>
      <c r="C46" s="300" t="str">
        <f>IF(AND(SUM(Studien!I55:J55)=2,Studien!K55&lt;&gt;0),Studien!C55,"")</f>
        <v/>
      </c>
      <c r="D46" s="300" t="str">
        <f>IF(AND(SUM(Studien!I55:J55)=2,Studien!K55&lt;&gt;0),Studien!D55,"")</f>
        <v/>
      </c>
      <c r="E46" s="300" t="str">
        <f>IF(AND(SUM(Studien!I55:J55)=2,Studien!K55&lt;&gt;0),Studien!E55,"")</f>
        <v/>
      </c>
      <c r="F46" s="309"/>
      <c r="G46" s="309"/>
      <c r="H46" s="309"/>
      <c r="I46" s="309"/>
      <c r="J46" s="309"/>
      <c r="K46" s="309"/>
      <c r="L46" s="309"/>
      <c r="M46" s="309"/>
    </row>
    <row r="47" spans="1:13" x14ac:dyDescent="0.25">
      <c r="A47" s="300" t="str">
        <f>IF(AND(SUM(Studien!I56:J56)=2,Studien!K56&lt;&gt;0),Studien!A56,"")</f>
        <v/>
      </c>
      <c r="B47" s="300" t="str">
        <f>IF(AND(SUM(Studien!I56:J56)=2,Studien!K56&lt;&gt;0),Studien!B56,"")</f>
        <v/>
      </c>
      <c r="C47" s="300" t="str">
        <f>IF(AND(SUM(Studien!I56:J56)=2,Studien!K56&lt;&gt;0),Studien!C56,"")</f>
        <v/>
      </c>
      <c r="D47" s="300" t="str">
        <f>IF(AND(SUM(Studien!I56:J56)=2,Studien!K56&lt;&gt;0),Studien!D56,"")</f>
        <v/>
      </c>
      <c r="E47" s="300" t="str">
        <f>IF(AND(SUM(Studien!I56:J56)=2,Studien!K56&lt;&gt;0),Studien!E56,"")</f>
        <v/>
      </c>
      <c r="F47" s="309"/>
      <c r="G47" s="309"/>
      <c r="H47" s="309"/>
      <c r="I47" s="309"/>
      <c r="J47" s="309"/>
      <c r="K47" s="309"/>
      <c r="L47" s="309"/>
      <c r="M47" s="309"/>
    </row>
    <row r="48" spans="1:13" x14ac:dyDescent="0.25">
      <c r="A48" s="300" t="str">
        <f>IF(AND(SUM(Studien!I57:J57)=2,Studien!K57&lt;&gt;0),Studien!A57,"")</f>
        <v/>
      </c>
      <c r="B48" s="300" t="str">
        <f>IF(AND(SUM(Studien!I57:J57)=2,Studien!K57&lt;&gt;0),Studien!B57,"")</f>
        <v/>
      </c>
      <c r="C48" s="300" t="str">
        <f>IF(AND(SUM(Studien!I57:J57)=2,Studien!K57&lt;&gt;0),Studien!C57,"")</f>
        <v/>
      </c>
      <c r="D48" s="300" t="str">
        <f>IF(AND(SUM(Studien!I57:J57)=2,Studien!K57&lt;&gt;0),Studien!D57,"")</f>
        <v/>
      </c>
      <c r="E48" s="300" t="str">
        <f>IF(AND(SUM(Studien!I57:J57)=2,Studien!K57&lt;&gt;0),Studien!E57,"")</f>
        <v/>
      </c>
      <c r="F48" s="309"/>
      <c r="G48" s="309"/>
      <c r="H48" s="309"/>
      <c r="I48" s="309"/>
      <c r="J48" s="309"/>
      <c r="K48" s="309"/>
      <c r="L48" s="309"/>
      <c r="M48" s="309"/>
    </row>
    <row r="49" spans="1:13" x14ac:dyDescent="0.25">
      <c r="A49" s="300" t="str">
        <f>IF(AND(SUM(Studien!I58:J58)=2,Studien!K58&lt;&gt;0),Studien!A58,"")</f>
        <v/>
      </c>
      <c r="B49" s="300" t="str">
        <f>IF(AND(SUM(Studien!I58:J58)=2,Studien!K58&lt;&gt;0),Studien!B58,"")</f>
        <v/>
      </c>
      <c r="C49" s="300" t="str">
        <f>IF(AND(SUM(Studien!I58:J58)=2,Studien!K58&lt;&gt;0),Studien!C58,"")</f>
        <v/>
      </c>
      <c r="D49" s="300" t="str">
        <f>IF(AND(SUM(Studien!I58:J58)=2,Studien!K58&lt;&gt;0),Studien!D58,"")</f>
        <v/>
      </c>
      <c r="E49" s="300" t="str">
        <f>IF(AND(SUM(Studien!I58:J58)=2,Studien!K58&lt;&gt;0),Studien!E58,"")</f>
        <v/>
      </c>
      <c r="F49" s="309"/>
      <c r="G49" s="309"/>
      <c r="H49" s="309"/>
      <c r="I49" s="309"/>
      <c r="J49" s="309"/>
      <c r="K49" s="309"/>
      <c r="L49" s="309"/>
      <c r="M49" s="309"/>
    </row>
    <row r="50" spans="1:13" x14ac:dyDescent="0.25">
      <c r="A50" s="300" t="str">
        <f>IF(AND(SUM(Studien!I59:J59)=2,Studien!K59&lt;&gt;0),Studien!A59,"")</f>
        <v/>
      </c>
      <c r="B50" s="300" t="str">
        <f>IF(AND(SUM(Studien!I59:J59)=2,Studien!K59&lt;&gt;0),Studien!B59,"")</f>
        <v/>
      </c>
      <c r="C50" s="300" t="str">
        <f>IF(AND(SUM(Studien!I59:J59)=2,Studien!K59&lt;&gt;0),Studien!C59,"")</f>
        <v/>
      </c>
      <c r="D50" s="300" t="str">
        <f>IF(AND(SUM(Studien!I59:J59)=2,Studien!K59&lt;&gt;0),Studien!D59,"")</f>
        <v/>
      </c>
      <c r="E50" s="300" t="str">
        <f>IF(AND(SUM(Studien!I59:J59)=2,Studien!K59&lt;&gt;0),Studien!E59,"")</f>
        <v/>
      </c>
      <c r="F50" s="309"/>
      <c r="G50" s="309"/>
      <c r="H50" s="309"/>
      <c r="I50" s="309"/>
      <c r="J50" s="309"/>
      <c r="K50" s="309"/>
      <c r="L50" s="309"/>
      <c r="M50" s="309"/>
    </row>
    <row r="51" spans="1:13" x14ac:dyDescent="0.25">
      <c r="A51" s="300" t="str">
        <f>IF(AND(SUM(Studien!I60:J60)=2,Studien!K60&lt;&gt;0),Studien!A60,"")</f>
        <v/>
      </c>
      <c r="B51" s="300" t="str">
        <f>IF(AND(SUM(Studien!I60:J60)=2,Studien!K60&lt;&gt;0),Studien!B60,"")</f>
        <v/>
      </c>
      <c r="C51" s="300" t="str">
        <f>IF(AND(SUM(Studien!I60:J60)=2,Studien!K60&lt;&gt;0),Studien!C60,"")</f>
        <v/>
      </c>
      <c r="D51" s="300" t="str">
        <f>IF(AND(SUM(Studien!I60:J60)=2,Studien!K60&lt;&gt;0),Studien!D60,"")</f>
        <v/>
      </c>
      <c r="E51" s="300" t="str">
        <f>IF(AND(SUM(Studien!I60:J60)=2,Studien!K60&lt;&gt;0),Studien!E60,"")</f>
        <v/>
      </c>
      <c r="F51" s="309"/>
      <c r="G51" s="309"/>
      <c r="H51" s="309"/>
      <c r="I51" s="309"/>
      <c r="J51" s="309"/>
      <c r="K51" s="309"/>
      <c r="L51" s="309"/>
      <c r="M51" s="30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R128"/>
  <sheetViews>
    <sheetView showGridLines="0" showRuler="0" zoomScaleNormal="100" zoomScaleSheetLayoutView="70" workbookViewId="0">
      <pane ySplit="7" topLeftCell="A8" activePane="bottomLeft" state="frozen"/>
      <selection pane="bottomLeft" activeCell="Q8" sqref="Q8:Q10"/>
    </sheetView>
  </sheetViews>
  <sheetFormatPr baseColWidth="10" defaultColWidth="11.42578125" defaultRowHeight="14.25" x14ac:dyDescent="0.2"/>
  <cols>
    <col min="1" max="1" width="7.5703125" style="4" customWidth="1"/>
    <col min="2" max="2" width="7.85546875" style="4" customWidth="1"/>
    <col min="3" max="3" width="17.28515625" style="4" customWidth="1"/>
    <col min="4" max="4" width="12.7109375" style="4" customWidth="1"/>
    <col min="5" max="5" width="11.140625" style="4" customWidth="1"/>
    <col min="6" max="6" width="14.5703125" style="4" customWidth="1"/>
    <col min="7" max="7" width="13.5703125" style="4" customWidth="1"/>
    <col min="8" max="9" width="10.28515625" style="4" customWidth="1"/>
    <col min="10" max="10" width="5.85546875" style="4" customWidth="1"/>
    <col min="11" max="11" width="4.140625" style="4" customWidth="1"/>
    <col min="12" max="12" width="4.5703125" style="4" customWidth="1"/>
    <col min="13" max="13" width="6" style="4" customWidth="1"/>
    <col min="14" max="14" width="7.42578125" style="4" customWidth="1"/>
    <col min="15" max="15" width="8" style="6" customWidth="1"/>
    <col min="16" max="16" width="9.5703125" style="4" customWidth="1"/>
    <col min="17" max="18" width="70.7109375" style="4" customWidth="1"/>
    <col min="19" max="19" width="9.140625" style="4" customWidth="1"/>
    <col min="20" max="16384" width="11.42578125" style="4"/>
  </cols>
  <sheetData>
    <row r="1" spans="1:18" ht="6.95" customHeight="1" x14ac:dyDescent="0.2">
      <c r="O1" s="4"/>
    </row>
    <row r="2" spans="1:18" ht="15.95" customHeight="1" x14ac:dyDescent="0.2">
      <c r="A2" s="281" t="str">
        <f>Basisdaten!A2</f>
        <v>Anlage EB Version K1.1 (Auditjahr 2026 / Kennzahlenjahr 2025)</v>
      </c>
      <c r="O2" s="4"/>
    </row>
    <row r="3" spans="1:18" ht="18.75" customHeight="1" x14ac:dyDescent="0.2">
      <c r="A3" s="282" t="s">
        <v>153</v>
      </c>
      <c r="N3" s="16"/>
      <c r="O3" s="4"/>
    </row>
    <row r="4" spans="1:18" ht="15" x14ac:dyDescent="0.25">
      <c r="A4" s="279" t="s">
        <v>91</v>
      </c>
      <c r="B4" s="579" t="str">
        <f>IF(Basisdaten!C6=0,"",Basisdaten!C6)</f>
        <v/>
      </c>
      <c r="C4" s="580"/>
      <c r="E4" s="278" t="s">
        <v>120</v>
      </c>
      <c r="F4" s="584" t="str">
        <f>IF(Basisdaten!C8=0,"",Basisdaten!C8)</f>
        <v/>
      </c>
      <c r="G4" s="584"/>
      <c r="H4" s="584"/>
      <c r="I4" s="584"/>
      <c r="J4" s="584"/>
      <c r="K4" s="584"/>
      <c r="L4" s="584"/>
      <c r="M4" s="584"/>
      <c r="N4" s="280"/>
      <c r="O4" s="4"/>
    </row>
    <row r="5" spans="1:18" ht="12" customHeight="1" thickBot="1" x14ac:dyDescent="0.25">
      <c r="D5" s="13"/>
      <c r="E5" s="13"/>
      <c r="F5" s="13"/>
      <c r="G5" s="13"/>
      <c r="H5" s="13"/>
      <c r="I5" s="13"/>
      <c r="J5" s="13"/>
      <c r="K5" s="13"/>
      <c r="L5" s="13"/>
      <c r="M5" s="13"/>
      <c r="N5" s="16"/>
      <c r="O5" s="4"/>
    </row>
    <row r="6" spans="1:18" s="9" customFormat="1" ht="18" customHeight="1" thickBot="1" x14ac:dyDescent="0.3">
      <c r="A6" s="548" t="s">
        <v>7</v>
      </c>
      <c r="B6" s="548" t="s">
        <v>502</v>
      </c>
      <c r="C6" s="548" t="s">
        <v>132</v>
      </c>
      <c r="D6" s="550" t="s">
        <v>30</v>
      </c>
      <c r="E6" s="561"/>
      <c r="F6" s="550" t="s">
        <v>31</v>
      </c>
      <c r="G6" s="561"/>
      <c r="H6" s="581" t="s">
        <v>94</v>
      </c>
      <c r="I6" s="582"/>
      <c r="J6" s="567" t="s">
        <v>222</v>
      </c>
      <c r="K6" s="576" t="s">
        <v>32</v>
      </c>
      <c r="L6" s="577"/>
      <c r="M6" s="567" t="s">
        <v>222</v>
      </c>
      <c r="N6" s="550" t="s">
        <v>28</v>
      </c>
      <c r="O6" s="551"/>
      <c r="P6" s="548" t="s">
        <v>221</v>
      </c>
      <c r="Q6" s="564" t="s">
        <v>90</v>
      </c>
      <c r="R6" s="565"/>
    </row>
    <row r="7" spans="1:18" s="9" customFormat="1" ht="23.25" customHeight="1" thickBot="1" x14ac:dyDescent="0.3">
      <c r="A7" s="560"/>
      <c r="B7" s="560"/>
      <c r="C7" s="560"/>
      <c r="D7" s="562"/>
      <c r="E7" s="563"/>
      <c r="F7" s="562"/>
      <c r="G7" s="563"/>
      <c r="H7" s="583"/>
      <c r="I7" s="582"/>
      <c r="J7" s="568"/>
      <c r="K7" s="576"/>
      <c r="L7" s="577"/>
      <c r="M7" s="568"/>
      <c r="N7" s="552"/>
      <c r="O7" s="553"/>
      <c r="P7" s="549"/>
      <c r="Q7" s="84" t="s">
        <v>295</v>
      </c>
      <c r="R7" s="84" t="s">
        <v>3</v>
      </c>
    </row>
    <row r="8" spans="1:18" s="8" customFormat="1" ht="28.5" customHeight="1" thickBot="1" x14ac:dyDescent="0.25">
      <c r="A8" s="534">
        <v>1</v>
      </c>
      <c r="B8" s="569" t="s">
        <v>136</v>
      </c>
      <c r="C8" s="557" t="s">
        <v>146</v>
      </c>
      <c r="D8" s="503" t="s">
        <v>578</v>
      </c>
      <c r="E8" s="504"/>
      <c r="F8" s="503" t="s">
        <v>575</v>
      </c>
      <c r="G8" s="504"/>
      <c r="H8" s="503" t="s">
        <v>6</v>
      </c>
      <c r="I8" s="504"/>
      <c r="J8" s="537"/>
      <c r="K8" s="488" t="s">
        <v>455</v>
      </c>
      <c r="L8" s="489"/>
      <c r="M8" s="537"/>
      <c r="N8" s="20" t="s">
        <v>31</v>
      </c>
      <c r="O8" s="30"/>
      <c r="P8" s="502" t="str">
        <f>IF(O10=Berechnung1!D27,Berechnung1!$F$5,IF(OR(O10&lt; Berechnung1!E27,O10&gt; Berechnung1!F27),Berechnung1!$G$5,IF(OR(ROUND(O10,4)&lt;Berechnung1!J27,ROUND(O10,4)&gt;Berechnung1!K27),Berechnung1!$D$5,IF(OR(ROUND(O10,4)&lt;Berechnung1!G27,ROUND(O10,4)&gt;Berechnung1!H27),Berechnung1!$E$5,Berechnung1!$C$5))))</f>
        <v>Unvollständig</v>
      </c>
      <c r="Q8" s="466"/>
      <c r="R8" s="466"/>
    </row>
    <row r="9" spans="1:18" s="8" customFormat="1" ht="28.5" customHeight="1" thickBot="1" x14ac:dyDescent="0.25">
      <c r="A9" s="555"/>
      <c r="B9" s="570"/>
      <c r="C9" s="558"/>
      <c r="D9" s="544"/>
      <c r="E9" s="545"/>
      <c r="F9" s="544"/>
      <c r="G9" s="545"/>
      <c r="H9" s="544"/>
      <c r="I9" s="545"/>
      <c r="J9" s="538"/>
      <c r="K9" s="490"/>
      <c r="L9" s="491"/>
      <c r="M9" s="538"/>
      <c r="N9" s="20" t="s">
        <v>33</v>
      </c>
      <c r="O9" s="21">
        <f>IF(Basisdaten!M56="",0,Basisdaten!M56)</f>
        <v>0</v>
      </c>
      <c r="P9" s="502"/>
      <c r="Q9" s="467"/>
      <c r="R9" s="467"/>
    </row>
    <row r="10" spans="1:18" s="8" customFormat="1" ht="28.5" customHeight="1" thickBot="1" x14ac:dyDescent="0.25">
      <c r="A10" s="556"/>
      <c r="B10" s="571"/>
      <c r="C10" s="559"/>
      <c r="D10" s="546"/>
      <c r="E10" s="547"/>
      <c r="F10" s="546"/>
      <c r="G10" s="547"/>
      <c r="H10" s="546"/>
      <c r="I10" s="547"/>
      <c r="J10" s="539"/>
      <c r="K10" s="492"/>
      <c r="L10" s="493"/>
      <c r="M10" s="539"/>
      <c r="N10" s="20" t="s">
        <v>34</v>
      </c>
      <c r="O10" s="59" t="str">
        <f>IF(O8="","n.d.",IF(O9="","n.d.",IF(O9=0,"",O8/O9)))</f>
        <v>n.d.</v>
      </c>
      <c r="P10" s="502"/>
      <c r="Q10" s="467"/>
      <c r="R10" s="467"/>
    </row>
    <row r="11" spans="1:18" s="8" customFormat="1" ht="28.5" customHeight="1" thickBot="1" x14ac:dyDescent="0.25">
      <c r="A11" s="534">
        <v>2</v>
      </c>
      <c r="B11" s="569"/>
      <c r="C11" s="557" t="s">
        <v>607</v>
      </c>
      <c r="D11" s="503" t="s">
        <v>608</v>
      </c>
      <c r="E11" s="504"/>
      <c r="F11" s="503" t="s">
        <v>609</v>
      </c>
      <c r="G11" s="504"/>
      <c r="H11" s="503" t="s">
        <v>610</v>
      </c>
      <c r="I11" s="504"/>
      <c r="J11" s="537"/>
      <c r="K11" s="488" t="s">
        <v>611</v>
      </c>
      <c r="L11" s="489"/>
      <c r="M11" s="537"/>
      <c r="N11" s="88" t="s">
        <v>31</v>
      </c>
      <c r="O11" s="94"/>
      <c r="P11" s="497" t="str">
        <f>IF(O13=Berechnung1!D30,Berechnung1!$F$5,IF(OR(O13&lt; Berechnung1!E30,O13&gt; Berechnung1!F30),Berechnung1!$G$5,IF(OR(ROUND(O13,4)&lt;Berechnung1!J30,ROUND(O13,4)&gt;Berechnung1!K30),Berechnung1!$D$5,IF(OR(ROUND(O13,4)&lt;Berechnung1!G30,ROUND(O13,4)&gt;Berechnung1!H30),Berechnung1!$E$5,Berechnung1!$C$5))))</f>
        <v>Unvollständig</v>
      </c>
      <c r="Q11" s="466"/>
      <c r="R11" s="466"/>
    </row>
    <row r="12" spans="1:18" s="8" customFormat="1" ht="28.5" customHeight="1" thickBot="1" x14ac:dyDescent="0.25">
      <c r="A12" s="555"/>
      <c r="B12" s="570"/>
      <c r="C12" s="558"/>
      <c r="D12" s="544"/>
      <c r="E12" s="545"/>
      <c r="F12" s="544"/>
      <c r="G12" s="545"/>
      <c r="H12" s="544"/>
      <c r="I12" s="545"/>
      <c r="J12" s="538"/>
      <c r="K12" s="490"/>
      <c r="L12" s="491"/>
      <c r="M12" s="538"/>
      <c r="N12" s="88" t="s">
        <v>33</v>
      </c>
      <c r="O12" s="291">
        <f>IF(Basisdaten!M56="",0,Basisdaten!M56)</f>
        <v>0</v>
      </c>
      <c r="P12" s="497"/>
      <c r="Q12" s="467"/>
      <c r="R12" s="467"/>
    </row>
    <row r="13" spans="1:18" s="8" customFormat="1" ht="28.5" customHeight="1" thickBot="1" x14ac:dyDescent="0.25">
      <c r="A13" s="556"/>
      <c r="B13" s="571"/>
      <c r="C13" s="559"/>
      <c r="D13" s="546"/>
      <c r="E13" s="547"/>
      <c r="F13" s="546"/>
      <c r="G13" s="547"/>
      <c r="H13" s="546"/>
      <c r="I13" s="547"/>
      <c r="J13" s="539"/>
      <c r="K13" s="492"/>
      <c r="L13" s="493"/>
      <c r="M13" s="539"/>
      <c r="N13" s="88" t="s">
        <v>34</v>
      </c>
      <c r="O13" s="292" t="str">
        <f>IF(O11="","n.d.",IF(O12="","n.d.",IF(O12=0,"",O11/O12)))</f>
        <v>n.d.</v>
      </c>
      <c r="P13" s="497"/>
      <c r="Q13" s="467"/>
      <c r="R13" s="467"/>
    </row>
    <row r="14" spans="1:18" s="8" customFormat="1" ht="28.5" customHeight="1" thickBot="1" x14ac:dyDescent="0.25">
      <c r="A14" s="534">
        <v>3</v>
      </c>
      <c r="B14" s="569"/>
      <c r="C14" s="557" t="s">
        <v>37</v>
      </c>
      <c r="D14" s="503" t="s">
        <v>38</v>
      </c>
      <c r="E14" s="504"/>
      <c r="F14" s="503" t="s">
        <v>576</v>
      </c>
      <c r="G14" s="504"/>
      <c r="H14" s="503" t="s">
        <v>6</v>
      </c>
      <c r="I14" s="504"/>
      <c r="J14" s="537" t="s">
        <v>311</v>
      </c>
      <c r="K14" s="488" t="s">
        <v>147</v>
      </c>
      <c r="L14" s="489"/>
      <c r="M14" s="566"/>
      <c r="N14" s="20" t="s">
        <v>31</v>
      </c>
      <c r="O14" s="30"/>
      <c r="P14" s="502" t="str">
        <f>IF(O16=Berechnung1!D33,Berechnung1!$F$5,IF(OR(O16&lt; Berechnung1!E33,O16&gt; Berechnung1!F33),Berechnung1!$G$5,IF(OR(ROUND(O16,4)&lt;Berechnung1!J33,ROUND(O16,4)&gt;Berechnung1!K33),Berechnung1!$D$5,IF(OR(ROUND(O16,4)&lt;Berechnung1!G33,ROUND(O16,4)&gt;Berechnung1!H33),Berechnung1!$E$5,Berechnung1!$C$5))))</f>
        <v>Unvollständig</v>
      </c>
      <c r="Q14" s="466"/>
      <c r="R14" s="466"/>
    </row>
    <row r="15" spans="1:18" s="8" customFormat="1" ht="28.5" customHeight="1" thickBot="1" x14ac:dyDescent="0.25">
      <c r="A15" s="555"/>
      <c r="B15" s="570"/>
      <c r="C15" s="558"/>
      <c r="D15" s="544"/>
      <c r="E15" s="545"/>
      <c r="F15" s="544"/>
      <c r="G15" s="545"/>
      <c r="H15" s="544"/>
      <c r="I15" s="545"/>
      <c r="J15" s="538"/>
      <c r="K15" s="490"/>
      <c r="L15" s="491"/>
      <c r="M15" s="538"/>
      <c r="N15" s="20" t="s">
        <v>33</v>
      </c>
      <c r="O15" s="21">
        <f>IF(Basisdaten!M56="",0,Basisdaten!M56)</f>
        <v>0</v>
      </c>
      <c r="P15" s="502"/>
      <c r="Q15" s="467"/>
      <c r="R15" s="468"/>
    </row>
    <row r="16" spans="1:18" s="8" customFormat="1" ht="28.5" customHeight="1" thickBot="1" x14ac:dyDescent="0.25">
      <c r="A16" s="556"/>
      <c r="B16" s="571"/>
      <c r="C16" s="559"/>
      <c r="D16" s="546"/>
      <c r="E16" s="547"/>
      <c r="F16" s="546"/>
      <c r="G16" s="547"/>
      <c r="H16" s="546"/>
      <c r="I16" s="547"/>
      <c r="J16" s="539"/>
      <c r="K16" s="492"/>
      <c r="L16" s="493"/>
      <c r="M16" s="539"/>
      <c r="N16" s="20" t="s">
        <v>34</v>
      </c>
      <c r="O16" s="59" t="str">
        <f>IF(O14="","n.d.",IF(O15="","n.d.",IF(O15=0,"",O14/O15)))</f>
        <v>n.d.</v>
      </c>
      <c r="P16" s="502"/>
      <c r="Q16" s="467"/>
      <c r="R16" s="469"/>
    </row>
    <row r="17" spans="1:18" s="8" customFormat="1" ht="28.5" customHeight="1" thickBot="1" x14ac:dyDescent="0.25">
      <c r="A17" s="534">
        <v>4</v>
      </c>
      <c r="B17" s="569" t="s">
        <v>137</v>
      </c>
      <c r="C17" s="557" t="s">
        <v>612</v>
      </c>
      <c r="D17" s="503" t="s">
        <v>584</v>
      </c>
      <c r="E17" s="504"/>
      <c r="F17" s="503" t="s">
        <v>577</v>
      </c>
      <c r="G17" s="504"/>
      <c r="H17" s="503" t="s">
        <v>511</v>
      </c>
      <c r="I17" s="504"/>
      <c r="J17" s="537"/>
      <c r="K17" s="488" t="s">
        <v>207</v>
      </c>
      <c r="L17" s="489"/>
      <c r="M17" s="537" t="s">
        <v>214</v>
      </c>
      <c r="N17" s="14" t="s">
        <v>31</v>
      </c>
      <c r="O17" s="21">
        <f>Studien!E5</f>
        <v>0</v>
      </c>
      <c r="P17" s="502" t="str">
        <f>IF(O19=Berechnung1!D36,Berechnung1!$F$5,IF(OR(O19&lt; Berechnung1!E36,O19&gt; Berechnung1!F36),Berechnung1!$G$5,IF(OR(ROUND(O19,4)&lt;Berechnung1!J36,ROUND(O19,4)&gt;Berechnung1!K36),Berechnung1!$D$5,IF(OR(ROUND(O19,4)&lt;Berechnung1!G36,ROUND(O19,4)&gt;Berechnung1!H36),Berechnung1!$E$5,Berechnung1!$C$5))))</f>
        <v>Unvollständig</v>
      </c>
      <c r="Q17" s="466"/>
      <c r="R17" s="466"/>
    </row>
    <row r="18" spans="1:18" s="8" customFormat="1" ht="28.5" customHeight="1" thickBot="1" x14ac:dyDescent="0.25">
      <c r="A18" s="555"/>
      <c r="B18" s="570"/>
      <c r="C18" s="558"/>
      <c r="D18" s="544"/>
      <c r="E18" s="545"/>
      <c r="F18" s="544"/>
      <c r="G18" s="545"/>
      <c r="H18" s="544"/>
      <c r="I18" s="545"/>
      <c r="J18" s="538"/>
      <c r="K18" s="490"/>
      <c r="L18" s="491"/>
      <c r="M18" s="538"/>
      <c r="N18" s="20" t="s">
        <v>33</v>
      </c>
      <c r="O18" s="21">
        <f>IF(Basisdaten!D56="",0,Basisdaten!D56)</f>
        <v>0</v>
      </c>
      <c r="P18" s="502"/>
      <c r="Q18" s="467"/>
      <c r="R18" s="468"/>
    </row>
    <row r="19" spans="1:18" s="8" customFormat="1" ht="28.5" customHeight="1" thickBot="1" x14ac:dyDescent="0.25">
      <c r="A19" s="556"/>
      <c r="B19" s="571"/>
      <c r="C19" s="559"/>
      <c r="D19" s="546"/>
      <c r="E19" s="547"/>
      <c r="F19" s="546"/>
      <c r="G19" s="547"/>
      <c r="H19" s="546"/>
      <c r="I19" s="547"/>
      <c r="J19" s="539"/>
      <c r="K19" s="492"/>
      <c r="L19" s="493"/>
      <c r="M19" s="539"/>
      <c r="N19" s="20" t="s">
        <v>34</v>
      </c>
      <c r="O19" s="59" t="str">
        <f>IF(O17="0","n.d.",IF(O18="0","n.d.",IF(O18=0,"n.d.",O17/O18)))</f>
        <v>n.d.</v>
      </c>
      <c r="P19" s="502"/>
      <c r="Q19" s="467"/>
      <c r="R19" s="469"/>
    </row>
    <row r="20" spans="1:18" s="27" customFormat="1" ht="28.5" customHeight="1" thickBot="1" x14ac:dyDescent="0.25">
      <c r="A20" s="534">
        <v>5</v>
      </c>
      <c r="B20" s="569" t="s">
        <v>148</v>
      </c>
      <c r="C20" s="575" t="s">
        <v>436</v>
      </c>
      <c r="D20" s="503" t="s">
        <v>209</v>
      </c>
      <c r="E20" s="504"/>
      <c r="F20" s="578" t="s">
        <v>436</v>
      </c>
      <c r="G20" s="504"/>
      <c r="H20" s="543" t="s">
        <v>140</v>
      </c>
      <c r="I20" s="504"/>
      <c r="J20" s="537"/>
      <c r="K20" s="488" t="s">
        <v>206</v>
      </c>
      <c r="L20" s="489"/>
      <c r="M20" s="537"/>
      <c r="N20" s="554" t="s">
        <v>36</v>
      </c>
      <c r="O20" s="540">
        <f>IF(Basisdaten!M56="",0,Basisdaten!M56)</f>
        <v>0</v>
      </c>
      <c r="P20" s="502" t="str">
        <f>IF(O20=0,Berechnung1!$F$5,IF(OR(O20&lt; Berechnung1!E39,O20&gt; Berechnung1!F39),Berechnung1!$G$5,IF(OR(ROUND(O20,4)&lt;Berechnung1!J39,ROUND(O20,4)&gt;Berechnung1!K39),Berechnung1!$D$5,IF(OR(ROUND(O20,4)&lt;Berechnung1!G39,ROUND(O20,4)&gt;Berechnung1!H39),Berechnung1!$E$5,Berechnung1!$C$5))))</f>
        <v>Unvollständig</v>
      </c>
      <c r="Q20" s="466"/>
      <c r="R20" s="466"/>
    </row>
    <row r="21" spans="1:18" s="27" customFormat="1" ht="28.5" customHeight="1" thickBot="1" x14ac:dyDescent="0.25">
      <c r="A21" s="555"/>
      <c r="B21" s="570"/>
      <c r="C21" s="558"/>
      <c r="D21" s="544"/>
      <c r="E21" s="545"/>
      <c r="F21" s="544"/>
      <c r="G21" s="545"/>
      <c r="H21" s="544"/>
      <c r="I21" s="545"/>
      <c r="J21" s="538"/>
      <c r="K21" s="490"/>
      <c r="L21" s="491"/>
      <c r="M21" s="538"/>
      <c r="N21" s="554"/>
      <c r="O21" s="541"/>
      <c r="P21" s="502"/>
      <c r="Q21" s="467"/>
      <c r="R21" s="468"/>
    </row>
    <row r="22" spans="1:18" s="27" customFormat="1" ht="28.5" customHeight="1" thickBot="1" x14ac:dyDescent="0.25">
      <c r="A22" s="556"/>
      <c r="B22" s="571"/>
      <c r="C22" s="559"/>
      <c r="D22" s="546"/>
      <c r="E22" s="547"/>
      <c r="F22" s="546"/>
      <c r="G22" s="547"/>
      <c r="H22" s="546"/>
      <c r="I22" s="547"/>
      <c r="J22" s="539"/>
      <c r="K22" s="492"/>
      <c r="L22" s="493"/>
      <c r="M22" s="539"/>
      <c r="N22" s="554"/>
      <c r="O22" s="542"/>
      <c r="P22" s="502"/>
      <c r="Q22" s="467"/>
      <c r="R22" s="469"/>
    </row>
    <row r="23" spans="1:18" s="8" customFormat="1" ht="28.5" customHeight="1" thickBot="1" x14ac:dyDescent="0.25">
      <c r="A23" s="534" t="s">
        <v>503</v>
      </c>
      <c r="B23" s="569" t="s">
        <v>148</v>
      </c>
      <c r="C23" s="575" t="s">
        <v>35</v>
      </c>
      <c r="D23" s="503" t="s">
        <v>209</v>
      </c>
      <c r="E23" s="504"/>
      <c r="F23" s="578" t="s">
        <v>35</v>
      </c>
      <c r="G23" s="504"/>
      <c r="H23" s="543" t="s">
        <v>140</v>
      </c>
      <c r="I23" s="504"/>
      <c r="J23" s="537"/>
      <c r="K23" s="488" t="s">
        <v>149</v>
      </c>
      <c r="L23" s="489"/>
      <c r="M23" s="537"/>
      <c r="N23" s="554" t="s">
        <v>36</v>
      </c>
      <c r="O23" s="540">
        <f>IF(Basisdaten!D56="",0,Basisdaten!D56)</f>
        <v>0</v>
      </c>
      <c r="P23" s="502" t="str">
        <f>IF(O23=0,Berechnung1!$F$5,IF(OR(O23&lt; Berechnung1!E42,O23&gt; Berechnung1!F42),Berechnung1!$G$5,IF(OR(ROUND(O23,4)&lt;Berechnung1!J42,ROUND(O23,4)&gt;Berechnung1!K42),Berechnung1!$D$5,IF(OR(ROUND(O23,4)&lt;Berechnung1!G42,ROUND(O23,4)&gt;Berechnung1!H42),Berechnung1!$E$5,Berechnung1!$C$5))))</f>
        <v>Unvollständig</v>
      </c>
      <c r="Q23" s="522"/>
      <c r="R23" s="466"/>
    </row>
    <row r="24" spans="1:18" s="8" customFormat="1" ht="28.5" customHeight="1" thickBot="1" x14ac:dyDescent="0.25">
      <c r="A24" s="555"/>
      <c r="B24" s="570"/>
      <c r="C24" s="558"/>
      <c r="D24" s="544"/>
      <c r="E24" s="545"/>
      <c r="F24" s="544"/>
      <c r="G24" s="545"/>
      <c r="H24" s="544"/>
      <c r="I24" s="545"/>
      <c r="J24" s="538"/>
      <c r="K24" s="490"/>
      <c r="L24" s="491"/>
      <c r="M24" s="538"/>
      <c r="N24" s="554"/>
      <c r="O24" s="541"/>
      <c r="P24" s="502"/>
      <c r="Q24" s="467"/>
      <c r="R24" s="468"/>
    </row>
    <row r="25" spans="1:18" s="8" customFormat="1" ht="28.5" customHeight="1" thickBot="1" x14ac:dyDescent="0.25">
      <c r="A25" s="556"/>
      <c r="B25" s="571"/>
      <c r="C25" s="559"/>
      <c r="D25" s="546"/>
      <c r="E25" s="547"/>
      <c r="F25" s="546"/>
      <c r="G25" s="547"/>
      <c r="H25" s="546"/>
      <c r="I25" s="547"/>
      <c r="J25" s="539"/>
      <c r="K25" s="492"/>
      <c r="L25" s="493"/>
      <c r="M25" s="539"/>
      <c r="N25" s="554"/>
      <c r="O25" s="542"/>
      <c r="P25" s="502"/>
      <c r="Q25" s="467"/>
      <c r="R25" s="469"/>
    </row>
    <row r="26" spans="1:18" s="8" customFormat="1" ht="28.5" customHeight="1" thickBot="1" x14ac:dyDescent="0.25">
      <c r="A26" s="534" t="s">
        <v>504</v>
      </c>
      <c r="B26" s="572" t="s">
        <v>148</v>
      </c>
      <c r="C26" s="575" t="s">
        <v>144</v>
      </c>
      <c r="D26" s="543" t="s">
        <v>140</v>
      </c>
      <c r="E26" s="504"/>
      <c r="F26" s="578" t="s">
        <v>144</v>
      </c>
      <c r="G26" s="504"/>
      <c r="H26" s="543" t="s">
        <v>140</v>
      </c>
      <c r="I26" s="504"/>
      <c r="J26" s="537"/>
      <c r="K26" s="488" t="s">
        <v>147</v>
      </c>
      <c r="L26" s="489"/>
      <c r="M26" s="537"/>
      <c r="N26" s="554" t="s">
        <v>36</v>
      </c>
      <c r="O26" s="540">
        <f>IF(Basisdaten!K56="",0,Basisdaten!K56)</f>
        <v>0</v>
      </c>
      <c r="P26" s="502" t="str">
        <f>IF(O26=0,Berechnung1!$F$5,IF(OR(O26&lt; Berechnung1!E45,O26&gt; Berechnung1!F45),Berechnung1!$G$5,IF(OR(ROUND(O26,4)&lt;Berechnung1!J45,ROUND(O26,4)&gt;Berechnung1!K45),Berechnung1!$D$5,IF(OR(ROUND(O26,4)&lt;Berechnung1!G45,ROUND(O26,4)&gt;Berechnung1!H45),Berechnung1!$E$5,Berechnung1!$C$5))))</f>
        <v>Unvollständig</v>
      </c>
      <c r="Q26" s="522"/>
      <c r="R26" s="466"/>
    </row>
    <row r="27" spans="1:18" s="8" customFormat="1" ht="28.5" customHeight="1" thickBot="1" x14ac:dyDescent="0.25">
      <c r="A27" s="555"/>
      <c r="B27" s="573"/>
      <c r="C27" s="558"/>
      <c r="D27" s="544"/>
      <c r="E27" s="545"/>
      <c r="F27" s="544"/>
      <c r="G27" s="545"/>
      <c r="H27" s="544"/>
      <c r="I27" s="545"/>
      <c r="J27" s="538"/>
      <c r="K27" s="490"/>
      <c r="L27" s="491"/>
      <c r="M27" s="538"/>
      <c r="N27" s="554"/>
      <c r="O27" s="541"/>
      <c r="P27" s="502"/>
      <c r="Q27" s="467"/>
      <c r="R27" s="468"/>
    </row>
    <row r="28" spans="1:18" s="8" customFormat="1" ht="28.5" customHeight="1" thickBot="1" x14ac:dyDescent="0.25">
      <c r="A28" s="556"/>
      <c r="B28" s="574"/>
      <c r="C28" s="559"/>
      <c r="D28" s="546"/>
      <c r="E28" s="547"/>
      <c r="F28" s="546"/>
      <c r="G28" s="547"/>
      <c r="H28" s="546"/>
      <c r="I28" s="547"/>
      <c r="J28" s="539"/>
      <c r="K28" s="492"/>
      <c r="L28" s="493"/>
      <c r="M28" s="539"/>
      <c r="N28" s="554"/>
      <c r="O28" s="542"/>
      <c r="P28" s="502"/>
      <c r="Q28" s="467"/>
      <c r="R28" s="469"/>
    </row>
    <row r="29" spans="1:18" s="27" customFormat="1" ht="28.5" customHeight="1" thickBot="1" x14ac:dyDescent="0.25">
      <c r="A29" s="534">
        <v>7</v>
      </c>
      <c r="B29" s="572" t="s">
        <v>150</v>
      </c>
      <c r="C29" s="557" t="s">
        <v>437</v>
      </c>
      <c r="D29" s="503" t="s">
        <v>209</v>
      </c>
      <c r="E29" s="504"/>
      <c r="F29" s="503" t="s">
        <v>438</v>
      </c>
      <c r="G29" s="504"/>
      <c r="H29" s="543" t="s">
        <v>140</v>
      </c>
      <c r="I29" s="504"/>
      <c r="J29" s="537"/>
      <c r="K29" s="488" t="s">
        <v>151</v>
      </c>
      <c r="L29" s="489"/>
      <c r="M29" s="537"/>
      <c r="N29" s="554" t="s">
        <v>36</v>
      </c>
      <c r="O29" s="540">
        <f>IF(Basisdaten!M55="",0,Basisdaten!M55)</f>
        <v>0</v>
      </c>
      <c r="P29" s="502" t="str">
        <f>IF(O29=0,Berechnung1!$F$5,IF(OR(O29&lt; Berechnung1!E48,O29&gt; Berechnung1!F48),Berechnung1!$G$5,IF(OR(ROUND(O29,4)&lt;Berechnung1!J48,ROUND(O29,4)&gt;Berechnung1!K48),Berechnung1!$D$5,IF(OR(ROUND(O29,4)&lt;Berechnung1!G48,ROUND(O29,4)&gt;Berechnung1!H48),Berechnung1!$E$5,Berechnung1!$C$5))))</f>
        <v>Unvollständig</v>
      </c>
      <c r="Q29" s="522"/>
      <c r="R29" s="466"/>
    </row>
    <row r="30" spans="1:18" s="27" customFormat="1" ht="28.5" customHeight="1" thickBot="1" x14ac:dyDescent="0.25">
      <c r="A30" s="555"/>
      <c r="B30" s="573"/>
      <c r="C30" s="558"/>
      <c r="D30" s="544"/>
      <c r="E30" s="545"/>
      <c r="F30" s="544"/>
      <c r="G30" s="545"/>
      <c r="H30" s="544"/>
      <c r="I30" s="545"/>
      <c r="J30" s="538"/>
      <c r="K30" s="490"/>
      <c r="L30" s="491"/>
      <c r="M30" s="538"/>
      <c r="N30" s="554"/>
      <c r="O30" s="541"/>
      <c r="P30" s="502"/>
      <c r="Q30" s="467"/>
      <c r="R30" s="468"/>
    </row>
    <row r="31" spans="1:18" s="27" customFormat="1" ht="28.5" customHeight="1" thickBot="1" x14ac:dyDescent="0.25">
      <c r="A31" s="556"/>
      <c r="B31" s="574"/>
      <c r="C31" s="559"/>
      <c r="D31" s="546"/>
      <c r="E31" s="547"/>
      <c r="F31" s="546"/>
      <c r="G31" s="547"/>
      <c r="H31" s="546"/>
      <c r="I31" s="547"/>
      <c r="J31" s="539"/>
      <c r="K31" s="492"/>
      <c r="L31" s="493"/>
      <c r="M31" s="539"/>
      <c r="N31" s="554"/>
      <c r="O31" s="542"/>
      <c r="P31" s="502"/>
      <c r="Q31" s="467"/>
      <c r="R31" s="469"/>
    </row>
    <row r="32" spans="1:18" s="66" customFormat="1" ht="28.5" customHeight="1" thickBot="1" x14ac:dyDescent="0.3">
      <c r="A32" s="534">
        <v>8</v>
      </c>
      <c r="B32" s="496" t="s">
        <v>505</v>
      </c>
      <c r="C32" s="532" t="s">
        <v>439</v>
      </c>
      <c r="D32" s="532" t="s">
        <v>440</v>
      </c>
      <c r="E32" s="532"/>
      <c r="F32" s="532" t="s">
        <v>687</v>
      </c>
      <c r="G32" s="532"/>
      <c r="H32" s="503" t="s">
        <v>441</v>
      </c>
      <c r="I32" s="504"/>
      <c r="J32" s="523"/>
      <c r="K32" s="488" t="s">
        <v>613</v>
      </c>
      <c r="L32" s="489"/>
      <c r="M32" s="523"/>
      <c r="N32" s="88" t="s">
        <v>31</v>
      </c>
      <c r="O32" s="94"/>
      <c r="P32" s="502" t="str">
        <f>IF(O34=Berechnung1!D51,Berechnung1!$F$5,IF(OR(O34&lt; Berechnung1!E51,O34&gt; Berechnung1!F51),Berechnung1!$G$5,IF(OR(ROUND(O34,4)&lt;Berechnung1!J51,ROUND(O34,4)&gt;Berechnung1!K51),Berechnung1!$D$5,IF(OR(ROUND(O34,4)&lt;Berechnung1!G51,ROUND(O34,4)&gt;Berechnung1!H51),Berechnung1!$E$5,Berechnung1!$C$5))))</f>
        <v>Unvollständig</v>
      </c>
      <c r="Q32" s="522"/>
      <c r="R32" s="519"/>
    </row>
    <row r="33" spans="1:18" s="66" customFormat="1" ht="28.5" customHeight="1" thickBot="1" x14ac:dyDescent="0.3">
      <c r="A33" s="535"/>
      <c r="B33" s="496"/>
      <c r="C33" s="532"/>
      <c r="D33" s="532"/>
      <c r="E33" s="532"/>
      <c r="F33" s="532"/>
      <c r="G33" s="532"/>
      <c r="H33" s="505"/>
      <c r="I33" s="506"/>
      <c r="J33" s="511"/>
      <c r="K33" s="490"/>
      <c r="L33" s="491"/>
      <c r="M33" s="511"/>
      <c r="N33" s="88" t="s">
        <v>33</v>
      </c>
      <c r="O33" s="92">
        <f>D110+E110+F110+J110</f>
        <v>0</v>
      </c>
      <c r="P33" s="502"/>
      <c r="Q33" s="467"/>
      <c r="R33" s="519"/>
    </row>
    <row r="34" spans="1:18" s="66" customFormat="1" ht="28.5" customHeight="1" thickBot="1" x14ac:dyDescent="0.3">
      <c r="A34" s="536"/>
      <c r="B34" s="496"/>
      <c r="C34" s="532"/>
      <c r="D34" s="532"/>
      <c r="E34" s="532"/>
      <c r="F34" s="532"/>
      <c r="G34" s="532"/>
      <c r="H34" s="507"/>
      <c r="I34" s="508"/>
      <c r="J34" s="511"/>
      <c r="K34" s="492"/>
      <c r="L34" s="493"/>
      <c r="M34" s="511"/>
      <c r="N34" s="88" t="s">
        <v>34</v>
      </c>
      <c r="O34" s="93" t="str">
        <f>IF(O32="","n.d.",IF(O33="","n.d.",IF(O33=0,"",O32/O33)))</f>
        <v>n.d.</v>
      </c>
      <c r="P34" s="502"/>
      <c r="Q34" s="467"/>
      <c r="R34" s="519"/>
    </row>
    <row r="35" spans="1:18" s="66" customFormat="1" ht="46.5" customHeight="1" thickBot="1" x14ac:dyDescent="0.3">
      <c r="A35" s="534">
        <v>9</v>
      </c>
      <c r="B35" s="496" t="s">
        <v>505</v>
      </c>
      <c r="C35" s="532" t="s">
        <v>266</v>
      </c>
      <c r="D35" s="532" t="s">
        <v>702</v>
      </c>
      <c r="E35" s="532"/>
      <c r="F35" s="532" t="s">
        <v>442</v>
      </c>
      <c r="G35" s="532"/>
      <c r="H35" s="503" t="s">
        <v>443</v>
      </c>
      <c r="I35" s="504"/>
      <c r="J35" s="523"/>
      <c r="K35" s="488" t="s">
        <v>614</v>
      </c>
      <c r="L35" s="489"/>
      <c r="M35" s="523"/>
      <c r="N35" s="88" t="s">
        <v>31</v>
      </c>
      <c r="O35" s="94"/>
      <c r="P35" s="502" t="str">
        <f>IF(AND(O35&lt;&gt;"",O36&lt;&gt;"",O35=0,O36=0),Berechnung1!$H$5,IF(O37="",Berechnung1!$D$5,IF(O37=Berechnung1!D54,Berechnung1!$F$5,IF(OR(O37&lt; Berechnung1!E54,O37&gt; Berechnung1!F54),Berechnung1!$G$5,IF(OR(ROUND(O37,4)&lt;Berechnung1!J54,ROUND(O37,4)&gt;Berechnung1!K54),Berechnung1!$D$5,IF(OR(ROUND(O37,4)&lt;Berechnung1!G54,ROUND(O37,4)&gt;Berechnung1!H54),Berechnung1!$E$5,Berechnung1!$C$5))))))</f>
        <v>Unvollständig</v>
      </c>
      <c r="Q35" s="522"/>
      <c r="R35" s="519"/>
    </row>
    <row r="36" spans="1:18" s="66" customFormat="1" ht="46.5" customHeight="1" thickBot="1" x14ac:dyDescent="0.3">
      <c r="A36" s="535"/>
      <c r="B36" s="496"/>
      <c r="C36" s="532"/>
      <c r="D36" s="532"/>
      <c r="E36" s="532"/>
      <c r="F36" s="532"/>
      <c r="G36" s="532"/>
      <c r="H36" s="505"/>
      <c r="I36" s="506"/>
      <c r="J36" s="511"/>
      <c r="K36" s="490"/>
      <c r="L36" s="491"/>
      <c r="M36" s="511"/>
      <c r="N36" s="88" t="s">
        <v>33</v>
      </c>
      <c r="O36" s="92">
        <f>IF(SUM(E100:F105)="",0,SUM(E100:F105))</f>
        <v>0</v>
      </c>
      <c r="P36" s="502"/>
      <c r="Q36" s="467"/>
      <c r="R36" s="519"/>
    </row>
    <row r="37" spans="1:18" s="66" customFormat="1" ht="46.5" customHeight="1" thickBot="1" x14ac:dyDescent="0.3">
      <c r="A37" s="536"/>
      <c r="B37" s="496"/>
      <c r="C37" s="532"/>
      <c r="D37" s="532"/>
      <c r="E37" s="532"/>
      <c r="F37" s="532"/>
      <c r="G37" s="532"/>
      <c r="H37" s="507"/>
      <c r="I37" s="508"/>
      <c r="J37" s="511"/>
      <c r="K37" s="492"/>
      <c r="L37" s="493"/>
      <c r="M37" s="511"/>
      <c r="N37" s="88" t="s">
        <v>34</v>
      </c>
      <c r="O37" s="93" t="str">
        <f>IF(O35="","n.d.",IF(AND(O35=0,O36=0),"",O35/O36))</f>
        <v>n.d.</v>
      </c>
      <c r="P37" s="502"/>
      <c r="Q37" s="467"/>
      <c r="R37" s="519"/>
    </row>
    <row r="38" spans="1:18" s="66" customFormat="1" ht="36" customHeight="1" thickBot="1" x14ac:dyDescent="0.3">
      <c r="A38" s="494">
        <v>10</v>
      </c>
      <c r="B38" s="496" t="s">
        <v>505</v>
      </c>
      <c r="C38" s="532" t="s">
        <v>267</v>
      </c>
      <c r="D38" s="532" t="s">
        <v>268</v>
      </c>
      <c r="E38" s="532"/>
      <c r="F38" s="532" t="s">
        <v>444</v>
      </c>
      <c r="G38" s="532"/>
      <c r="H38" s="503" t="s">
        <v>920</v>
      </c>
      <c r="I38" s="504"/>
      <c r="J38" s="511"/>
      <c r="K38" s="488" t="s">
        <v>445</v>
      </c>
      <c r="L38" s="489"/>
      <c r="M38" s="523" t="s">
        <v>346</v>
      </c>
      <c r="N38" s="88" t="s">
        <v>31</v>
      </c>
      <c r="O38" s="94"/>
      <c r="P38" s="502" t="str">
        <f>IF(O40=Berechnung1!D57,Berechnung1!$F$5,IF(OR(O40&lt; Berechnung1!E57,O40&gt; Berechnung1!F57),Berechnung1!$G$5,IF(OR(ROUND(O40,4)&lt;Berechnung1!J57,ROUND(O40,4)&gt;Berechnung1!K57),Berechnung1!$D$5,IF(OR(ROUND(O40,4)&lt;Berechnung1!G57,ROUND(O40,4)&gt;Berechnung1!H57),Berechnung1!$E$5,Berechnung1!$C$5))))</f>
        <v>Unvollständig</v>
      </c>
      <c r="Q38" s="522"/>
      <c r="R38" s="519"/>
    </row>
    <row r="39" spans="1:18" s="66" customFormat="1" ht="36" customHeight="1" thickBot="1" x14ac:dyDescent="0.3">
      <c r="A39" s="495"/>
      <c r="B39" s="496"/>
      <c r="C39" s="532"/>
      <c r="D39" s="532"/>
      <c r="E39" s="532"/>
      <c r="F39" s="532"/>
      <c r="G39" s="532"/>
      <c r="H39" s="505"/>
      <c r="I39" s="506"/>
      <c r="J39" s="511"/>
      <c r="K39" s="490"/>
      <c r="L39" s="491"/>
      <c r="M39" s="511"/>
      <c r="N39" s="88" t="s">
        <v>33</v>
      </c>
      <c r="O39" s="94"/>
      <c r="P39" s="502"/>
      <c r="Q39" s="467"/>
      <c r="R39" s="519"/>
    </row>
    <row r="40" spans="1:18" s="66" customFormat="1" ht="36" customHeight="1" thickBot="1" x14ac:dyDescent="0.3">
      <c r="A40" s="495"/>
      <c r="B40" s="496"/>
      <c r="C40" s="532"/>
      <c r="D40" s="532"/>
      <c r="E40" s="532"/>
      <c r="F40" s="532"/>
      <c r="G40" s="532"/>
      <c r="H40" s="507"/>
      <c r="I40" s="508"/>
      <c r="J40" s="511"/>
      <c r="K40" s="492"/>
      <c r="L40" s="493"/>
      <c r="M40" s="511"/>
      <c r="N40" s="88" t="s">
        <v>34</v>
      </c>
      <c r="O40" s="93" t="str">
        <f>IF(O38="","n.d.",IF(O39="","n.d.",IF(O39=0,"",O38/O39)))</f>
        <v>n.d.</v>
      </c>
      <c r="P40" s="502"/>
      <c r="Q40" s="467"/>
      <c r="R40" s="519"/>
    </row>
    <row r="41" spans="1:18" s="66" customFormat="1" ht="36.75" customHeight="1" thickBot="1" x14ac:dyDescent="0.3">
      <c r="A41" s="494">
        <v>11</v>
      </c>
      <c r="B41" s="496" t="s">
        <v>505</v>
      </c>
      <c r="C41" s="532" t="s">
        <v>446</v>
      </c>
      <c r="D41" s="532" t="s">
        <v>269</v>
      </c>
      <c r="E41" s="532"/>
      <c r="F41" s="532" t="s">
        <v>447</v>
      </c>
      <c r="G41" s="532"/>
      <c r="H41" s="503" t="s">
        <v>270</v>
      </c>
      <c r="I41" s="504"/>
      <c r="J41" s="511"/>
      <c r="K41" s="488" t="s">
        <v>131</v>
      </c>
      <c r="L41" s="489"/>
      <c r="M41" s="523"/>
      <c r="N41" s="88" t="s">
        <v>31</v>
      </c>
      <c r="O41" s="94"/>
      <c r="P41" s="502" t="str">
        <f>IF(O43=Berechnung1!D60,Berechnung1!$F$5,IF(OR(O43&lt; Berechnung1!E60,O43&gt; Berechnung1!F60),Berechnung1!$G$5,IF(OR(ROUND(O43,4)&lt;Berechnung1!J60,ROUND(O43,4)&gt;Berechnung1!K60),Berechnung1!$D$5,IF(OR(ROUND(O43,4)&lt;Berechnung1!G60,ROUND(O43,4)&gt;Berechnung1!H60),Berechnung1!$E$5,Berechnung1!$C$5))))</f>
        <v>Unvollständig</v>
      </c>
      <c r="Q41" s="522"/>
      <c r="R41" s="519"/>
    </row>
    <row r="42" spans="1:18" s="66" customFormat="1" ht="36.75" customHeight="1" thickBot="1" x14ac:dyDescent="0.3">
      <c r="A42" s="495"/>
      <c r="B42" s="496"/>
      <c r="C42" s="532"/>
      <c r="D42" s="532"/>
      <c r="E42" s="532"/>
      <c r="F42" s="532"/>
      <c r="G42" s="532"/>
      <c r="H42" s="505"/>
      <c r="I42" s="506"/>
      <c r="J42" s="511"/>
      <c r="K42" s="490"/>
      <c r="L42" s="491"/>
      <c r="M42" s="511"/>
      <c r="N42" s="88" t="s">
        <v>33</v>
      </c>
      <c r="O42" s="92">
        <f>IF(SUM(F104:F109)=0,0,SUM(F104:F109))</f>
        <v>0</v>
      </c>
      <c r="P42" s="502"/>
      <c r="Q42" s="467"/>
      <c r="R42" s="519"/>
    </row>
    <row r="43" spans="1:18" s="66" customFormat="1" ht="36.75" customHeight="1" thickBot="1" x14ac:dyDescent="0.3">
      <c r="A43" s="495"/>
      <c r="B43" s="496"/>
      <c r="C43" s="532"/>
      <c r="D43" s="532"/>
      <c r="E43" s="532"/>
      <c r="F43" s="532"/>
      <c r="G43" s="532"/>
      <c r="H43" s="507"/>
      <c r="I43" s="508"/>
      <c r="J43" s="511"/>
      <c r="K43" s="492"/>
      <c r="L43" s="493"/>
      <c r="M43" s="511"/>
      <c r="N43" s="88" t="s">
        <v>34</v>
      </c>
      <c r="O43" s="93" t="str">
        <f>IF(O41="","n.d.",IF(O42="","n.d.",IF(O42=0,"",O41/O42)))</f>
        <v>n.d.</v>
      </c>
      <c r="P43" s="502"/>
      <c r="Q43" s="467"/>
      <c r="R43" s="519"/>
    </row>
    <row r="44" spans="1:18" s="66" customFormat="1" ht="28.5" customHeight="1" thickBot="1" x14ac:dyDescent="0.3">
      <c r="A44" s="525">
        <v>12</v>
      </c>
      <c r="B44" s="533" t="s">
        <v>505</v>
      </c>
      <c r="C44" s="521" t="s">
        <v>271</v>
      </c>
      <c r="D44" s="521" t="s">
        <v>272</v>
      </c>
      <c r="E44" s="521"/>
      <c r="F44" s="521" t="s">
        <v>448</v>
      </c>
      <c r="G44" s="521"/>
      <c r="H44" s="607" t="s">
        <v>527</v>
      </c>
      <c r="I44" s="608"/>
      <c r="J44" s="524"/>
      <c r="K44" s="526" t="s">
        <v>131</v>
      </c>
      <c r="L44" s="527"/>
      <c r="M44" s="524"/>
      <c r="N44" s="259" t="s">
        <v>31</v>
      </c>
      <c r="O44" s="260"/>
      <c r="P44" s="525"/>
      <c r="Q44" s="520" t="s">
        <v>585</v>
      </c>
      <c r="R44" s="521"/>
    </row>
    <row r="45" spans="1:18" s="66" customFormat="1" ht="28.5" customHeight="1" thickBot="1" x14ac:dyDescent="0.3">
      <c r="A45" s="524"/>
      <c r="B45" s="533"/>
      <c r="C45" s="521"/>
      <c r="D45" s="521"/>
      <c r="E45" s="521"/>
      <c r="F45" s="521"/>
      <c r="G45" s="521"/>
      <c r="H45" s="609"/>
      <c r="I45" s="610"/>
      <c r="J45" s="524"/>
      <c r="K45" s="528"/>
      <c r="L45" s="529"/>
      <c r="M45" s="524"/>
      <c r="N45" s="259" t="s">
        <v>33</v>
      </c>
      <c r="O45" s="260"/>
      <c r="P45" s="525"/>
      <c r="Q45" s="521"/>
      <c r="R45" s="521"/>
    </row>
    <row r="46" spans="1:18" s="66" customFormat="1" ht="28.5" customHeight="1" thickBot="1" x14ac:dyDescent="0.3">
      <c r="A46" s="524"/>
      <c r="B46" s="533"/>
      <c r="C46" s="521"/>
      <c r="D46" s="521"/>
      <c r="E46" s="521"/>
      <c r="F46" s="521"/>
      <c r="G46" s="521"/>
      <c r="H46" s="611"/>
      <c r="I46" s="612"/>
      <c r="J46" s="524"/>
      <c r="K46" s="530"/>
      <c r="L46" s="531"/>
      <c r="M46" s="524"/>
      <c r="N46" s="259" t="s">
        <v>34</v>
      </c>
      <c r="O46" s="260" t="str">
        <f>IF(O44="","n.d.",IF(O45="","n.d.",IF(O45=0,"",O44/O45)))</f>
        <v>n.d.</v>
      </c>
      <c r="P46" s="525"/>
      <c r="Q46" s="521"/>
      <c r="R46" s="521"/>
    </row>
    <row r="47" spans="1:18" s="66" customFormat="1" ht="28.5" customHeight="1" thickBot="1" x14ac:dyDescent="0.3">
      <c r="A47" s="494">
        <v>13</v>
      </c>
      <c r="B47" s="496" t="s">
        <v>505</v>
      </c>
      <c r="C47" s="532" t="s">
        <v>273</v>
      </c>
      <c r="D47" s="532" t="s">
        <v>579</v>
      </c>
      <c r="E47" s="532"/>
      <c r="F47" s="532" t="s">
        <v>528</v>
      </c>
      <c r="G47" s="532"/>
      <c r="H47" s="503" t="s">
        <v>529</v>
      </c>
      <c r="I47" s="504"/>
      <c r="J47" s="511"/>
      <c r="K47" s="488" t="s">
        <v>530</v>
      </c>
      <c r="L47" s="489"/>
      <c r="M47" s="523"/>
      <c r="N47" s="85" t="s">
        <v>31</v>
      </c>
      <c r="O47" s="94"/>
      <c r="P47" s="502" t="str">
        <f>IF(O49=Berechnung1!D63,Berechnung1!$F$5,IF(OR(O49&lt; Berechnung1!E63,O49&gt; Berechnung1!F63),Berechnung1!$G$5,IF(OR(ROUND(O49,4)&lt;Berechnung1!J63,ROUND(O49,4)&gt;Berechnung1!K63),Berechnung1!$D$5,IF(OR(ROUND(O49,4)&lt;Berechnung1!G63,ROUND(O49,4)&gt;Berechnung1!H63),Berechnung1!$E$5,Berechnung1!$C$5))))</f>
        <v>Unvollständig</v>
      </c>
      <c r="Q47" s="522"/>
      <c r="R47" s="519"/>
    </row>
    <row r="48" spans="1:18" s="66" customFormat="1" ht="28.5" customHeight="1" thickBot="1" x14ac:dyDescent="0.3">
      <c r="A48" s="495"/>
      <c r="B48" s="496"/>
      <c r="C48" s="532"/>
      <c r="D48" s="532"/>
      <c r="E48" s="532"/>
      <c r="F48" s="532"/>
      <c r="G48" s="532"/>
      <c r="H48" s="505"/>
      <c r="I48" s="506"/>
      <c r="J48" s="511"/>
      <c r="K48" s="490"/>
      <c r="L48" s="491"/>
      <c r="M48" s="511"/>
      <c r="N48" s="85" t="s">
        <v>33</v>
      </c>
      <c r="O48" s="92">
        <f>SUM(D103:F109,J103:J109)</f>
        <v>0</v>
      </c>
      <c r="P48" s="502"/>
      <c r="Q48" s="467"/>
      <c r="R48" s="519"/>
    </row>
    <row r="49" spans="1:18" s="66" customFormat="1" ht="28.5" customHeight="1" thickBot="1" x14ac:dyDescent="0.3">
      <c r="A49" s="495"/>
      <c r="B49" s="496"/>
      <c r="C49" s="532"/>
      <c r="D49" s="532"/>
      <c r="E49" s="532"/>
      <c r="F49" s="532"/>
      <c r="G49" s="532"/>
      <c r="H49" s="507"/>
      <c r="I49" s="508"/>
      <c r="J49" s="511"/>
      <c r="K49" s="492"/>
      <c r="L49" s="493"/>
      <c r="M49" s="511"/>
      <c r="N49" s="85" t="s">
        <v>34</v>
      </c>
      <c r="O49" s="93" t="str">
        <f>IF(O47="","n.d.",IF(O48="","n.d.",IF(O48=0,"",O47/O48)))</f>
        <v>n.d.</v>
      </c>
      <c r="P49" s="502"/>
      <c r="Q49" s="467"/>
      <c r="R49" s="519"/>
    </row>
    <row r="50" spans="1:18" s="97" customFormat="1" ht="28.5" customHeight="1" thickBot="1" x14ac:dyDescent="0.25">
      <c r="A50" s="498">
        <v>14</v>
      </c>
      <c r="B50" s="500" t="s">
        <v>506</v>
      </c>
      <c r="C50" s="501" t="s">
        <v>344</v>
      </c>
      <c r="D50" s="501" t="s">
        <v>689</v>
      </c>
      <c r="E50" s="501"/>
      <c r="F50" s="501" t="s">
        <v>688</v>
      </c>
      <c r="G50" s="501"/>
      <c r="H50" s="479" t="s">
        <v>449</v>
      </c>
      <c r="I50" s="480"/>
      <c r="J50" s="511"/>
      <c r="K50" s="488" t="s">
        <v>530</v>
      </c>
      <c r="L50" s="489"/>
      <c r="M50" s="523"/>
      <c r="N50" s="88" t="s">
        <v>31</v>
      </c>
      <c r="O50" s="94"/>
      <c r="P50" s="502" t="str">
        <f>IF(AND(O50&lt;&gt;"",O51&lt;&gt;"",O50=0,O51=0),Berechnung1!$H$5,IF(O52="",Berechnung1!$D$5,IF(O52="",Berechnung1!$G$5,IF(O52=Berechnung1!D69,Berechnung1!$F$5,IF(OR(O52&lt;Berechnung1!E69,O52&gt;Berechnung1!F69),Berechnung1!$G$5,IF(OR(ROUND(O52,4)&lt;Berechnung1!J66,ROUND(O52,4)&gt;Berechnung1!K66),Berechnung1!$D$5,IF(OR(ROUND(O52,4)&lt;Berechnung1!G66,ROUND(O52,4)&gt;Berechnung1!H66),Berechnung1!$E$5,Berechnung1!$C$5)))))))</f>
        <v>Unvollständig</v>
      </c>
      <c r="Q50" s="522"/>
      <c r="R50" s="600"/>
    </row>
    <row r="51" spans="1:18" s="97" customFormat="1" ht="28.5" customHeight="1" thickBot="1" x14ac:dyDescent="0.25">
      <c r="A51" s="499"/>
      <c r="B51" s="500"/>
      <c r="C51" s="501"/>
      <c r="D51" s="501"/>
      <c r="E51" s="501"/>
      <c r="F51" s="501"/>
      <c r="G51" s="501"/>
      <c r="H51" s="481"/>
      <c r="I51" s="482"/>
      <c r="J51" s="511"/>
      <c r="K51" s="490"/>
      <c r="L51" s="491"/>
      <c r="M51" s="511"/>
      <c r="N51" s="88" t="s">
        <v>33</v>
      </c>
      <c r="O51" s="92">
        <f>SUM(D113:D120,H113:J120)</f>
        <v>0</v>
      </c>
      <c r="P51" s="502"/>
      <c r="Q51" s="467"/>
      <c r="R51" s="519"/>
    </row>
    <row r="52" spans="1:18" s="97" customFormat="1" ht="28.5" customHeight="1" thickBot="1" x14ac:dyDescent="0.25">
      <c r="A52" s="499"/>
      <c r="B52" s="500"/>
      <c r="C52" s="501"/>
      <c r="D52" s="501"/>
      <c r="E52" s="501"/>
      <c r="F52" s="501"/>
      <c r="G52" s="501"/>
      <c r="H52" s="483"/>
      <c r="I52" s="484"/>
      <c r="J52" s="511"/>
      <c r="K52" s="492"/>
      <c r="L52" s="493"/>
      <c r="M52" s="511"/>
      <c r="N52" s="88" t="s">
        <v>34</v>
      </c>
      <c r="O52" s="93" t="str">
        <f>IF(O50="","n.d.",IF(O51="","n.d.",IF(O51=0,"",O50/O51)))</f>
        <v>n.d.</v>
      </c>
      <c r="P52" s="502"/>
      <c r="Q52" s="467"/>
      <c r="R52" s="519"/>
    </row>
    <row r="53" spans="1:18" s="97" customFormat="1" ht="28.5" customHeight="1" thickBot="1" x14ac:dyDescent="0.25">
      <c r="A53" s="498">
        <v>15</v>
      </c>
      <c r="B53" s="500"/>
      <c r="C53" s="501" t="s">
        <v>450</v>
      </c>
      <c r="D53" s="501" t="s">
        <v>451</v>
      </c>
      <c r="E53" s="501"/>
      <c r="F53" s="501" t="s">
        <v>452</v>
      </c>
      <c r="G53" s="501"/>
      <c r="H53" s="479" t="s">
        <v>580</v>
      </c>
      <c r="I53" s="480"/>
      <c r="J53" s="511"/>
      <c r="K53" s="488" t="s">
        <v>131</v>
      </c>
      <c r="L53" s="489"/>
      <c r="M53" s="523"/>
      <c r="N53" s="88" t="s">
        <v>31</v>
      </c>
      <c r="O53" s="94"/>
      <c r="P53" s="502" t="str">
        <f>IF(AND(O53&lt;&gt;"",O54&lt;&gt;"",O53=0,O54=0),Berechnung1!$H$5,IF(O55="",Berechnung1!$D$5,IF(O55="",Berechnung1!$G$5,IF(O55=Berechnung1!D75,Berechnung1!$F$5,IF(OR(O55&lt;Berechnung1!E75,O55&gt;Berechnung1!F75),Berechnung1!$G$5,IF(OR(ROUND(O55,4)&lt;Berechnung1!J69,ROUND(O55,4)&gt;Berechnung1!K69),Berechnung1!$D$5,IF(OR(ROUND(O55,4)&lt;Berechnung1!G69,ROUND(O55,4)&gt;Berechnung1!H69),Berechnung1!$E$5,Berechnung1!$C$5)))))))</f>
        <v>Unvollständig</v>
      </c>
      <c r="Q53" s="522"/>
      <c r="R53" s="519"/>
    </row>
    <row r="54" spans="1:18" s="97" customFormat="1" ht="28.5" customHeight="1" thickBot="1" x14ac:dyDescent="0.25">
      <c r="A54" s="499"/>
      <c r="B54" s="500"/>
      <c r="C54" s="501"/>
      <c r="D54" s="501"/>
      <c r="E54" s="501"/>
      <c r="F54" s="501"/>
      <c r="G54" s="501"/>
      <c r="H54" s="481"/>
      <c r="I54" s="482"/>
      <c r="J54" s="511"/>
      <c r="K54" s="490"/>
      <c r="L54" s="491"/>
      <c r="M54" s="511"/>
      <c r="N54" s="88" t="s">
        <v>33</v>
      </c>
      <c r="O54" s="94"/>
      <c r="P54" s="502"/>
      <c r="Q54" s="467"/>
      <c r="R54" s="519"/>
    </row>
    <row r="55" spans="1:18" s="97" customFormat="1" ht="28.5" customHeight="1" thickBot="1" x14ac:dyDescent="0.25">
      <c r="A55" s="499"/>
      <c r="B55" s="500"/>
      <c r="C55" s="501"/>
      <c r="D55" s="501"/>
      <c r="E55" s="501"/>
      <c r="F55" s="501"/>
      <c r="G55" s="501"/>
      <c r="H55" s="483"/>
      <c r="I55" s="484"/>
      <c r="J55" s="511"/>
      <c r="K55" s="492"/>
      <c r="L55" s="493"/>
      <c r="M55" s="511"/>
      <c r="N55" s="235" t="s">
        <v>34</v>
      </c>
      <c r="O55" s="93" t="str">
        <f>IF(O53="","n.d.",IF(O54="","n.d.",IF(O54=0,"",O53/O54)))</f>
        <v>n.d.</v>
      </c>
      <c r="P55" s="502"/>
      <c r="Q55" s="467"/>
      <c r="R55" s="519"/>
    </row>
    <row r="56" spans="1:18" s="97" customFormat="1" ht="28.5" customHeight="1" thickBot="1" x14ac:dyDescent="0.25">
      <c r="A56" s="619">
        <v>16</v>
      </c>
      <c r="B56" s="606" t="s">
        <v>506</v>
      </c>
      <c r="C56" s="588" t="s">
        <v>531</v>
      </c>
      <c r="D56" s="588" t="s">
        <v>532</v>
      </c>
      <c r="E56" s="588"/>
      <c r="F56" s="588" t="s">
        <v>533</v>
      </c>
      <c r="G56" s="588"/>
      <c r="H56" s="512" t="s">
        <v>534</v>
      </c>
      <c r="I56" s="513"/>
      <c r="J56" s="510"/>
      <c r="K56" s="613" t="s">
        <v>921</v>
      </c>
      <c r="L56" s="614"/>
      <c r="M56" s="509"/>
      <c r="N56" s="261" t="s">
        <v>31</v>
      </c>
      <c r="O56" s="262"/>
      <c r="P56" s="585" t="str">
        <f>IF(AND(O56&lt;&gt;"",O57&lt;&gt;"",O56=0,O57=0),Berechnung1!$H$5,IF(O58="",Berechnung1!$D$5,IF(O58="",Berechnung1!$G$5,IF(O58=Berechnung1!D78,Berechnung1!$F$5,IF(OR(O58&lt;Berechnung1!E78,O58&gt;Berechnung1!F78),Berechnung1!$G$5,IF(OR(ROUND(O58,4)&lt;Berechnung1!J72,ROUND(O58,4)&gt;Berechnung1!K72),Berechnung1!$D$5,IF(OR(ROUND(O58,4)&lt;Berechnung1!G72,ROUND(O58,4)&gt;Berechnung1!H72),Berechnung1!$E$5,Berechnung1!$C$5)))))))</f>
        <v>Unvollständig</v>
      </c>
      <c r="Q56" s="586"/>
      <c r="R56" s="621"/>
    </row>
    <row r="57" spans="1:18" s="97" customFormat="1" ht="28.5" customHeight="1" thickBot="1" x14ac:dyDescent="0.25">
      <c r="A57" s="620"/>
      <c r="B57" s="606"/>
      <c r="C57" s="588"/>
      <c r="D57" s="588"/>
      <c r="E57" s="588"/>
      <c r="F57" s="588"/>
      <c r="G57" s="588"/>
      <c r="H57" s="514"/>
      <c r="I57" s="515"/>
      <c r="J57" s="510"/>
      <c r="K57" s="615"/>
      <c r="L57" s="616"/>
      <c r="M57" s="510"/>
      <c r="N57" s="261" t="s">
        <v>33</v>
      </c>
      <c r="O57" s="262"/>
      <c r="P57" s="585"/>
      <c r="Q57" s="587"/>
      <c r="R57" s="621"/>
    </row>
    <row r="58" spans="1:18" s="97" customFormat="1" ht="28.5" customHeight="1" thickBot="1" x14ac:dyDescent="0.25">
      <c r="A58" s="620"/>
      <c r="B58" s="606"/>
      <c r="C58" s="588"/>
      <c r="D58" s="588"/>
      <c r="E58" s="588"/>
      <c r="F58" s="588"/>
      <c r="G58" s="588"/>
      <c r="H58" s="516"/>
      <c r="I58" s="517"/>
      <c r="J58" s="510"/>
      <c r="K58" s="617"/>
      <c r="L58" s="618"/>
      <c r="M58" s="510"/>
      <c r="N58" s="263" t="s">
        <v>34</v>
      </c>
      <c r="O58" s="264" t="str">
        <f>IF(O56="","n.d.",IF(O57="","n.d.",IF(O57=0,"",O56/O57)))</f>
        <v>n.d.</v>
      </c>
      <c r="P58" s="585"/>
      <c r="Q58" s="587"/>
      <c r="R58" s="621"/>
    </row>
    <row r="59" spans="1:18" s="97" customFormat="1" ht="111.75" customHeight="1" thickBot="1" x14ac:dyDescent="0.25">
      <c r="A59" s="470">
        <v>17</v>
      </c>
      <c r="B59" s="473" t="s">
        <v>507</v>
      </c>
      <c r="C59" s="476" t="s">
        <v>615</v>
      </c>
      <c r="D59" s="503" t="s">
        <v>345</v>
      </c>
      <c r="E59" s="504"/>
      <c r="F59" s="479" t="s">
        <v>690</v>
      </c>
      <c r="G59" s="480"/>
      <c r="H59" s="479" t="s">
        <v>453</v>
      </c>
      <c r="I59" s="480"/>
      <c r="J59" s="485"/>
      <c r="K59" s="488" t="s">
        <v>455</v>
      </c>
      <c r="L59" s="489"/>
      <c r="M59" s="518"/>
      <c r="N59" s="88" t="s">
        <v>31</v>
      </c>
      <c r="O59" s="133"/>
      <c r="P59" s="502" t="str">
        <f>IF(AND(O59&lt;&gt;"",O60&lt;&gt;"",O59=0,O60=0),Berechnung1!$H$5,IF(O61="",Berechnung1!$D$5,IF(O61="",Berechnung1!$G$5,IF(O61=Berechnung1!D75,Berechnung1!$F$5,IF(OR(O61&lt;Berechnung1!E75,O61&gt;Berechnung1!F75),Berechnung1!$G$5,IF(OR(ROUND(O61,4)&lt;Berechnung1!J75,ROUND(O61,4)&gt;Berechnung1!K75),Berechnung1!$D$5,IF(OR(ROUND(O61,4)&lt;Berechnung1!G75,ROUND(O61,4)&gt;Berechnung1!H75),Berechnung1!$E$5,Berechnung1!$C$5)))))))</f>
        <v>Unvollständig</v>
      </c>
      <c r="Q59" s="522"/>
      <c r="R59" s="466"/>
    </row>
    <row r="60" spans="1:18" s="97" customFormat="1" ht="111.75" customHeight="1" thickBot="1" x14ac:dyDescent="0.25">
      <c r="A60" s="471"/>
      <c r="B60" s="474"/>
      <c r="C60" s="477"/>
      <c r="D60" s="505"/>
      <c r="E60" s="506"/>
      <c r="F60" s="481"/>
      <c r="G60" s="482"/>
      <c r="H60" s="481"/>
      <c r="I60" s="482"/>
      <c r="J60" s="486"/>
      <c r="K60" s="490"/>
      <c r="L60" s="491"/>
      <c r="M60" s="486"/>
      <c r="N60" s="88" t="s">
        <v>33</v>
      </c>
      <c r="O60" s="94"/>
      <c r="P60" s="502"/>
      <c r="Q60" s="467"/>
      <c r="R60" s="468"/>
    </row>
    <row r="61" spans="1:18" s="97" customFormat="1" ht="111.75" customHeight="1" thickBot="1" x14ac:dyDescent="0.25">
      <c r="A61" s="472"/>
      <c r="B61" s="475"/>
      <c r="C61" s="478"/>
      <c r="D61" s="507"/>
      <c r="E61" s="508"/>
      <c r="F61" s="483"/>
      <c r="G61" s="484"/>
      <c r="H61" s="483"/>
      <c r="I61" s="484"/>
      <c r="J61" s="487"/>
      <c r="K61" s="492"/>
      <c r="L61" s="493"/>
      <c r="M61" s="487"/>
      <c r="N61" s="88" t="s">
        <v>34</v>
      </c>
      <c r="O61" s="93" t="str">
        <f>IF(O59="","n.d.",IF(O60="","n.d.",IF(O60=0,"",O59/O60)))</f>
        <v>n.d.</v>
      </c>
      <c r="P61" s="502"/>
      <c r="Q61" s="467"/>
      <c r="R61" s="469"/>
    </row>
    <row r="62" spans="1:18" s="97" customFormat="1" ht="63" customHeight="1" thickBot="1" x14ac:dyDescent="0.25">
      <c r="A62" s="470">
        <v>18</v>
      </c>
      <c r="B62" s="473" t="s">
        <v>507</v>
      </c>
      <c r="C62" s="476" t="s">
        <v>616</v>
      </c>
      <c r="D62" s="479" t="s">
        <v>294</v>
      </c>
      <c r="E62" s="480"/>
      <c r="F62" s="479" t="s">
        <v>999</v>
      </c>
      <c r="G62" s="480"/>
      <c r="H62" s="479" t="s">
        <v>454</v>
      </c>
      <c r="I62" s="480"/>
      <c r="J62" s="485"/>
      <c r="K62" s="488" t="s">
        <v>455</v>
      </c>
      <c r="L62" s="489"/>
      <c r="M62" s="518"/>
      <c r="N62" s="88" t="s">
        <v>31</v>
      </c>
      <c r="O62" s="94"/>
      <c r="P62" s="502" t="str">
        <f>IF(AND(O62&lt;&gt;"",O63&lt;&gt;"",O62=0,O63=0),Berechnung1!$H$5,IF(O64="",Berechnung1!$D$5,IF(O64="",Berechnung1!$G$5,IF(O64=Berechnung1!D78,Berechnung1!$F$5,IF(OR(O64&lt;Berechnung1!E78,O64&gt;Berechnung1!F78),Berechnung1!$G$5,IF(OR(ROUND(O64,4)&lt;Berechnung1!J78,ROUND(O64,4)&gt;Berechnung1!K78),Berechnung1!$D$5,IF(OR(ROUND(O64,4)&lt;Berechnung1!G78,ROUND(O64,4)&gt;Berechnung1!H78),Berechnung1!$E$5,Berechnung1!$C$5)))))))</f>
        <v>Unvollständig</v>
      </c>
      <c r="Q62" s="522"/>
      <c r="R62" s="466"/>
    </row>
    <row r="63" spans="1:18" s="97" customFormat="1" ht="57" customHeight="1" thickBot="1" x14ac:dyDescent="0.25">
      <c r="A63" s="471"/>
      <c r="B63" s="474"/>
      <c r="C63" s="477"/>
      <c r="D63" s="481"/>
      <c r="E63" s="482"/>
      <c r="F63" s="481"/>
      <c r="G63" s="482"/>
      <c r="H63" s="481"/>
      <c r="I63" s="482"/>
      <c r="J63" s="486"/>
      <c r="K63" s="490"/>
      <c r="L63" s="491"/>
      <c r="M63" s="486"/>
      <c r="N63" s="88" t="s">
        <v>33</v>
      </c>
      <c r="O63" s="94"/>
      <c r="P63" s="502"/>
      <c r="Q63" s="467"/>
      <c r="R63" s="468"/>
    </row>
    <row r="64" spans="1:18" s="97" customFormat="1" ht="57" customHeight="1" thickBot="1" x14ac:dyDescent="0.25">
      <c r="A64" s="472"/>
      <c r="B64" s="475"/>
      <c r="C64" s="478"/>
      <c r="D64" s="483"/>
      <c r="E64" s="484"/>
      <c r="F64" s="483"/>
      <c r="G64" s="484"/>
      <c r="H64" s="483"/>
      <c r="I64" s="484"/>
      <c r="J64" s="487"/>
      <c r="K64" s="492"/>
      <c r="L64" s="493"/>
      <c r="M64" s="487"/>
      <c r="N64" s="88" t="s">
        <v>34</v>
      </c>
      <c r="O64" s="93" t="str">
        <f>IF(O62="","n.d.",IF(O63="","n.d.",IF(O63=0,"",O62/O63)))</f>
        <v>n.d.</v>
      </c>
      <c r="P64" s="502"/>
      <c r="Q64" s="467"/>
      <c r="R64" s="469"/>
    </row>
    <row r="65" spans="1:18" s="97" customFormat="1" ht="28.5" customHeight="1" thickBot="1" x14ac:dyDescent="0.25">
      <c r="A65" s="470">
        <v>19</v>
      </c>
      <c r="B65" s="473" t="s">
        <v>507</v>
      </c>
      <c r="C65" s="476" t="s">
        <v>617</v>
      </c>
      <c r="D65" s="479" t="s">
        <v>508</v>
      </c>
      <c r="E65" s="480"/>
      <c r="F65" s="479" t="s">
        <v>691</v>
      </c>
      <c r="G65" s="480"/>
      <c r="H65" s="479" t="s">
        <v>509</v>
      </c>
      <c r="I65" s="480"/>
      <c r="J65" s="485"/>
      <c r="K65" s="488" t="s">
        <v>455</v>
      </c>
      <c r="L65" s="489"/>
      <c r="M65" s="518"/>
      <c r="N65" s="88" t="s">
        <v>31</v>
      </c>
      <c r="O65" s="94"/>
      <c r="P65" s="502" t="str">
        <f>IF(AND(O65&lt;&gt;"",O66&lt;&gt;"",O65=0,O66=0),Berechnung1!$H$5,IF(O67="",Berechnung1!$D$5,IF(O67="",Berechnung1!$G$5,IF(O67=Berechnung1!D81,Berechnung1!$F$5,IF(OR(O67&lt;Berechnung1!E81,O67&gt;Berechnung1!F81),Berechnung1!$G$5,IF(OR(ROUND(O67,4)&lt;Berechnung1!J81,ROUND(O67,4)&gt;Berechnung1!K81),Berechnung1!$D$5,IF(OR(ROUND(O67,4)&lt;Berechnung1!G81,ROUND(O67,4)&gt;Berechnung1!H81),Berechnung1!$E$5,Berechnung1!$C$5)))))))</f>
        <v>Unvollständig</v>
      </c>
      <c r="Q65" s="522"/>
      <c r="R65" s="466"/>
    </row>
    <row r="66" spans="1:18" s="97" customFormat="1" ht="28.5" customHeight="1" thickBot="1" x14ac:dyDescent="0.25">
      <c r="A66" s="471"/>
      <c r="B66" s="474"/>
      <c r="C66" s="477"/>
      <c r="D66" s="481"/>
      <c r="E66" s="482"/>
      <c r="F66" s="481"/>
      <c r="G66" s="482"/>
      <c r="H66" s="481"/>
      <c r="I66" s="482"/>
      <c r="J66" s="486"/>
      <c r="K66" s="490"/>
      <c r="L66" s="491"/>
      <c r="M66" s="486"/>
      <c r="N66" s="88" t="s">
        <v>33</v>
      </c>
      <c r="O66" s="94"/>
      <c r="P66" s="502"/>
      <c r="Q66" s="467"/>
      <c r="R66" s="468"/>
    </row>
    <row r="67" spans="1:18" s="97" customFormat="1" ht="28.5" customHeight="1" thickBot="1" x14ac:dyDescent="0.25">
      <c r="A67" s="472"/>
      <c r="B67" s="475"/>
      <c r="C67" s="478"/>
      <c r="D67" s="483"/>
      <c r="E67" s="484"/>
      <c r="F67" s="483"/>
      <c r="G67" s="484"/>
      <c r="H67" s="483"/>
      <c r="I67" s="484"/>
      <c r="J67" s="487"/>
      <c r="K67" s="492"/>
      <c r="L67" s="493"/>
      <c r="M67" s="487"/>
      <c r="N67" s="88" t="s">
        <v>34</v>
      </c>
      <c r="O67" s="93" t="str">
        <f>IF(O65="","n.d.",IF(O66="","n.d.",IF(O66=0,"",O65/O66)))</f>
        <v>n.d.</v>
      </c>
      <c r="P67" s="502"/>
      <c r="Q67" s="467"/>
      <c r="R67" s="469"/>
    </row>
    <row r="68" spans="1:18" s="97" customFormat="1" ht="47.25" customHeight="1" thickBot="1" x14ac:dyDescent="0.25">
      <c r="A68" s="470">
        <v>20</v>
      </c>
      <c r="B68" s="473" t="s">
        <v>507</v>
      </c>
      <c r="C68" s="476" t="s">
        <v>618</v>
      </c>
      <c r="D68" s="479" t="s">
        <v>347</v>
      </c>
      <c r="E68" s="480"/>
      <c r="F68" s="479" t="s">
        <v>457</v>
      </c>
      <c r="G68" s="480"/>
      <c r="H68" s="481" t="s">
        <v>456</v>
      </c>
      <c r="I68" s="482"/>
      <c r="J68" s="485"/>
      <c r="K68" s="488" t="s">
        <v>455</v>
      </c>
      <c r="L68" s="489"/>
      <c r="M68" s="518"/>
      <c r="N68" s="88" t="s">
        <v>31</v>
      </c>
      <c r="O68" s="94"/>
      <c r="P68" s="502" t="str">
        <f>IF(AND(O68&lt;&gt;"",O69&lt;&gt;"",O68=0,O69=0),Berechnung1!$H$5,IF(O70="",Berechnung1!$D$5,IF(O70="",Berechnung1!$G$5,IF(O70=Berechnung1!D84,Berechnung1!$F$5,IF(OR(O70&lt;Berechnung1!E84,O70&gt;Berechnung1!F84),Berechnung1!$G$5,IF(OR(ROUND(O70,4)&lt;Berechnung1!J84,ROUND(O70,4)&gt;Berechnung1!K84),Berechnung1!$D$5,IF(OR(ROUND(O70,4)&lt;Berechnung1!G84,ROUND(O70,4)&gt;Berechnung1!H84),Berechnung1!$E$5,Berechnung1!$C$5)))))))</f>
        <v>Unvollständig</v>
      </c>
      <c r="Q68" s="522"/>
      <c r="R68" s="466"/>
    </row>
    <row r="69" spans="1:18" s="97" customFormat="1" ht="47.25" customHeight="1" thickBot="1" x14ac:dyDescent="0.25">
      <c r="A69" s="471"/>
      <c r="B69" s="474"/>
      <c r="C69" s="477"/>
      <c r="D69" s="481"/>
      <c r="E69" s="482"/>
      <c r="F69" s="481"/>
      <c r="G69" s="482"/>
      <c r="H69" s="481"/>
      <c r="I69" s="482"/>
      <c r="J69" s="486"/>
      <c r="K69" s="490"/>
      <c r="L69" s="491"/>
      <c r="M69" s="486"/>
      <c r="N69" s="88" t="s">
        <v>33</v>
      </c>
      <c r="O69" s="94"/>
      <c r="P69" s="502"/>
      <c r="Q69" s="467"/>
      <c r="R69" s="468"/>
    </row>
    <row r="70" spans="1:18" s="97" customFormat="1" ht="47.25" customHeight="1" thickBot="1" x14ac:dyDescent="0.25">
      <c r="A70" s="472"/>
      <c r="B70" s="475"/>
      <c r="C70" s="478"/>
      <c r="D70" s="483"/>
      <c r="E70" s="484"/>
      <c r="F70" s="483"/>
      <c r="G70" s="484"/>
      <c r="H70" s="483"/>
      <c r="I70" s="484"/>
      <c r="J70" s="487"/>
      <c r="K70" s="492"/>
      <c r="L70" s="493"/>
      <c r="M70" s="487"/>
      <c r="N70" s="88" t="s">
        <v>34</v>
      </c>
      <c r="O70" s="93" t="str">
        <f>IF(O68="","n.d.",IF(O69="","n.d.",IF(O69=0,"",O68/O69)))</f>
        <v>n.d.</v>
      </c>
      <c r="P70" s="502"/>
      <c r="Q70" s="467"/>
      <c r="R70" s="469"/>
    </row>
    <row r="71" spans="1:18" s="283" customFormat="1" ht="39" customHeight="1" thickBot="1" x14ac:dyDescent="0.25">
      <c r="A71" s="470">
        <v>21</v>
      </c>
      <c r="B71" s="473" t="s">
        <v>510</v>
      </c>
      <c r="C71" s="476" t="s">
        <v>619</v>
      </c>
      <c r="D71" s="479" t="s">
        <v>620</v>
      </c>
      <c r="E71" s="480"/>
      <c r="F71" s="479" t="s">
        <v>621</v>
      </c>
      <c r="G71" s="480"/>
      <c r="H71" s="479" t="s">
        <v>622</v>
      </c>
      <c r="I71" s="480"/>
      <c r="J71" s="485" t="s">
        <v>623</v>
      </c>
      <c r="K71" s="488" t="s">
        <v>147</v>
      </c>
      <c r="L71" s="489"/>
      <c r="M71" s="485"/>
      <c r="N71" s="88" t="s">
        <v>31</v>
      </c>
      <c r="O71" s="94"/>
      <c r="P71" s="497" t="str">
        <f>IF(AND(O71&lt;&gt;"",O72&lt;&gt;"",O71=0,O72=0),Berechnung1!$H$5,IF(O73="",Berechnung1!$D$5,IF(O73="",Berechnung1!$G$5,IF(O73=Berechnung1!D87,Berechnung1!$F$5,IF(OR(O73&lt;Berechnung1!E87,O73&gt;Berechnung1!F87),Berechnung1!$G$5,IF(OR(ROUND(O73,4)&lt;Berechnung1!J87,ROUND(O73,4)&gt;Berechnung1!K87),Berechnung1!$D$5,IF(OR(ROUND(O73,4)&lt;Berechnung1!G87,ROUND(O73,4)&gt;Berechnung1!H87),Berechnung1!$E$5,Berechnung1!$C$5)))))))</f>
        <v>Unvollständig</v>
      </c>
      <c r="Q71" s="466"/>
      <c r="R71" s="466"/>
    </row>
    <row r="72" spans="1:18" s="283" customFormat="1" ht="39" customHeight="1" thickBot="1" x14ac:dyDescent="0.25">
      <c r="A72" s="471"/>
      <c r="B72" s="474"/>
      <c r="C72" s="477"/>
      <c r="D72" s="481"/>
      <c r="E72" s="482"/>
      <c r="F72" s="481"/>
      <c r="G72" s="482"/>
      <c r="H72" s="481"/>
      <c r="I72" s="482"/>
      <c r="J72" s="486"/>
      <c r="K72" s="490"/>
      <c r="L72" s="491"/>
      <c r="M72" s="486"/>
      <c r="N72" s="88" t="s">
        <v>33</v>
      </c>
      <c r="O72" s="94"/>
      <c r="P72" s="497"/>
      <c r="Q72" s="467"/>
      <c r="R72" s="468"/>
    </row>
    <row r="73" spans="1:18" s="283" customFormat="1" ht="39" customHeight="1" thickBot="1" x14ac:dyDescent="0.25">
      <c r="A73" s="472"/>
      <c r="B73" s="475"/>
      <c r="C73" s="478"/>
      <c r="D73" s="483"/>
      <c r="E73" s="484"/>
      <c r="F73" s="483"/>
      <c r="G73" s="484"/>
      <c r="H73" s="483"/>
      <c r="I73" s="484"/>
      <c r="J73" s="487"/>
      <c r="K73" s="492"/>
      <c r="L73" s="493"/>
      <c r="M73" s="487"/>
      <c r="N73" s="88" t="s">
        <v>34</v>
      </c>
      <c r="O73" s="93" t="str">
        <f>IF(O71="","n.d.",IF(O72="","n.d.",IF(O72=0,"",O71/O72)))</f>
        <v>n.d.</v>
      </c>
      <c r="P73" s="497"/>
      <c r="Q73" s="467"/>
      <c r="R73" s="469"/>
    </row>
    <row r="74" spans="1:18" s="283" customFormat="1" ht="51" customHeight="1" thickBot="1" x14ac:dyDescent="0.25">
      <c r="A74" s="470">
        <v>22</v>
      </c>
      <c r="B74" s="473" t="s">
        <v>510</v>
      </c>
      <c r="C74" s="476" t="s">
        <v>624</v>
      </c>
      <c r="D74" s="479" t="s">
        <v>625</v>
      </c>
      <c r="E74" s="480"/>
      <c r="F74" s="479" t="s">
        <v>626</v>
      </c>
      <c r="G74" s="480"/>
      <c r="H74" s="479" t="s">
        <v>675</v>
      </c>
      <c r="I74" s="480"/>
      <c r="J74" s="485" t="s">
        <v>623</v>
      </c>
      <c r="K74" s="488" t="s">
        <v>147</v>
      </c>
      <c r="L74" s="489"/>
      <c r="M74" s="485"/>
      <c r="N74" s="88" t="s">
        <v>31</v>
      </c>
      <c r="O74" s="94"/>
      <c r="P74" s="497" t="str">
        <f>IF(AND(O74&lt;&gt;"",O75&lt;&gt;"",O74=0,O75=0),Berechnung1!$H$5,IF(O76="",Berechnung1!$D$5,IF(O76="",Berechnung1!$G$5,IF(O76=Berechnung1!D90,Berechnung1!$F$5,IF(OR(O76&lt;Berechnung1!E90,O76&gt;Berechnung1!F90),Berechnung1!$G$5,IF(OR(ROUND(O76,4)&lt;Berechnung1!J90,ROUND(O76,4)&gt;Berechnung1!K90),Berechnung1!$D$5,IF(OR(ROUND(O76,4)&lt;Berechnung1!G90,ROUND(O76,4)&gt;Berechnung1!H90),Berechnung1!$E$5,Berechnung1!$C$5)))))))</f>
        <v>Unvollständig</v>
      </c>
      <c r="Q74" s="466"/>
      <c r="R74" s="466"/>
    </row>
    <row r="75" spans="1:18" s="283" customFormat="1" ht="51" customHeight="1" thickBot="1" x14ac:dyDescent="0.25">
      <c r="A75" s="471"/>
      <c r="B75" s="474"/>
      <c r="C75" s="477"/>
      <c r="D75" s="481"/>
      <c r="E75" s="482"/>
      <c r="F75" s="481"/>
      <c r="G75" s="482"/>
      <c r="H75" s="481"/>
      <c r="I75" s="482"/>
      <c r="J75" s="486"/>
      <c r="K75" s="490"/>
      <c r="L75" s="491"/>
      <c r="M75" s="486"/>
      <c r="N75" s="88" t="s">
        <v>33</v>
      </c>
      <c r="O75" s="94"/>
      <c r="P75" s="497"/>
      <c r="Q75" s="467"/>
      <c r="R75" s="468"/>
    </row>
    <row r="76" spans="1:18" s="283" customFormat="1" ht="51" customHeight="1" thickBot="1" x14ac:dyDescent="0.25">
      <c r="A76" s="472"/>
      <c r="B76" s="475"/>
      <c r="C76" s="478"/>
      <c r="D76" s="483"/>
      <c r="E76" s="484"/>
      <c r="F76" s="483"/>
      <c r="G76" s="484"/>
      <c r="H76" s="483"/>
      <c r="I76" s="484"/>
      <c r="J76" s="487"/>
      <c r="K76" s="492"/>
      <c r="L76" s="493"/>
      <c r="M76" s="487"/>
      <c r="N76" s="88" t="s">
        <v>34</v>
      </c>
      <c r="O76" s="93" t="str">
        <f>IF(O74="","n.d.",IF(O75="","n.d.",IF(O75=0,"",O74/O75)))</f>
        <v>n.d.</v>
      </c>
      <c r="P76" s="497"/>
      <c r="Q76" s="467"/>
      <c r="R76" s="469"/>
    </row>
    <row r="77" spans="1:18" s="283" customFormat="1" ht="42" customHeight="1" thickBot="1" x14ac:dyDescent="0.25">
      <c r="A77" s="470">
        <v>23</v>
      </c>
      <c r="B77" s="473" t="s">
        <v>510</v>
      </c>
      <c r="C77" s="476" t="s">
        <v>627</v>
      </c>
      <c r="D77" s="479" t="s">
        <v>628</v>
      </c>
      <c r="E77" s="480"/>
      <c r="F77" s="479" t="s">
        <v>629</v>
      </c>
      <c r="G77" s="480"/>
      <c r="H77" s="479" t="s">
        <v>630</v>
      </c>
      <c r="I77" s="480"/>
      <c r="J77" s="485" t="s">
        <v>623</v>
      </c>
      <c r="K77" s="488" t="s">
        <v>147</v>
      </c>
      <c r="L77" s="489"/>
      <c r="M77" s="485"/>
      <c r="N77" s="88" t="s">
        <v>31</v>
      </c>
      <c r="O77" s="94"/>
      <c r="P77" s="497" t="str">
        <f>IF(AND(O77&lt;&gt;"",O78&lt;&gt;"",O77=0,O78=0),Berechnung1!$H$5,IF(O79="",Berechnung1!$D$5,IF(O79="",Berechnung1!$G$5,IF(O79=Berechnung1!D93,Berechnung1!$F$5,IF(OR(O79&lt;Berechnung1!E93,O79&gt;Berechnung1!F93),Berechnung1!$G$5,IF(OR(ROUND(O79,4)&lt;Berechnung1!J93,ROUND(O79,4)&gt;Berechnung1!K93),Berechnung1!$D$5,IF(OR(ROUND(O79,4)&lt;Berechnung1!G93,ROUND(O79,4)&gt;Berechnung1!H93),Berechnung1!$E$5,Berechnung1!$C$5)))))))</f>
        <v>Unvollständig</v>
      </c>
      <c r="Q77" s="466"/>
      <c r="R77" s="466"/>
    </row>
    <row r="78" spans="1:18" s="283" customFormat="1" ht="42" customHeight="1" thickBot="1" x14ac:dyDescent="0.25">
      <c r="A78" s="471"/>
      <c r="B78" s="474"/>
      <c r="C78" s="477"/>
      <c r="D78" s="481"/>
      <c r="E78" s="482"/>
      <c r="F78" s="481"/>
      <c r="G78" s="482"/>
      <c r="H78" s="481"/>
      <c r="I78" s="482"/>
      <c r="J78" s="486"/>
      <c r="K78" s="490"/>
      <c r="L78" s="491"/>
      <c r="M78" s="486"/>
      <c r="N78" s="88" t="s">
        <v>33</v>
      </c>
      <c r="O78" s="94"/>
      <c r="P78" s="497"/>
      <c r="Q78" s="467"/>
      <c r="R78" s="468"/>
    </row>
    <row r="79" spans="1:18" s="283" customFormat="1" ht="42" customHeight="1" thickBot="1" x14ac:dyDescent="0.25">
      <c r="A79" s="472"/>
      <c r="B79" s="475"/>
      <c r="C79" s="478"/>
      <c r="D79" s="483"/>
      <c r="E79" s="484"/>
      <c r="F79" s="483"/>
      <c r="G79" s="484"/>
      <c r="H79" s="483"/>
      <c r="I79" s="484"/>
      <c r="J79" s="487"/>
      <c r="K79" s="492"/>
      <c r="L79" s="493"/>
      <c r="M79" s="487"/>
      <c r="N79" s="88" t="s">
        <v>34</v>
      </c>
      <c r="O79" s="93" t="str">
        <f>IF(O77="","n.d.",IF(O78="","n.d.",IF(O78=0,"",O77/O78)))</f>
        <v>n.d.</v>
      </c>
      <c r="P79" s="497"/>
      <c r="Q79" s="467"/>
      <c r="R79" s="469"/>
    </row>
    <row r="80" spans="1:18" s="283" customFormat="1" ht="42" customHeight="1" thickBot="1" x14ac:dyDescent="0.25">
      <c r="A80" s="470">
        <v>24</v>
      </c>
      <c r="B80" s="473" t="s">
        <v>510</v>
      </c>
      <c r="C80" s="476" t="s">
        <v>631</v>
      </c>
      <c r="D80" s="479" t="s">
        <v>633</v>
      </c>
      <c r="E80" s="480"/>
      <c r="F80" s="479" t="s">
        <v>635</v>
      </c>
      <c r="G80" s="480"/>
      <c r="H80" s="479" t="s">
        <v>637</v>
      </c>
      <c r="I80" s="480"/>
      <c r="J80" s="485" t="s">
        <v>623</v>
      </c>
      <c r="K80" s="488" t="s">
        <v>147</v>
      </c>
      <c r="L80" s="489"/>
      <c r="M80" s="485"/>
      <c r="N80" s="88" t="s">
        <v>31</v>
      </c>
      <c r="O80" s="94"/>
      <c r="P80" s="497" t="str">
        <f>IF(AND(O80&lt;&gt;"",O81&lt;&gt;"",O80=0,O81=0),Berechnung1!$H$5,IF(O82="",Berechnung1!$D$5,IF(O82="",Berechnung1!$G$5,IF(O82=Berechnung1!D96,Berechnung1!$F$5,IF(OR(O82&lt;Berechnung1!E96,O82&gt;Berechnung1!F96),Berechnung1!$G$5,IF(OR(ROUND(O82,4)&lt;Berechnung1!J96,ROUND(O82,4)&gt;Berechnung1!K96),Berechnung1!$D$5,IF(OR(ROUND(O82,4)&lt;Berechnung1!G96,ROUND(O82,4)&gt;Berechnung1!H96),Berechnung1!$E$5,Berechnung1!$C$5)))))))</f>
        <v>Unvollständig</v>
      </c>
      <c r="Q80" s="466"/>
      <c r="R80" s="466"/>
    </row>
    <row r="81" spans="1:18" s="283" customFormat="1" ht="42" customHeight="1" thickBot="1" x14ac:dyDescent="0.25">
      <c r="A81" s="471"/>
      <c r="B81" s="474"/>
      <c r="C81" s="477"/>
      <c r="D81" s="481"/>
      <c r="E81" s="482"/>
      <c r="F81" s="481"/>
      <c r="G81" s="482"/>
      <c r="H81" s="481"/>
      <c r="I81" s="482"/>
      <c r="J81" s="486"/>
      <c r="K81" s="490"/>
      <c r="L81" s="491"/>
      <c r="M81" s="486"/>
      <c r="N81" s="88" t="s">
        <v>33</v>
      </c>
      <c r="O81" s="94"/>
      <c r="P81" s="497"/>
      <c r="Q81" s="467"/>
      <c r="R81" s="468"/>
    </row>
    <row r="82" spans="1:18" s="283" customFormat="1" ht="42" customHeight="1" thickBot="1" x14ac:dyDescent="0.25">
      <c r="A82" s="472"/>
      <c r="B82" s="475"/>
      <c r="C82" s="478"/>
      <c r="D82" s="483"/>
      <c r="E82" s="484"/>
      <c r="F82" s="483"/>
      <c r="G82" s="484"/>
      <c r="H82" s="483"/>
      <c r="I82" s="484"/>
      <c r="J82" s="487"/>
      <c r="K82" s="492"/>
      <c r="L82" s="493"/>
      <c r="M82" s="487"/>
      <c r="N82" s="88" t="s">
        <v>34</v>
      </c>
      <c r="O82" s="93" t="str">
        <f>IF(O80="","n.d.",IF(O81="","n.d.",IF(O81=0,"",O80/O81)))</f>
        <v>n.d.</v>
      </c>
      <c r="P82" s="497"/>
      <c r="Q82" s="467"/>
      <c r="R82" s="469"/>
    </row>
    <row r="83" spans="1:18" s="283" customFormat="1" ht="42" customHeight="1" thickBot="1" x14ac:dyDescent="0.25">
      <c r="A83" s="470">
        <v>25</v>
      </c>
      <c r="B83" s="473" t="s">
        <v>510</v>
      </c>
      <c r="C83" s="476" t="s">
        <v>632</v>
      </c>
      <c r="D83" s="479" t="s">
        <v>634</v>
      </c>
      <c r="E83" s="480"/>
      <c r="F83" s="479" t="s">
        <v>636</v>
      </c>
      <c r="G83" s="480"/>
      <c r="H83" s="479" t="s">
        <v>638</v>
      </c>
      <c r="I83" s="480"/>
      <c r="J83" s="485" t="s">
        <v>623</v>
      </c>
      <c r="K83" s="488" t="s">
        <v>147</v>
      </c>
      <c r="L83" s="489"/>
      <c r="M83" s="485"/>
      <c r="N83" s="88" t="s">
        <v>31</v>
      </c>
      <c r="O83" s="94"/>
      <c r="P83" s="497" t="str">
        <f>IF(AND(O83&lt;&gt;"",O84&lt;&gt;"",O83=0,O84=0),Berechnung1!$H$5,IF(O85="",Berechnung1!$D$5,IF(O85="",Berechnung1!$G$5,IF(O85=Berechnung1!D99,Berechnung1!$F$5,IF(OR(O85&lt;Berechnung1!E99,O85&gt;Berechnung1!F99),Berechnung1!$G$5,IF(OR(ROUND(O85,4)&lt;Berechnung1!J99,ROUND(O85,4)&gt;Berechnung1!K99),Berechnung1!$D$5,IF(OR(ROUND(O85,4)&lt;Berechnung1!G99,ROUND(O85,4)&gt;Berechnung1!H99),Berechnung1!$E$5,Berechnung1!$C$5)))))))</f>
        <v>Unvollständig</v>
      </c>
      <c r="Q83" s="466"/>
      <c r="R83" s="466"/>
    </row>
    <row r="84" spans="1:18" s="283" customFormat="1" ht="42" customHeight="1" thickBot="1" x14ac:dyDescent="0.25">
      <c r="A84" s="471"/>
      <c r="B84" s="474"/>
      <c r="C84" s="477"/>
      <c r="D84" s="481"/>
      <c r="E84" s="482"/>
      <c r="F84" s="481"/>
      <c r="G84" s="482"/>
      <c r="H84" s="481"/>
      <c r="I84" s="482"/>
      <c r="J84" s="486"/>
      <c r="K84" s="490"/>
      <c r="L84" s="491"/>
      <c r="M84" s="486"/>
      <c r="N84" s="88" t="s">
        <v>33</v>
      </c>
      <c r="O84" s="94"/>
      <c r="P84" s="497"/>
      <c r="Q84" s="467"/>
      <c r="R84" s="468"/>
    </row>
    <row r="85" spans="1:18" s="283" customFormat="1" ht="42" customHeight="1" thickBot="1" x14ac:dyDescent="0.25">
      <c r="A85" s="472"/>
      <c r="B85" s="475"/>
      <c r="C85" s="478"/>
      <c r="D85" s="483"/>
      <c r="E85" s="484"/>
      <c r="F85" s="483"/>
      <c r="G85" s="484"/>
      <c r="H85" s="483"/>
      <c r="I85" s="484"/>
      <c r="J85" s="487"/>
      <c r="K85" s="492"/>
      <c r="L85" s="493"/>
      <c r="M85" s="487"/>
      <c r="N85" s="88" t="s">
        <v>34</v>
      </c>
      <c r="O85" s="93" t="str">
        <f>IF(O83="","n.d.",IF(O84="","n.d.",IF(O84=0,"",O83/O84)))</f>
        <v>n.d.</v>
      </c>
      <c r="P85" s="497"/>
      <c r="Q85" s="467"/>
      <c r="R85" s="469"/>
    </row>
    <row r="86" spans="1:18" s="97" customFormat="1" ht="7.5" customHeight="1" x14ac:dyDescent="0.2">
      <c r="A86" s="237"/>
      <c r="B86" s="238"/>
      <c r="C86" s="74"/>
      <c r="D86" s="74"/>
      <c r="E86" s="74"/>
      <c r="F86" s="74"/>
      <c r="G86" s="74"/>
      <c r="H86" s="74"/>
      <c r="I86" s="74"/>
      <c r="J86" s="239"/>
      <c r="K86" s="240"/>
      <c r="L86" s="240"/>
      <c r="M86" s="239"/>
      <c r="N86" s="241"/>
      <c r="O86" s="242"/>
      <c r="P86" s="243"/>
      <c r="Q86" s="310"/>
      <c r="R86" s="74"/>
    </row>
    <row r="87" spans="1:18" s="97" customFormat="1" ht="18" customHeight="1" thickBot="1" x14ac:dyDescent="0.25">
      <c r="A87" s="244" t="s">
        <v>93</v>
      </c>
      <c r="B87" s="238"/>
      <c r="C87" s="74"/>
      <c r="D87" s="74"/>
      <c r="E87" s="74"/>
      <c r="F87" s="74"/>
      <c r="G87" s="74"/>
      <c r="H87" s="74"/>
      <c r="I87" s="74"/>
      <c r="J87" s="239"/>
      <c r="K87" s="240"/>
      <c r="L87" s="240"/>
      <c r="M87" s="239"/>
      <c r="N87" s="241"/>
      <c r="O87" s="242"/>
      <c r="P87" s="243"/>
      <c r="Q87" s="310"/>
      <c r="R87" s="74"/>
    </row>
    <row r="88" spans="1:18" s="97" customFormat="1" ht="18" customHeight="1" thickBot="1" x14ac:dyDescent="0.25">
      <c r="A88" s="237"/>
      <c r="B88" s="602" t="s">
        <v>522</v>
      </c>
      <c r="C88" s="603"/>
      <c r="D88" s="247" t="s">
        <v>104</v>
      </c>
      <c r="E88" s="248" t="str">
        <f>CONCATENATE(TEXT(Berechnung1!C9,"0,00%")," (",Berechnung1!C6,")")</f>
        <v>0,00% (0)</v>
      </c>
      <c r="F88" s="625" t="str">
        <f>CONCATENATE(TEXT(Berechnung1!D10,"0,00%")," (",Berechnung1!D7,")")</f>
        <v>0,00% (0)</v>
      </c>
      <c r="G88" s="633" t="s">
        <v>110</v>
      </c>
      <c r="H88" s="74"/>
      <c r="I88" s="74"/>
      <c r="J88" s="239"/>
      <c r="K88" s="240"/>
      <c r="L88" s="240"/>
      <c r="M88" s="239"/>
      <c r="N88" s="241"/>
      <c r="O88" s="242"/>
      <c r="P88" s="243"/>
      <c r="Q88" s="310"/>
      <c r="R88" s="74"/>
    </row>
    <row r="89" spans="1:18" s="97" customFormat="1" ht="18" customHeight="1" thickBot="1" x14ac:dyDescent="0.25">
      <c r="A89" s="237"/>
      <c r="B89" s="604"/>
      <c r="C89" s="605"/>
      <c r="D89" s="249" t="s">
        <v>89</v>
      </c>
      <c r="E89" s="250" t="str">
        <f>CONCATENATE(TEXT(Berechnung1!K9,"0,00%")," (",Berechnung1!K6,")")</f>
        <v>0,00% (0)</v>
      </c>
      <c r="F89" s="625"/>
      <c r="G89" s="634"/>
      <c r="H89" s="74"/>
      <c r="I89" s="74"/>
      <c r="J89" s="239"/>
      <c r="K89" s="240"/>
      <c r="L89" s="240"/>
      <c r="M89" s="239"/>
      <c r="N89" s="241"/>
      <c r="O89" s="242"/>
      <c r="P89" s="243"/>
      <c r="Q89" s="310"/>
      <c r="R89" s="74"/>
    </row>
    <row r="90" spans="1:18" s="97" customFormat="1" ht="18" customHeight="1" thickBot="1" x14ac:dyDescent="0.25">
      <c r="A90" s="237"/>
      <c r="B90" s="626" t="s">
        <v>523</v>
      </c>
      <c r="C90" s="627"/>
      <c r="D90" s="627"/>
      <c r="E90" s="628"/>
      <c r="F90" s="251" t="str">
        <f>CONCATENATE(TEXT(Berechnung1!E10,"0,00%")," (",Berechnung1!E7,")")</f>
        <v>0,00% (0)</v>
      </c>
      <c r="G90" s="246" t="str">
        <f>CONCATENATE(TEXT(Berechnung1!E11,"0,00%")," (",Berechnung1!E8,")")</f>
        <v>0,00% (0)</v>
      </c>
      <c r="H90" s="74"/>
      <c r="I90" s="74"/>
      <c r="J90" s="239"/>
      <c r="K90" s="240"/>
      <c r="L90" s="240"/>
      <c r="M90" s="239"/>
      <c r="N90" s="241"/>
      <c r="O90" s="242"/>
      <c r="P90" s="243"/>
      <c r="Q90" s="310"/>
      <c r="R90" s="74"/>
    </row>
    <row r="91" spans="1:18" s="97" customFormat="1" ht="18" customHeight="1" thickBot="1" x14ac:dyDescent="0.25">
      <c r="A91" s="237"/>
      <c r="B91" s="629" t="s">
        <v>106</v>
      </c>
      <c r="C91" s="630"/>
      <c r="D91" s="252" t="s">
        <v>105</v>
      </c>
      <c r="E91" s="253" t="str">
        <f>CONCATENATE(TEXT(Berechnung1!G9,"0,00%")," (",Berechnung1!G6,")")</f>
        <v>0,00% (0)</v>
      </c>
      <c r="F91" s="625" t="str">
        <f>CONCATENATE(TEXT(Berechnung1!G10,"0,00%")," (",Berechnung1!G8,")")</f>
        <v>100,00% (25)</v>
      </c>
      <c r="G91" s="625"/>
      <c r="H91" s="74"/>
      <c r="I91" s="74"/>
      <c r="J91" s="239"/>
      <c r="K91" s="240"/>
      <c r="L91" s="240"/>
      <c r="M91" s="239"/>
      <c r="N91" s="241"/>
      <c r="O91" s="242"/>
      <c r="P91" s="243"/>
      <c r="Q91" s="310"/>
      <c r="R91" s="74"/>
    </row>
    <row r="92" spans="1:18" s="97" customFormat="1" ht="18" customHeight="1" thickBot="1" x14ac:dyDescent="0.25">
      <c r="A92" s="237"/>
      <c r="B92" s="631"/>
      <c r="C92" s="632"/>
      <c r="D92" s="254" t="s">
        <v>107</v>
      </c>
      <c r="E92" s="255" t="str">
        <f>CONCATENATE(TEXT(Berechnung1!F9,"0,00%")," (",Berechnung1!F6, ")")</f>
        <v>100,00% (25)</v>
      </c>
      <c r="F92" s="625"/>
      <c r="G92" s="625"/>
      <c r="H92" s="74"/>
      <c r="I92" s="74"/>
      <c r="J92" s="239"/>
      <c r="K92" s="240"/>
      <c r="L92" s="240"/>
      <c r="M92" s="239"/>
      <c r="N92" s="241"/>
      <c r="O92" s="242"/>
      <c r="P92" s="243"/>
      <c r="Q92" s="310"/>
      <c r="R92" s="74"/>
    </row>
    <row r="93" spans="1:18" s="28" customFormat="1" ht="24" customHeight="1" x14ac:dyDescent="0.2">
      <c r="A93" s="86" t="s">
        <v>86</v>
      </c>
    </row>
    <row r="94" spans="1:18" s="8" customFormat="1" ht="22.5" customHeight="1" x14ac:dyDescent="0.2">
      <c r="A94" s="599" t="s">
        <v>524</v>
      </c>
      <c r="B94" s="599"/>
      <c r="C94" s="599"/>
      <c r="D94" s="599"/>
      <c r="E94" s="599"/>
      <c r="F94" s="599"/>
      <c r="G94" s="599"/>
      <c r="H94" s="599"/>
      <c r="I94" s="599"/>
      <c r="J94" s="599"/>
      <c r="K94" s="599"/>
      <c r="L94" s="599"/>
      <c r="M94" s="599"/>
      <c r="N94" s="599"/>
      <c r="O94" s="599"/>
      <c r="P94" s="599"/>
    </row>
    <row r="95" spans="1:18" ht="125.25" customHeight="1" x14ac:dyDescent="0.2">
      <c r="A95" s="598" t="s">
        <v>692</v>
      </c>
      <c r="B95" s="598"/>
      <c r="C95" s="598"/>
      <c r="D95" s="598"/>
      <c r="E95" s="598"/>
      <c r="F95" s="598"/>
      <c r="G95" s="598"/>
      <c r="H95" s="598"/>
      <c r="I95" s="598"/>
      <c r="J95" s="598"/>
      <c r="K95" s="598"/>
      <c r="L95" s="598"/>
      <c r="M95" s="598"/>
      <c r="N95" s="598"/>
      <c r="O95" s="598"/>
      <c r="P95" s="598"/>
      <c r="Q95" s="8"/>
      <c r="R95" s="8"/>
    </row>
    <row r="96" spans="1:18" ht="15.75" customHeight="1" x14ac:dyDescent="0.2">
      <c r="A96" s="601" t="s">
        <v>525</v>
      </c>
      <c r="B96" s="601"/>
      <c r="C96" s="256"/>
      <c r="D96" s="256"/>
      <c r="E96" s="256"/>
      <c r="F96" s="256"/>
      <c r="G96" s="256"/>
      <c r="H96" s="256"/>
      <c r="I96" s="256"/>
      <c r="J96" s="256"/>
      <c r="K96" s="256"/>
      <c r="L96" s="256"/>
      <c r="M96" s="256"/>
      <c r="N96" s="256"/>
      <c r="O96" s="256"/>
      <c r="P96" s="256"/>
      <c r="Q96" s="8"/>
      <c r="R96" s="8"/>
    </row>
    <row r="97" spans="1:16" ht="23.25" customHeight="1" x14ac:dyDescent="0.2">
      <c r="A97" s="431" t="s">
        <v>526</v>
      </c>
      <c r="B97" s="431"/>
      <c r="C97" s="431"/>
      <c r="D97" s="431"/>
      <c r="E97" s="431"/>
      <c r="F97" s="431"/>
      <c r="G97" s="431"/>
      <c r="H97" s="431"/>
      <c r="I97" s="431"/>
      <c r="J97" s="431"/>
      <c r="K97" s="431"/>
      <c r="L97" s="431"/>
      <c r="M97" s="431"/>
      <c r="N97" s="431"/>
      <c r="O97" s="431"/>
      <c r="P97" s="431"/>
    </row>
    <row r="98" spans="1:16" ht="13.5" customHeight="1" x14ac:dyDescent="0.2">
      <c r="A98" s="245"/>
      <c r="B98" s="245"/>
      <c r="C98" s="245"/>
      <c r="D98" s="245"/>
      <c r="E98" s="245"/>
      <c r="F98" s="245"/>
      <c r="G98" s="245"/>
      <c r="H98" s="245"/>
      <c r="I98" s="245"/>
      <c r="J98" s="245"/>
      <c r="K98" s="245"/>
      <c r="L98" s="245"/>
      <c r="M98" s="245"/>
      <c r="N98" s="245"/>
      <c r="O98" s="245"/>
      <c r="P98" s="245"/>
    </row>
    <row r="99" spans="1:16" ht="90" hidden="1" customHeight="1" x14ac:dyDescent="0.2">
      <c r="C99" s="8"/>
      <c r="D99" s="118" t="str">
        <f>CONCATENATE(LEFT(Basisdaten!C25,11)," ",Basisdaten!D26," ",LEFT(Basisdaten!D27,21))</f>
        <v xml:space="preserve"> Neoadjuvante o. präoperative systemische Therapie mit geplanter OP 3)
Bsp: 12/23 ED,
1-6/24 neoadj Th., 7/24 OP, Audit 6/24 </v>
      </c>
      <c r="E99" s="119" t="str">
        <f>CONCATENATE(LEFT(Basisdaten!D25,11)," ",Basisdaten!E26," ",LEFT(Basisdaten!E27,21))</f>
        <v>Primärfälle operiert 2) Nicht vollständige OP</v>
      </c>
      <c r="F99" s="119" t="str">
        <f>CONCATENATE(LEFT(Basisdaten!D25,11)," ",Basisdaten!E26," ",LEFT(Basisdaten!F27,26))</f>
        <v>Primärfälle operiert 2) Definitive OP = 
Staging O</v>
      </c>
      <c r="G99" s="119" t="str">
        <f>CONCATENATE(LEFT(Basisdaten!D25,11)," ",Basisdaten!E26," ",LEFT(Basisdaten!G27,88))</f>
        <v>Primärfälle operiert 2) davon mit neoadjuvanter oder präoperativer systemischer Therapie (Ovar/Tuben/Peritoneal)</v>
      </c>
      <c r="H99" s="119" t="str">
        <f>CONCATENATE(LEFT(Basisdaten!D25,11)," ",Basisdaten!E26," ",LEFT(Basisdaten!H27,60))</f>
        <v>Primärfälle operiert 2) Ausschließlich Staging OP / Nicht vollständige OP (Zervix, E</v>
      </c>
      <c r="I99" s="119" t="str">
        <f>CONCATENATE(LEFT(Basisdaten!D25,11)," ",Basisdaten!E26," ",LEFT(Basisdaten!I27,60))</f>
        <v>Primärfälle operiert 2) Definitive OP (ggf. inkl. Staging-OP) 
(Zervix, Endometrium,</v>
      </c>
      <c r="J99" s="120" t="str">
        <f>CONCATENATE(LEFT(Basisdaten!D25,11)," ",Basisdaten!J26)</f>
        <v>Primärfälle nicht 
operiert u. keine OP geplant</v>
      </c>
      <c r="K99" s="118" t="str">
        <f>CONCATENATE(LEFT(Basisdaten!K25,20)," ",Basisdaten!K26)</f>
        <v>Nicht Primärfälle operiert</v>
      </c>
      <c r="L99" s="120" t="str">
        <f>CONCATENATE(LEFT(Basisdaten!K25,20)," ",Basisdaten!L26)</f>
        <v>Nicht Primärfälle nicht 
operiert</v>
      </c>
      <c r="M99" s="118" t="str">
        <f>CONCATENATE(LEFT(Basisdaten!M25,14)," ",LEFT(Basisdaten!M26,8))</f>
        <v>Gesamtfallzahl operiert</v>
      </c>
      <c r="N99" s="120" t="str">
        <f>CONCATENATE(LEFT(Basisdaten!M25,14)," ",Basisdaten!N26)</f>
        <v>Gesamtfallzahl nicht 
operiert</v>
      </c>
      <c r="O99" s="115"/>
      <c r="P99" s="115"/>
    </row>
    <row r="100" spans="1:16" hidden="1" x14ac:dyDescent="0.2">
      <c r="C100" s="116" t="str">
        <f>CONCATENATE(LEFT(Basisdaten!$A$28,15),RIGHT(Basisdaten!B28,8))</f>
        <v>Ovarialkarzinom FIGO IA</v>
      </c>
      <c r="D100" s="117">
        <f>Basisdaten!D28</f>
        <v>0</v>
      </c>
      <c r="E100" s="39">
        <f>Basisdaten!E28</f>
        <v>0</v>
      </c>
      <c r="F100" s="39">
        <f>Basisdaten!F28</f>
        <v>0</v>
      </c>
      <c r="G100" s="39">
        <f>Basisdaten!G28</f>
        <v>0</v>
      </c>
      <c r="H100" s="589"/>
      <c r="I100" s="595"/>
      <c r="J100" s="123">
        <f>Basisdaten!J28</f>
        <v>0</v>
      </c>
      <c r="K100" s="117">
        <f>Basisdaten!K28</f>
        <v>0</v>
      </c>
      <c r="L100" s="123">
        <f>Basisdaten!L28</f>
        <v>0</v>
      </c>
      <c r="M100" s="128">
        <f>IF(Basisdaten!M28="",0,Basisdaten!M28)</f>
        <v>0</v>
      </c>
      <c r="N100" s="130">
        <f>IF(Basisdaten!N28="",0,Basisdaten!N28)</f>
        <v>0</v>
      </c>
      <c r="O100" s="4"/>
      <c r="P100" s="6"/>
    </row>
    <row r="101" spans="1:16" hidden="1" x14ac:dyDescent="0.2">
      <c r="C101" s="116" t="str">
        <f>CONCATENATE(LEFT(Basisdaten!$A$28,15),RIGHT(Basisdaten!B29,8))</f>
        <v>Ovarialkarzinom FIGO IB</v>
      </c>
      <c r="D101" s="117">
        <f>Basisdaten!D29</f>
        <v>0</v>
      </c>
      <c r="E101" s="39">
        <f>Basisdaten!E29</f>
        <v>0</v>
      </c>
      <c r="F101" s="39">
        <f>Basisdaten!F29</f>
        <v>0</v>
      </c>
      <c r="G101" s="39">
        <f>Basisdaten!G29</f>
        <v>0</v>
      </c>
      <c r="H101" s="591"/>
      <c r="I101" s="596"/>
      <c r="J101" s="123">
        <f>Basisdaten!J29</f>
        <v>0</v>
      </c>
      <c r="K101" s="131"/>
      <c r="L101" s="132"/>
      <c r="M101" s="131"/>
      <c r="N101" s="132"/>
      <c r="O101" s="4"/>
      <c r="P101" s="6"/>
    </row>
    <row r="102" spans="1:16" hidden="1" x14ac:dyDescent="0.2">
      <c r="C102" s="116" t="str">
        <f>CONCATENATE(LEFT(Basisdaten!$A$28,15),RIGHT(Basisdaten!B30,8))</f>
        <v>Ovarialkarzinom FIGO IC</v>
      </c>
      <c r="D102" s="117">
        <f>Basisdaten!D30</f>
        <v>0</v>
      </c>
      <c r="E102" s="39">
        <f>Basisdaten!E30</f>
        <v>0</v>
      </c>
      <c r="F102" s="39">
        <f>Basisdaten!F30</f>
        <v>0</v>
      </c>
      <c r="G102" s="39">
        <f>Basisdaten!G30</f>
        <v>0</v>
      </c>
      <c r="H102" s="591"/>
      <c r="I102" s="596"/>
      <c r="J102" s="123">
        <f>Basisdaten!J30</f>
        <v>0</v>
      </c>
      <c r="K102" s="131"/>
      <c r="L102" s="132"/>
      <c r="M102" s="131"/>
      <c r="N102" s="132"/>
      <c r="O102" s="4"/>
      <c r="P102" s="6"/>
    </row>
    <row r="103" spans="1:16" hidden="1" x14ac:dyDescent="0.2">
      <c r="C103" s="116" t="str">
        <f>CONCATENATE(LEFT(Basisdaten!$A$28,15),RIGHT(Basisdaten!B31,9))</f>
        <v>Ovarialkarzinom FIGO IIA</v>
      </c>
      <c r="D103" s="117">
        <f>Basisdaten!D31</f>
        <v>0</v>
      </c>
      <c r="E103" s="39">
        <f>Basisdaten!E31</f>
        <v>0</v>
      </c>
      <c r="F103" s="39">
        <f>Basisdaten!F31</f>
        <v>0</v>
      </c>
      <c r="G103" s="39">
        <f>Basisdaten!G31</f>
        <v>0</v>
      </c>
      <c r="H103" s="591"/>
      <c r="I103" s="596"/>
      <c r="J103" s="123">
        <f>Basisdaten!J31</f>
        <v>0</v>
      </c>
      <c r="K103" s="131"/>
      <c r="L103" s="132"/>
      <c r="M103" s="131"/>
      <c r="N103" s="132"/>
      <c r="O103" s="4"/>
      <c r="P103" s="6"/>
    </row>
    <row r="104" spans="1:16" hidden="1" x14ac:dyDescent="0.2">
      <c r="C104" s="116" t="str">
        <f>CONCATENATE(LEFT(Basisdaten!$A$28,15),RIGHT(Basisdaten!B32,9))</f>
        <v>Ovarialkarzinom FIGO IIB</v>
      </c>
      <c r="D104" s="117">
        <f>Basisdaten!D32</f>
        <v>0</v>
      </c>
      <c r="E104" s="39">
        <f>Basisdaten!E32</f>
        <v>0</v>
      </c>
      <c r="F104" s="39">
        <f>Basisdaten!F32</f>
        <v>0</v>
      </c>
      <c r="G104" s="39">
        <f>Basisdaten!G32</f>
        <v>0</v>
      </c>
      <c r="H104" s="591"/>
      <c r="I104" s="596"/>
      <c r="J104" s="123">
        <f>Basisdaten!J32</f>
        <v>0</v>
      </c>
      <c r="K104" s="131"/>
      <c r="L104" s="132"/>
      <c r="M104" s="131"/>
      <c r="N104" s="132"/>
      <c r="O104" s="4"/>
      <c r="P104" s="6"/>
    </row>
    <row r="105" spans="1:16" hidden="1" x14ac:dyDescent="0.2">
      <c r="C105" s="116" t="str">
        <f>CONCATENATE(LEFT(Basisdaten!$A$28,15),RIGHT(Basisdaten!B33,10))</f>
        <v>Ovarialkarzinom FIGO IIIA</v>
      </c>
      <c r="D105" s="117">
        <f>Basisdaten!D33</f>
        <v>0</v>
      </c>
      <c r="E105" s="39">
        <f>Basisdaten!E33</f>
        <v>0</v>
      </c>
      <c r="F105" s="39">
        <f>Basisdaten!F33</f>
        <v>0</v>
      </c>
      <c r="G105" s="39">
        <f>Basisdaten!G33</f>
        <v>0</v>
      </c>
      <c r="H105" s="591"/>
      <c r="I105" s="596"/>
      <c r="J105" s="123">
        <f>Basisdaten!J33</f>
        <v>0</v>
      </c>
      <c r="K105" s="131"/>
      <c r="L105" s="132"/>
      <c r="M105" s="131"/>
      <c r="N105" s="132"/>
      <c r="O105" s="4"/>
      <c r="P105" s="6"/>
    </row>
    <row r="106" spans="1:16" hidden="1" x14ac:dyDescent="0.2">
      <c r="C106" s="116" t="str">
        <f>CONCATENATE(LEFT(Basisdaten!$A$28,15),RIGHT(Basisdaten!B34,10))</f>
        <v>Ovarialkarzinom FIGO IIIB</v>
      </c>
      <c r="D106" s="117">
        <f>Basisdaten!D34</f>
        <v>0</v>
      </c>
      <c r="E106" s="39">
        <f>Basisdaten!E34</f>
        <v>0</v>
      </c>
      <c r="F106" s="39">
        <f>Basisdaten!F34</f>
        <v>0</v>
      </c>
      <c r="G106" s="39">
        <f>Basisdaten!G34</f>
        <v>0</v>
      </c>
      <c r="H106" s="591"/>
      <c r="I106" s="596"/>
      <c r="J106" s="123">
        <f>Basisdaten!J34</f>
        <v>0</v>
      </c>
      <c r="K106" s="131"/>
      <c r="L106" s="132"/>
      <c r="M106" s="131"/>
      <c r="N106" s="132"/>
      <c r="O106" s="4"/>
      <c r="P106" s="6"/>
    </row>
    <row r="107" spans="1:16" hidden="1" x14ac:dyDescent="0.2">
      <c r="C107" s="116" t="str">
        <f>CONCATENATE(LEFT(Basisdaten!$A$28,15),RIGHT(Basisdaten!B35,10))</f>
        <v>Ovarialkarzinom FIGO IIIC</v>
      </c>
      <c r="D107" s="117">
        <f>Basisdaten!D35</f>
        <v>0</v>
      </c>
      <c r="E107" s="39">
        <f>Basisdaten!E35</f>
        <v>0</v>
      </c>
      <c r="F107" s="39">
        <f>Basisdaten!F35</f>
        <v>0</v>
      </c>
      <c r="G107" s="39">
        <f>Basisdaten!G35</f>
        <v>0</v>
      </c>
      <c r="H107" s="591"/>
      <c r="I107" s="596"/>
      <c r="J107" s="123">
        <f>Basisdaten!J35</f>
        <v>0</v>
      </c>
      <c r="K107" s="131"/>
      <c r="L107" s="132"/>
      <c r="M107" s="131"/>
      <c r="N107" s="132"/>
      <c r="O107" s="4"/>
      <c r="P107" s="6"/>
    </row>
    <row r="108" spans="1:16" hidden="1" x14ac:dyDescent="0.2">
      <c r="C108" s="116" t="str">
        <f>CONCATENATE(LEFT(Basisdaten!$A$28,15),RIGHT(Basisdaten!B36,9))</f>
        <v>Ovarialkarzinom FIGO IVA</v>
      </c>
      <c r="D108" s="117">
        <f>Basisdaten!D36</f>
        <v>0</v>
      </c>
      <c r="E108" s="39">
        <f>Basisdaten!E36</f>
        <v>0</v>
      </c>
      <c r="F108" s="39">
        <f>Basisdaten!F36</f>
        <v>0</v>
      </c>
      <c r="G108" s="39">
        <f>Basisdaten!G36</f>
        <v>0</v>
      </c>
      <c r="H108" s="591"/>
      <c r="I108" s="596"/>
      <c r="J108" s="123">
        <f>Basisdaten!J36</f>
        <v>0</v>
      </c>
      <c r="K108" s="131"/>
      <c r="L108" s="132"/>
      <c r="M108" s="131"/>
      <c r="N108" s="132"/>
      <c r="O108" s="4"/>
      <c r="P108" s="6"/>
    </row>
    <row r="109" spans="1:16" hidden="1" x14ac:dyDescent="0.2">
      <c r="C109" s="116" t="str">
        <f>CONCATENATE(LEFT(Basisdaten!$A$28,15),RIGHT(Basisdaten!B37,9))</f>
        <v>Ovarialkarzinom FIGO IVB</v>
      </c>
      <c r="D109" s="117">
        <f>Basisdaten!D37</f>
        <v>0</v>
      </c>
      <c r="E109" s="39">
        <f>Basisdaten!E37</f>
        <v>0</v>
      </c>
      <c r="F109" s="39">
        <f>Basisdaten!F37</f>
        <v>0</v>
      </c>
      <c r="G109" s="39">
        <f>Basisdaten!G37</f>
        <v>0</v>
      </c>
      <c r="H109" s="591"/>
      <c r="I109" s="596"/>
      <c r="J109" s="123">
        <f>Basisdaten!J37</f>
        <v>0</v>
      </c>
      <c r="K109" s="131"/>
      <c r="L109" s="132"/>
      <c r="M109" s="131"/>
      <c r="N109" s="132"/>
      <c r="O109" s="4"/>
      <c r="P109" s="6"/>
    </row>
    <row r="110" spans="1:16" hidden="1" x14ac:dyDescent="0.2">
      <c r="C110" s="116" t="str">
        <f>CONCATENATE(LEFT(Basisdaten!$A$28,15),RIGHT(Basisdaten!B38,8))</f>
        <v>Ovarialkarzinom Gesamt</v>
      </c>
      <c r="D110" s="128">
        <f>IF(Basisdaten!D38="",0,Basisdaten!D38)</f>
        <v>0</v>
      </c>
      <c r="E110" s="129">
        <f>IF(Basisdaten!E38="",0,Basisdaten!E38)</f>
        <v>0</v>
      </c>
      <c r="F110" s="129">
        <f>IF(Basisdaten!F38="",0,Basisdaten!F38)</f>
        <v>0</v>
      </c>
      <c r="G110" s="129">
        <f>IF(Basisdaten!G38="",0,Basisdaten!G38)</f>
        <v>0</v>
      </c>
      <c r="H110" s="591"/>
      <c r="I110" s="596"/>
      <c r="J110" s="130">
        <f>IF(Basisdaten!J38="",0,Basisdaten!J38)</f>
        <v>0</v>
      </c>
      <c r="K110" s="131"/>
      <c r="L110" s="132"/>
      <c r="M110" s="131"/>
      <c r="N110" s="132"/>
      <c r="O110" s="4"/>
      <c r="P110" s="6"/>
    </row>
    <row r="111" spans="1:16" hidden="1" x14ac:dyDescent="0.2">
      <c r="C111" s="116" t="str">
        <f>Basisdaten!A39</f>
        <v>Borderline Ovar / Seröses Tubares Intraepitheliales Carcinom (STIC)</v>
      </c>
      <c r="D111" s="117">
        <f>Basisdaten!D39</f>
        <v>0</v>
      </c>
      <c r="E111" s="39">
        <f>Basisdaten!E39</f>
        <v>0</v>
      </c>
      <c r="F111" s="39">
        <f>Basisdaten!F39</f>
        <v>0</v>
      </c>
      <c r="G111" s="595"/>
      <c r="H111" s="593"/>
      <c r="I111" s="597"/>
      <c r="J111" s="123">
        <f>Basisdaten!J39</f>
        <v>0</v>
      </c>
      <c r="K111" s="117">
        <f>Basisdaten!K39</f>
        <v>0</v>
      </c>
      <c r="L111" s="123">
        <f>Basisdaten!L39</f>
        <v>0</v>
      </c>
      <c r="M111" s="128">
        <f>IF(Basisdaten!M39="",0,Basisdaten!M39)</f>
        <v>0</v>
      </c>
      <c r="N111" s="130">
        <f>IF(Basisdaten!N39="",0,Basisdaten!N39)</f>
        <v>0</v>
      </c>
      <c r="O111" s="4"/>
      <c r="P111" s="6"/>
    </row>
    <row r="112" spans="1:16" ht="22.5" hidden="1" x14ac:dyDescent="0.2">
      <c r="C112" s="288" t="str">
        <f>CONCATENATE(LEFT(Basisdaten!$A$40,15),RIGHT(Basisdaten!B40,9))</f>
        <v>Zervixkarzinom  (= T1a1)</v>
      </c>
      <c r="D112" s="117">
        <f>Basisdaten!D40</f>
        <v>0</v>
      </c>
      <c r="E112" s="589"/>
      <c r="F112" s="590"/>
      <c r="G112" s="596"/>
      <c r="H112" s="39">
        <f>Basisdaten!H40</f>
        <v>0</v>
      </c>
      <c r="I112" s="39">
        <f>Basisdaten!I40</f>
        <v>0</v>
      </c>
      <c r="J112" s="123">
        <f>Basisdaten!J40</f>
        <v>0</v>
      </c>
      <c r="K112" s="117">
        <f>Basisdaten!K40</f>
        <v>0</v>
      </c>
      <c r="L112" s="123">
        <f>Basisdaten!L40</f>
        <v>0</v>
      </c>
      <c r="M112" s="128">
        <f>IF(Basisdaten!M40="",0,Basisdaten!M40)</f>
        <v>0</v>
      </c>
      <c r="N112" s="130">
        <f>IF(Basisdaten!N40="",0,Basisdaten!N40)</f>
        <v>0</v>
      </c>
      <c r="O112" s="4"/>
      <c r="P112" s="6"/>
    </row>
    <row r="113" spans="3:16" ht="22.5" hidden="1" x14ac:dyDescent="0.2">
      <c r="C113" s="288" t="str">
        <f>CONCATENATE(LEFT(Basisdaten!$A$40,15),RIGHT(Basisdaten!B41,9))</f>
        <v>Zervixkarzinom  (= T1a2)</v>
      </c>
      <c r="D113" s="117">
        <f>Basisdaten!D41</f>
        <v>0</v>
      </c>
      <c r="E113" s="591"/>
      <c r="F113" s="592"/>
      <c r="G113" s="596"/>
      <c r="H113" s="39">
        <f>Basisdaten!H41</f>
        <v>0</v>
      </c>
      <c r="I113" s="39">
        <f>Basisdaten!I41</f>
        <v>0</v>
      </c>
      <c r="J113" s="123">
        <f>Basisdaten!J41</f>
        <v>0</v>
      </c>
      <c r="K113" s="131"/>
      <c r="L113" s="132"/>
      <c r="M113" s="131"/>
      <c r="N113" s="132"/>
      <c r="O113" s="4"/>
      <c r="P113" s="6"/>
    </row>
    <row r="114" spans="3:16" ht="22.5" hidden="1" x14ac:dyDescent="0.2">
      <c r="C114" s="288" t="str">
        <f>CONCATENATE(LEFT(Basisdaten!$A$40,15),RIGHT(Basisdaten!B42,9))</f>
        <v>Zervixkarzinom  (= T1b1)</v>
      </c>
      <c r="D114" s="117">
        <f>Basisdaten!D42</f>
        <v>0</v>
      </c>
      <c r="E114" s="591"/>
      <c r="F114" s="592"/>
      <c r="G114" s="596"/>
      <c r="H114" s="39">
        <f>Basisdaten!H42</f>
        <v>0</v>
      </c>
      <c r="I114" s="39">
        <f>Basisdaten!I42</f>
        <v>0</v>
      </c>
      <c r="J114" s="123">
        <f>Basisdaten!J42</f>
        <v>0</v>
      </c>
      <c r="K114" s="131"/>
      <c r="L114" s="132"/>
      <c r="M114" s="131"/>
      <c r="N114" s="132"/>
      <c r="O114" s="4"/>
      <c r="P114" s="6"/>
    </row>
    <row r="115" spans="3:16" ht="22.5" hidden="1" x14ac:dyDescent="0.2">
      <c r="C115" s="288" t="str">
        <f>CONCATENATE(LEFT(Basisdaten!$A$40,15),RIGHT(Basisdaten!B43,9))</f>
        <v>Zervixkarzinom  (= T1b2)</v>
      </c>
      <c r="D115" s="117">
        <f>Basisdaten!D43</f>
        <v>0</v>
      </c>
      <c r="E115" s="591"/>
      <c r="F115" s="592"/>
      <c r="G115" s="596"/>
      <c r="H115" s="39">
        <f>Basisdaten!H43</f>
        <v>0</v>
      </c>
      <c r="I115" s="39">
        <f>Basisdaten!I43</f>
        <v>0</v>
      </c>
      <c r="J115" s="123">
        <f>Basisdaten!J43</f>
        <v>0</v>
      </c>
      <c r="K115" s="131"/>
      <c r="L115" s="132"/>
      <c r="M115" s="131"/>
      <c r="N115" s="132"/>
      <c r="O115" s="4"/>
      <c r="P115" s="6"/>
    </row>
    <row r="116" spans="3:16" ht="22.5" hidden="1" x14ac:dyDescent="0.2">
      <c r="C116" s="288" t="str">
        <f>CONCATENATE(LEFT(Basisdaten!$A$40,15),RIGHT(Basisdaten!B44,9))</f>
        <v>Zervixkarzinom A (= T2a)</v>
      </c>
      <c r="D116" s="117">
        <f>Basisdaten!D44</f>
        <v>0</v>
      </c>
      <c r="E116" s="591"/>
      <c r="F116" s="592"/>
      <c r="G116" s="596"/>
      <c r="H116" s="39">
        <f>Basisdaten!H44</f>
        <v>0</v>
      </c>
      <c r="I116" s="39">
        <f>Basisdaten!I44</f>
        <v>0</v>
      </c>
      <c r="J116" s="123">
        <f>Basisdaten!J44</f>
        <v>0</v>
      </c>
      <c r="K116" s="131"/>
      <c r="L116" s="132"/>
      <c r="M116" s="131"/>
      <c r="N116" s="132"/>
      <c r="O116" s="4"/>
      <c r="P116" s="6"/>
    </row>
    <row r="117" spans="3:16" ht="22.5" hidden="1" x14ac:dyDescent="0.2">
      <c r="C117" s="288" t="str">
        <f>CONCATENATE(LEFT(Basisdaten!$A$40,15),RIGHT(Basisdaten!B45,9))</f>
        <v>Zervixkarzinom B (= T2b)</v>
      </c>
      <c r="D117" s="117">
        <f>Basisdaten!D45</f>
        <v>0</v>
      </c>
      <c r="E117" s="591"/>
      <c r="F117" s="592"/>
      <c r="G117" s="596"/>
      <c r="H117" s="39">
        <f>Basisdaten!H45</f>
        <v>0</v>
      </c>
      <c r="I117" s="39">
        <f>Basisdaten!I45</f>
        <v>0</v>
      </c>
      <c r="J117" s="123">
        <f>Basisdaten!J45</f>
        <v>0</v>
      </c>
      <c r="K117" s="131"/>
      <c r="L117" s="132"/>
      <c r="M117" s="131"/>
      <c r="N117" s="132"/>
      <c r="O117" s="4"/>
      <c r="P117" s="6"/>
    </row>
    <row r="118" spans="3:16" ht="22.5" hidden="1" x14ac:dyDescent="0.2">
      <c r="C118" s="288" t="str">
        <f>CONCATENATE(LEFT(Basisdaten!$A$40,15),RIGHT(Basisdaten!B46,9))</f>
        <v>Zervixkarzinom A (= T3a)</v>
      </c>
      <c r="D118" s="117">
        <f>Basisdaten!D46</f>
        <v>0</v>
      </c>
      <c r="E118" s="591"/>
      <c r="F118" s="592"/>
      <c r="G118" s="596"/>
      <c r="H118" s="39">
        <f>Basisdaten!H46</f>
        <v>0</v>
      </c>
      <c r="I118" s="39">
        <f>Basisdaten!I46</f>
        <v>0</v>
      </c>
      <c r="J118" s="123">
        <f>Basisdaten!J46</f>
        <v>0</v>
      </c>
      <c r="K118" s="131"/>
      <c r="L118" s="132"/>
      <c r="M118" s="131"/>
      <c r="N118" s="132"/>
      <c r="O118" s="4"/>
      <c r="P118" s="6"/>
    </row>
    <row r="119" spans="3:16" ht="22.5" hidden="1" x14ac:dyDescent="0.2">
      <c r="C119" s="288" t="str">
        <f>CONCATENATE(LEFT(Basisdaten!$A$40,15),RIGHT(Basisdaten!B47,9))</f>
        <v>Zervixkarzinom B (= T3b)</v>
      </c>
      <c r="D119" s="117">
        <f>Basisdaten!D47</f>
        <v>0</v>
      </c>
      <c r="E119" s="591"/>
      <c r="F119" s="592"/>
      <c r="G119" s="596"/>
      <c r="H119" s="39">
        <f>Basisdaten!H47</f>
        <v>0</v>
      </c>
      <c r="I119" s="39">
        <f>Basisdaten!I47</f>
        <v>0</v>
      </c>
      <c r="J119" s="123">
        <f>Basisdaten!J47</f>
        <v>0</v>
      </c>
      <c r="K119" s="131"/>
      <c r="L119" s="132"/>
      <c r="M119" s="131"/>
      <c r="N119" s="132"/>
      <c r="O119" s="4"/>
      <c r="P119" s="6"/>
    </row>
    <row r="120" spans="3:16" ht="22.5" hidden="1" x14ac:dyDescent="0.2">
      <c r="C120" s="288" t="str">
        <f>CONCATENATE(LEFT(Basisdaten!$A$40,15),RIGHT(Basisdaten!B48,9))</f>
        <v>Zervixkarzinom VA (= T4)</v>
      </c>
      <c r="D120" s="117">
        <f>Basisdaten!D48</f>
        <v>0</v>
      </c>
      <c r="E120" s="591"/>
      <c r="F120" s="592"/>
      <c r="G120" s="596"/>
      <c r="H120" s="39">
        <f>Basisdaten!H48</f>
        <v>0</v>
      </c>
      <c r="I120" s="39">
        <f>Basisdaten!I48</f>
        <v>0</v>
      </c>
      <c r="J120" s="123">
        <f>Basisdaten!J48</f>
        <v>0</v>
      </c>
      <c r="K120" s="131"/>
      <c r="L120" s="132"/>
      <c r="M120" s="131"/>
      <c r="N120" s="132"/>
      <c r="O120" s="4"/>
      <c r="P120" s="6"/>
    </row>
    <row r="121" spans="3:16" ht="22.5" hidden="1" x14ac:dyDescent="0.2">
      <c r="C121" s="288" t="str">
        <f>CONCATENATE(LEFT(Basisdaten!$A$40,15),RIGHT(Basisdaten!B49,9))</f>
        <v>Zervixkarzinom VB (= M1)</v>
      </c>
      <c r="D121" s="117">
        <f>Basisdaten!D49</f>
        <v>0</v>
      </c>
      <c r="E121" s="591"/>
      <c r="F121" s="592"/>
      <c r="G121" s="596"/>
      <c r="H121" s="39">
        <f>Basisdaten!H49</f>
        <v>0</v>
      </c>
      <c r="I121" s="39">
        <f>Basisdaten!I49</f>
        <v>0</v>
      </c>
      <c r="J121" s="123">
        <f>Basisdaten!J49</f>
        <v>0</v>
      </c>
      <c r="K121" s="131"/>
      <c r="L121" s="132"/>
      <c r="M121" s="131"/>
      <c r="N121" s="132"/>
      <c r="O121" s="4"/>
      <c r="P121" s="6"/>
    </row>
    <row r="122" spans="3:16" hidden="1" x14ac:dyDescent="0.2">
      <c r="C122" s="286" t="str">
        <f>CONCATENATE(LEFT(Basisdaten!$A$40,15),RIGHT(Basisdaten!B50,9))</f>
        <v>Zervixkarzinom  Gesamt</v>
      </c>
      <c r="D122" s="128" t="str">
        <f>Basisdaten!D50</f>
        <v/>
      </c>
      <c r="E122" s="591"/>
      <c r="F122" s="592"/>
      <c r="G122" s="596"/>
      <c r="H122" s="129">
        <f>IF(Basisdaten!H50="",0,Basisdaten!H50)</f>
        <v>0</v>
      </c>
      <c r="I122" s="129">
        <f>IF(Basisdaten!I50="",0,Basisdaten!I50)</f>
        <v>0</v>
      </c>
      <c r="J122" s="130">
        <f>IF(Basisdaten!J50="",0,Basisdaten!J50)</f>
        <v>0</v>
      </c>
      <c r="K122" s="131"/>
      <c r="L122" s="132"/>
      <c r="M122" s="131"/>
      <c r="N122" s="132"/>
      <c r="O122" s="4"/>
      <c r="P122" s="6"/>
    </row>
    <row r="123" spans="3:16" hidden="1" x14ac:dyDescent="0.2">
      <c r="C123" s="286" t="str">
        <f>Basisdaten!A51</f>
        <v>Endometriumkarzinom</v>
      </c>
      <c r="D123" s="117">
        <f>Basisdaten!D51</f>
        <v>0</v>
      </c>
      <c r="E123" s="591"/>
      <c r="F123" s="592"/>
      <c r="G123" s="596"/>
      <c r="H123" s="39">
        <f>Basisdaten!H51</f>
        <v>0</v>
      </c>
      <c r="I123" s="39">
        <f>Basisdaten!I51</f>
        <v>0</v>
      </c>
      <c r="J123" s="123">
        <f>Basisdaten!J51</f>
        <v>0</v>
      </c>
      <c r="K123" s="117">
        <f>Basisdaten!K51</f>
        <v>0</v>
      </c>
      <c r="L123" s="123">
        <f>Basisdaten!L51</f>
        <v>0</v>
      </c>
      <c r="M123" s="128">
        <f>IF(Basisdaten!M51="",0,Basisdaten!M51)</f>
        <v>0</v>
      </c>
      <c r="N123" s="130">
        <f>IF(Basisdaten!N51="",0,Basisdaten!N51)</f>
        <v>0</v>
      </c>
      <c r="O123" s="4"/>
      <c r="P123" s="6"/>
    </row>
    <row r="124" spans="3:16" hidden="1" x14ac:dyDescent="0.2">
      <c r="C124" s="286" t="str">
        <f>Basisdaten!A52</f>
        <v>Vulvakarzinom</v>
      </c>
      <c r="D124" s="117">
        <f>Basisdaten!D52</f>
        <v>0</v>
      </c>
      <c r="E124" s="591"/>
      <c r="F124" s="592"/>
      <c r="G124" s="596"/>
      <c r="H124" s="39">
        <f>Basisdaten!H52</f>
        <v>0</v>
      </c>
      <c r="I124" s="39">
        <f>Basisdaten!I52</f>
        <v>0</v>
      </c>
      <c r="J124" s="123">
        <f>Basisdaten!J52</f>
        <v>0</v>
      </c>
      <c r="K124" s="117">
        <f>Basisdaten!K52</f>
        <v>0</v>
      </c>
      <c r="L124" s="123">
        <f>Basisdaten!L52</f>
        <v>0</v>
      </c>
      <c r="M124" s="128">
        <f>IF(Basisdaten!M52="",0,Basisdaten!M52)</f>
        <v>0</v>
      </c>
      <c r="N124" s="130">
        <f>IF(Basisdaten!N52="",0,Basisdaten!N52)</f>
        <v>0</v>
      </c>
      <c r="O124" s="4"/>
      <c r="P124" s="6"/>
    </row>
    <row r="125" spans="3:16" hidden="1" x14ac:dyDescent="0.2">
      <c r="C125" s="286" t="str">
        <f>Basisdaten!A53</f>
        <v>Vaginalkarzinom</v>
      </c>
      <c r="D125" s="117">
        <f>Basisdaten!D53</f>
        <v>0</v>
      </c>
      <c r="E125" s="591"/>
      <c r="F125" s="592"/>
      <c r="G125" s="596"/>
      <c r="H125" s="39">
        <f>Basisdaten!H53</f>
        <v>0</v>
      </c>
      <c r="I125" s="39">
        <f>Basisdaten!I53</f>
        <v>0</v>
      </c>
      <c r="J125" s="123">
        <f>Basisdaten!J53</f>
        <v>0</v>
      </c>
      <c r="K125" s="117">
        <f>Basisdaten!K53</f>
        <v>0</v>
      </c>
      <c r="L125" s="123">
        <f>Basisdaten!L53</f>
        <v>0</v>
      </c>
      <c r="M125" s="128">
        <f>IF(Basisdaten!M53="",0,Basisdaten!M53)</f>
        <v>0</v>
      </c>
      <c r="N125" s="130">
        <f>IF(Basisdaten!N53="",0,Basisdaten!N53)</f>
        <v>0</v>
      </c>
      <c r="O125" s="4"/>
      <c r="P125" s="6"/>
    </row>
    <row r="126" spans="3:16" hidden="1" x14ac:dyDescent="0.2">
      <c r="C126" s="287" t="str">
        <f>LEFT(Basisdaten!A54,9)</f>
        <v xml:space="preserve">Sonstige </v>
      </c>
      <c r="D126" s="117">
        <f>Basisdaten!D54</f>
        <v>0</v>
      </c>
      <c r="E126" s="593"/>
      <c r="F126" s="594"/>
      <c r="G126" s="597"/>
      <c r="H126" s="39">
        <f>Basisdaten!H54</f>
        <v>0</v>
      </c>
      <c r="I126" s="39">
        <f>Basisdaten!I54</f>
        <v>0</v>
      </c>
      <c r="J126" s="123">
        <f>Basisdaten!J54</f>
        <v>0</v>
      </c>
      <c r="K126" s="117">
        <f>Basisdaten!K54</f>
        <v>0</v>
      </c>
      <c r="L126" s="123">
        <f>Basisdaten!L54</f>
        <v>0</v>
      </c>
      <c r="M126" s="128">
        <f>IF(Basisdaten!M54="",0,Basisdaten!M54)</f>
        <v>0</v>
      </c>
      <c r="N126" s="130">
        <f>IF(Basisdaten!N54="",0,Basisdaten!N54)</f>
        <v>0</v>
      </c>
      <c r="O126" s="4"/>
      <c r="P126" s="6"/>
    </row>
    <row r="127" spans="3:16" hidden="1" x14ac:dyDescent="0.2">
      <c r="C127" s="17"/>
      <c r="D127" s="128">
        <f>IF(Basisdaten!D55="",0,Basisdaten!D55)</f>
        <v>0</v>
      </c>
      <c r="E127" s="129">
        <f>IF(Basisdaten!E55="",0,Basisdaten!E55)</f>
        <v>0</v>
      </c>
      <c r="F127" s="129">
        <f>IF(Basisdaten!F55="",0,Basisdaten!F55)</f>
        <v>0</v>
      </c>
      <c r="G127" s="129">
        <f>IF(Basisdaten!G55="",0,Basisdaten!G55)</f>
        <v>0</v>
      </c>
      <c r="H127" s="129">
        <f>IF(Basisdaten!H55="",0,Basisdaten!H55)</f>
        <v>0</v>
      </c>
      <c r="I127" s="129">
        <f>IF(Basisdaten!I55="",0,Basisdaten!I55)</f>
        <v>0</v>
      </c>
      <c r="J127" s="130">
        <f>IF(Basisdaten!J55="",0,Basisdaten!J55)</f>
        <v>0</v>
      </c>
      <c r="K127" s="128">
        <f>IF(Basisdaten!K55="",0,Basisdaten!K55)</f>
        <v>0</v>
      </c>
      <c r="L127" s="130">
        <f>IF(Basisdaten!L55="",0,Basisdaten!L55)</f>
        <v>0</v>
      </c>
      <c r="M127" s="128">
        <f>IF(Basisdaten!M55="",0,Basisdaten!M55)</f>
        <v>0</v>
      </c>
      <c r="N127" s="130">
        <f>IF(Basisdaten!N55="",0,Basisdaten!N55)</f>
        <v>0</v>
      </c>
      <c r="O127" s="4"/>
      <c r="P127" s="6"/>
    </row>
    <row r="128" spans="3:16" ht="15.75" hidden="1" customHeight="1" thickBot="1" x14ac:dyDescent="0.25">
      <c r="D128" s="622">
        <f>IF(Basisdaten!D56="",0,Basisdaten!D56)</f>
        <v>0</v>
      </c>
      <c r="E128" s="623"/>
      <c r="F128" s="623"/>
      <c r="G128" s="623"/>
      <c r="H128" s="623"/>
      <c r="I128" s="623"/>
      <c r="J128" s="624"/>
      <c r="K128" s="622">
        <f>IF(Basisdaten!K56="",0,Basisdaten!K56)</f>
        <v>0</v>
      </c>
      <c r="L128" s="624"/>
      <c r="M128" s="622">
        <f>IF(Basisdaten!M56="",0,Basisdaten!M56)</f>
        <v>0</v>
      </c>
      <c r="N128" s="624"/>
      <c r="O128" s="4"/>
      <c r="P128" s="6"/>
    </row>
  </sheetData>
  <sheetProtection password="CA09" sheet="1" objects="1" scenarios="1" selectLockedCells="1"/>
  <dataConsolidate/>
  <mergeCells count="350">
    <mergeCell ref="R56:R58"/>
    <mergeCell ref="R62:R64"/>
    <mergeCell ref="P62:P64"/>
    <mergeCell ref="Q62:Q64"/>
    <mergeCell ref="D128:J128"/>
    <mergeCell ref="C74:C76"/>
    <mergeCell ref="D74:E76"/>
    <mergeCell ref="F74:G76"/>
    <mergeCell ref="H74:I76"/>
    <mergeCell ref="J74:J76"/>
    <mergeCell ref="K74:L76"/>
    <mergeCell ref="P74:P76"/>
    <mergeCell ref="C65:C67"/>
    <mergeCell ref="K128:L128"/>
    <mergeCell ref="M128:N128"/>
    <mergeCell ref="F88:F89"/>
    <mergeCell ref="B90:E90"/>
    <mergeCell ref="B91:C92"/>
    <mergeCell ref="F91:G92"/>
    <mergeCell ref="G88:G89"/>
    <mergeCell ref="P83:P85"/>
    <mergeCell ref="R71:R73"/>
    <mergeCell ref="H59:I61"/>
    <mergeCell ref="J59:J61"/>
    <mergeCell ref="Q68:Q70"/>
    <mergeCell ref="R59:R61"/>
    <mergeCell ref="J68:J70"/>
    <mergeCell ref="M62:M64"/>
    <mergeCell ref="R68:R70"/>
    <mergeCell ref="Q65:Q67"/>
    <mergeCell ref="R65:R67"/>
    <mergeCell ref="M65:M67"/>
    <mergeCell ref="P65:P67"/>
    <mergeCell ref="P68:P70"/>
    <mergeCell ref="Q59:Q61"/>
    <mergeCell ref="M68:M70"/>
    <mergeCell ref="K68:L70"/>
    <mergeCell ref="C44:C46"/>
    <mergeCell ref="D44:E46"/>
    <mergeCell ref="F44:G46"/>
    <mergeCell ref="H44:I46"/>
    <mergeCell ref="J44:J46"/>
    <mergeCell ref="Q53:Q55"/>
    <mergeCell ref="K56:L58"/>
    <mergeCell ref="A97:P97"/>
    <mergeCell ref="Q74:Q76"/>
    <mergeCell ref="M71:M73"/>
    <mergeCell ref="M74:M76"/>
    <mergeCell ref="A71:A73"/>
    <mergeCell ref="B71:B73"/>
    <mergeCell ref="C71:C73"/>
    <mergeCell ref="D71:E73"/>
    <mergeCell ref="F71:G73"/>
    <mergeCell ref="H71:I73"/>
    <mergeCell ref="J71:J73"/>
    <mergeCell ref="K71:L73"/>
    <mergeCell ref="Q71:Q73"/>
    <mergeCell ref="A74:A76"/>
    <mergeCell ref="B74:B76"/>
    <mergeCell ref="A56:A58"/>
    <mergeCell ref="B65:B67"/>
    <mergeCell ref="E112:F126"/>
    <mergeCell ref="G111:G126"/>
    <mergeCell ref="H100:I111"/>
    <mergeCell ref="A95:P95"/>
    <mergeCell ref="P71:P73"/>
    <mergeCell ref="A94:P94"/>
    <mergeCell ref="R50:R52"/>
    <mergeCell ref="J50:J52"/>
    <mergeCell ref="K50:L52"/>
    <mergeCell ref="M50:M52"/>
    <mergeCell ref="P50:P52"/>
    <mergeCell ref="K53:L55"/>
    <mergeCell ref="M53:M55"/>
    <mergeCell ref="P53:P55"/>
    <mergeCell ref="R53:R55"/>
    <mergeCell ref="Q50:Q52"/>
    <mergeCell ref="A96:B96"/>
    <mergeCell ref="B88:C89"/>
    <mergeCell ref="R74:R76"/>
    <mergeCell ref="B68:B70"/>
    <mergeCell ref="C62:C64"/>
    <mergeCell ref="K77:L79"/>
    <mergeCell ref="B53:B55"/>
    <mergeCell ref="B56:B58"/>
    <mergeCell ref="C47:C49"/>
    <mergeCell ref="D47:E49"/>
    <mergeCell ref="F47:G49"/>
    <mergeCell ref="H47:I49"/>
    <mergeCell ref="J47:J49"/>
    <mergeCell ref="P56:P58"/>
    <mergeCell ref="Q56:Q58"/>
    <mergeCell ref="D50:E52"/>
    <mergeCell ref="C53:C55"/>
    <mergeCell ref="C56:C58"/>
    <mergeCell ref="D56:E58"/>
    <mergeCell ref="F56:G58"/>
    <mergeCell ref="K38:L40"/>
    <mergeCell ref="M41:M43"/>
    <mergeCell ref="F41:G43"/>
    <mergeCell ref="H41:I43"/>
    <mergeCell ref="B4:C4"/>
    <mergeCell ref="H6:I7"/>
    <mergeCell ref="J6:J7"/>
    <mergeCell ref="B26:B28"/>
    <mergeCell ref="C26:C28"/>
    <mergeCell ref="D26:E28"/>
    <mergeCell ref="F26:G28"/>
    <mergeCell ref="F4:M4"/>
    <mergeCell ref="F17:G19"/>
    <mergeCell ref="J17:J19"/>
    <mergeCell ref="F8:G10"/>
    <mergeCell ref="H8:I10"/>
    <mergeCell ref="C11:C13"/>
    <mergeCell ref="B11:B13"/>
    <mergeCell ref="C17:C19"/>
    <mergeCell ref="B6:B7"/>
    <mergeCell ref="M35:M37"/>
    <mergeCell ref="H35:I37"/>
    <mergeCell ref="J35:J37"/>
    <mergeCell ref="J32:J34"/>
    <mergeCell ref="A38:A40"/>
    <mergeCell ref="B38:B40"/>
    <mergeCell ref="M38:M40"/>
    <mergeCell ref="B8:B10"/>
    <mergeCell ref="D8:E10"/>
    <mergeCell ref="K6:L7"/>
    <mergeCell ref="B17:B19"/>
    <mergeCell ref="C6:C7"/>
    <mergeCell ref="F20:G22"/>
    <mergeCell ref="F23:G25"/>
    <mergeCell ref="F29:G31"/>
    <mergeCell ref="C14:C16"/>
    <mergeCell ref="H17:I19"/>
    <mergeCell ref="K14:L16"/>
    <mergeCell ref="H14:I16"/>
    <mergeCell ref="K17:L19"/>
    <mergeCell ref="K26:L28"/>
    <mergeCell ref="J8:J10"/>
    <mergeCell ref="J11:J13"/>
    <mergeCell ref="F11:G13"/>
    <mergeCell ref="K20:L22"/>
    <mergeCell ref="D11:E13"/>
    <mergeCell ref="M8:M10"/>
    <mergeCell ref="K11:L13"/>
    <mergeCell ref="A8:A10"/>
    <mergeCell ref="A17:A19"/>
    <mergeCell ref="D29:E31"/>
    <mergeCell ref="A20:A22"/>
    <mergeCell ref="B20:B22"/>
    <mergeCell ref="D20:E22"/>
    <mergeCell ref="A14:A16"/>
    <mergeCell ref="B14:B16"/>
    <mergeCell ref="C8:C10"/>
    <mergeCell ref="D17:E19"/>
    <mergeCell ref="B23:B25"/>
    <mergeCell ref="A11:A13"/>
    <mergeCell ref="A26:A28"/>
    <mergeCell ref="D14:E16"/>
    <mergeCell ref="B29:B31"/>
    <mergeCell ref="C20:C22"/>
    <mergeCell ref="C23:C25"/>
    <mergeCell ref="A6:A7"/>
    <mergeCell ref="A23:A25"/>
    <mergeCell ref="D6:E7"/>
    <mergeCell ref="Q6:R6"/>
    <mergeCell ref="Q14:Q16"/>
    <mergeCell ref="Q11:Q13"/>
    <mergeCell ref="F6:G7"/>
    <mergeCell ref="F14:G16"/>
    <mergeCell ref="J14:J16"/>
    <mergeCell ref="K8:L10"/>
    <mergeCell ref="H11:I13"/>
    <mergeCell ref="R17:R19"/>
    <mergeCell ref="Q8:Q10"/>
    <mergeCell ref="P14:P16"/>
    <mergeCell ref="Q17:Q19"/>
    <mergeCell ref="P17:P19"/>
    <mergeCell ref="M14:M16"/>
    <mergeCell ref="M17:M19"/>
    <mergeCell ref="P8:P10"/>
    <mergeCell ref="M6:M7"/>
    <mergeCell ref="P11:P13"/>
    <mergeCell ref="M11:M13"/>
    <mergeCell ref="R8:R10"/>
    <mergeCell ref="R11:R13"/>
    <mergeCell ref="A32:A34"/>
    <mergeCell ref="B32:B34"/>
    <mergeCell ref="C32:C34"/>
    <mergeCell ref="D32:E34"/>
    <mergeCell ref="F32:G34"/>
    <mergeCell ref="N20:N22"/>
    <mergeCell ref="M23:M25"/>
    <mergeCell ref="H23:I25"/>
    <mergeCell ref="M20:M22"/>
    <mergeCell ref="J20:J22"/>
    <mergeCell ref="N26:N28"/>
    <mergeCell ref="N29:N31"/>
    <mergeCell ref="A29:A31"/>
    <mergeCell ref="D23:E25"/>
    <mergeCell ref="C29:C31"/>
    <mergeCell ref="N23:N25"/>
    <mergeCell ref="H20:I22"/>
    <mergeCell ref="K23:L25"/>
    <mergeCell ref="M29:M31"/>
    <mergeCell ref="K29:L31"/>
    <mergeCell ref="M32:M34"/>
    <mergeCell ref="H29:I31"/>
    <mergeCell ref="M26:M28"/>
    <mergeCell ref="H32:I34"/>
    <mergeCell ref="H26:I28"/>
    <mergeCell ref="J26:J28"/>
    <mergeCell ref="R14:R16"/>
    <mergeCell ref="P6:P7"/>
    <mergeCell ref="N6:O7"/>
    <mergeCell ref="Q20:Q22"/>
    <mergeCell ref="R20:R22"/>
    <mergeCell ref="O20:O22"/>
    <mergeCell ref="P20:P22"/>
    <mergeCell ref="R26:R28"/>
    <mergeCell ref="P35:P37"/>
    <mergeCell ref="R35:R37"/>
    <mergeCell ref="R38:R40"/>
    <mergeCell ref="O23:O25"/>
    <mergeCell ref="Q35:Q37"/>
    <mergeCell ref="R23:R25"/>
    <mergeCell ref="P23:P25"/>
    <mergeCell ref="R29:R31"/>
    <mergeCell ref="P29:P31"/>
    <mergeCell ref="Q38:Q40"/>
    <mergeCell ref="O29:O31"/>
    <mergeCell ref="P38:P40"/>
    <mergeCell ref="P32:P34"/>
    <mergeCell ref="Q32:Q34"/>
    <mergeCell ref="R32:R34"/>
    <mergeCell ref="O26:O28"/>
    <mergeCell ref="P26:P28"/>
    <mergeCell ref="Q26:Q28"/>
    <mergeCell ref="A41:A43"/>
    <mergeCell ref="B41:B43"/>
    <mergeCell ref="C41:C43"/>
    <mergeCell ref="A44:A46"/>
    <mergeCell ref="B44:B46"/>
    <mergeCell ref="Q29:Q31"/>
    <mergeCell ref="Q23:Q25"/>
    <mergeCell ref="B35:B37"/>
    <mergeCell ref="D35:E37"/>
    <mergeCell ref="A35:A37"/>
    <mergeCell ref="C35:C37"/>
    <mergeCell ref="F35:G37"/>
    <mergeCell ref="C38:C40"/>
    <mergeCell ref="D38:E40"/>
    <mergeCell ref="F38:G40"/>
    <mergeCell ref="H38:I40"/>
    <mergeCell ref="J38:J40"/>
    <mergeCell ref="D41:E43"/>
    <mergeCell ref="J41:J43"/>
    <mergeCell ref="Q41:Q43"/>
    <mergeCell ref="K35:L37"/>
    <mergeCell ref="J29:J31"/>
    <mergeCell ref="J23:J25"/>
    <mergeCell ref="K32:L34"/>
    <mergeCell ref="R41:R43"/>
    <mergeCell ref="Q44:Q46"/>
    <mergeCell ref="R44:R46"/>
    <mergeCell ref="Q47:Q49"/>
    <mergeCell ref="R47:R49"/>
    <mergeCell ref="M47:M49"/>
    <mergeCell ref="K47:L49"/>
    <mergeCell ref="P47:P49"/>
    <mergeCell ref="M44:M46"/>
    <mergeCell ref="P44:P46"/>
    <mergeCell ref="P41:P43"/>
    <mergeCell ref="K41:L43"/>
    <mergeCell ref="K44:L46"/>
    <mergeCell ref="H68:I70"/>
    <mergeCell ref="M59:M61"/>
    <mergeCell ref="D65:E67"/>
    <mergeCell ref="C68:C70"/>
    <mergeCell ref="F77:G79"/>
    <mergeCell ref="H77:I79"/>
    <mergeCell ref="J77:J79"/>
    <mergeCell ref="A59:A61"/>
    <mergeCell ref="B59:B61"/>
    <mergeCell ref="C59:C61"/>
    <mergeCell ref="A62:A64"/>
    <mergeCell ref="A65:A67"/>
    <mergeCell ref="B62:B64"/>
    <mergeCell ref="F65:G67"/>
    <mergeCell ref="D68:E70"/>
    <mergeCell ref="F68:G70"/>
    <mergeCell ref="B50:B52"/>
    <mergeCell ref="C50:C52"/>
    <mergeCell ref="A50:A52"/>
    <mergeCell ref="A68:A70"/>
    <mergeCell ref="P59:P61"/>
    <mergeCell ref="K59:L61"/>
    <mergeCell ref="K62:L64"/>
    <mergeCell ref="K65:L67"/>
    <mergeCell ref="F50:G52"/>
    <mergeCell ref="D62:E64"/>
    <mergeCell ref="F62:G64"/>
    <mergeCell ref="D59:E61"/>
    <mergeCell ref="F59:G61"/>
    <mergeCell ref="M56:M58"/>
    <mergeCell ref="H50:I52"/>
    <mergeCell ref="D53:E55"/>
    <mergeCell ref="F53:G55"/>
    <mergeCell ref="J53:J55"/>
    <mergeCell ref="H56:I58"/>
    <mergeCell ref="J56:J58"/>
    <mergeCell ref="H53:I55"/>
    <mergeCell ref="J62:J64"/>
    <mergeCell ref="H62:I64"/>
    <mergeCell ref="H65:I67"/>
    <mergeCell ref="A47:A49"/>
    <mergeCell ref="B47:B49"/>
    <mergeCell ref="P77:P79"/>
    <mergeCell ref="Q77:Q79"/>
    <mergeCell ref="R77:R79"/>
    <mergeCell ref="A80:A82"/>
    <mergeCell ref="B80:B82"/>
    <mergeCell ref="C80:C82"/>
    <mergeCell ref="D80:E82"/>
    <mergeCell ref="F80:G82"/>
    <mergeCell ref="H80:I82"/>
    <mergeCell ref="J80:J82"/>
    <mergeCell ref="K80:L82"/>
    <mergeCell ref="M80:M82"/>
    <mergeCell ref="P80:P82"/>
    <mergeCell ref="Q80:Q82"/>
    <mergeCell ref="R80:R82"/>
    <mergeCell ref="A77:A79"/>
    <mergeCell ref="B77:B79"/>
    <mergeCell ref="C77:C79"/>
    <mergeCell ref="D77:E79"/>
    <mergeCell ref="A53:A55"/>
    <mergeCell ref="J65:J67"/>
    <mergeCell ref="M77:M79"/>
    <mergeCell ref="Q83:Q85"/>
    <mergeCell ref="R83:R85"/>
    <mergeCell ref="A83:A85"/>
    <mergeCell ref="B83:B85"/>
    <mergeCell ref="C83:C85"/>
    <mergeCell ref="D83:E85"/>
    <mergeCell ref="F83:G85"/>
    <mergeCell ref="H83:I85"/>
    <mergeCell ref="J83:J85"/>
    <mergeCell ref="K83:L85"/>
    <mergeCell ref="M83:M85"/>
  </mergeCells>
  <phoneticPr fontId="26" type="noConversion"/>
  <conditionalFormatting sqref="O8">
    <cfRule type="expression" dxfId="57" priority="1050" stopIfTrue="1">
      <formula>LEN(TRIM(O8))=0</formula>
    </cfRule>
  </conditionalFormatting>
  <conditionalFormatting sqref="O11">
    <cfRule type="expression" dxfId="56" priority="474" stopIfTrue="1">
      <formula>LEN(TRIM(O11))=0</formula>
    </cfRule>
  </conditionalFormatting>
  <conditionalFormatting sqref="O14">
    <cfRule type="expression" dxfId="55" priority="388" stopIfTrue="1">
      <formula>LEN(TRIM(O14))=0</formula>
    </cfRule>
  </conditionalFormatting>
  <conditionalFormatting sqref="O32">
    <cfRule type="expression" dxfId="54" priority="134" stopIfTrue="1">
      <formula>LEN(TRIM(O32))=0</formula>
    </cfRule>
  </conditionalFormatting>
  <conditionalFormatting sqref="O35 O41 O47">
    <cfRule type="expression" dxfId="53" priority="316" stopIfTrue="1">
      <formula>LEN(TRIM(O35))=0</formula>
    </cfRule>
  </conditionalFormatting>
  <conditionalFormatting sqref="O38:O39">
    <cfRule type="expression" dxfId="52" priority="1" stopIfTrue="1">
      <formula>LEN(TRIM(O38))=0</formula>
    </cfRule>
  </conditionalFormatting>
  <conditionalFormatting sqref="O50">
    <cfRule type="expression" dxfId="51" priority="293" stopIfTrue="1">
      <formula>LEN(TRIM(O50))=0</formula>
    </cfRule>
  </conditionalFormatting>
  <conditionalFormatting sqref="O53:O54">
    <cfRule type="expression" dxfId="50" priority="288" stopIfTrue="1">
      <formula>LEN(TRIM(O53))=0</formula>
    </cfRule>
  </conditionalFormatting>
  <conditionalFormatting sqref="O56:O57">
    <cfRule type="expression" dxfId="49" priority="98" stopIfTrue="1">
      <formula>LEN(TRIM(O56))=0</formula>
    </cfRule>
  </conditionalFormatting>
  <conditionalFormatting sqref="O59:O60">
    <cfRule type="expression" dxfId="48" priority="276" stopIfTrue="1">
      <formula>LEN(TRIM(O59))=0</formula>
    </cfRule>
  </conditionalFormatting>
  <conditionalFormatting sqref="O62:O63">
    <cfRule type="expression" dxfId="47" priority="272" stopIfTrue="1">
      <formula>LEN(TRIM(O62))=0</formula>
    </cfRule>
  </conditionalFormatting>
  <conditionalFormatting sqref="O65:O66">
    <cfRule type="expression" dxfId="46" priority="264" stopIfTrue="1">
      <formula>LEN(TRIM(O65))=0</formula>
    </cfRule>
  </conditionalFormatting>
  <conditionalFormatting sqref="O68:O69">
    <cfRule type="expression" dxfId="45" priority="262" stopIfTrue="1">
      <formula>LEN(TRIM(O68))=0</formula>
    </cfRule>
  </conditionalFormatting>
  <conditionalFormatting sqref="O71:O72">
    <cfRule type="expression" dxfId="44" priority="149" stopIfTrue="1">
      <formula>LEN(TRIM(O71))=0</formula>
    </cfRule>
  </conditionalFormatting>
  <conditionalFormatting sqref="O74:O75">
    <cfRule type="expression" dxfId="43" priority="148" stopIfTrue="1">
      <formula>LEN(TRIM(O74))=0</formula>
    </cfRule>
  </conditionalFormatting>
  <conditionalFormatting sqref="O77:O78">
    <cfRule type="expression" dxfId="42" priority="8" stopIfTrue="1">
      <formula>LEN(TRIM(O77))=0</formula>
    </cfRule>
  </conditionalFormatting>
  <conditionalFormatting sqref="O80:O81">
    <cfRule type="expression" dxfId="41" priority="7" stopIfTrue="1">
      <formula>LEN(TRIM(O80))=0</formula>
    </cfRule>
  </conditionalFormatting>
  <conditionalFormatting sqref="O83:O84">
    <cfRule type="expression" dxfId="40" priority="6" stopIfTrue="1">
      <formula>LEN(TRIM(O83))=0</formula>
    </cfRule>
  </conditionalFormatting>
  <conditionalFormatting sqref="P8:P85">
    <cfRule type="cellIs" dxfId="39" priority="2" stopIfTrue="1" operator="equal">
      <formula>"optional - I.O."</formula>
    </cfRule>
    <cfRule type="cellIs" dxfId="38" priority="3" stopIfTrue="1" operator="equal">
      <formula>"optional - Sollvorgabe nicht erfüllt"</formula>
    </cfRule>
    <cfRule type="cellIs" dxfId="37" priority="4" stopIfTrue="1" operator="equal">
      <formula>"optional - I.O. (Plausibilität unklar)"</formula>
    </cfRule>
    <cfRule type="cellIs" dxfId="36" priority="5" stopIfTrue="1" operator="equal">
      <formula>"optional - Ausnahme (Plausibilität unklar)"</formula>
    </cfRule>
    <cfRule type="expression" dxfId="35" priority="3796" stopIfTrue="1">
      <formula>OR(P8=$D$92,P8=$D$91)</formula>
    </cfRule>
    <cfRule type="cellIs" dxfId="34" priority="3797" stopIfTrue="1" operator="equal">
      <formula>"Ausnahme (Plausibilität unklar)"</formula>
    </cfRule>
    <cfRule type="cellIs" dxfId="33" priority="3798" stopIfTrue="1" operator="equal">
      <formula>"I.O. (Plausibilität unklar)"</formula>
    </cfRule>
    <cfRule type="cellIs" dxfId="32" priority="3799" stopIfTrue="1" operator="equal">
      <formula>"Sollvorgabe nicht erfüllt"</formula>
    </cfRule>
    <cfRule type="cellIs" dxfId="31" priority="3800" stopIfTrue="1" operator="equal">
      <formula>"I.O."</formula>
    </cfRule>
  </conditionalFormatting>
  <conditionalFormatting sqref="P11:P13">
    <cfRule type="cellIs" dxfId="30" priority="9" operator="equal">
      <formula>"optional - Ausnahme (Plausibilität unklar)"</formula>
    </cfRule>
    <cfRule type="cellIs" dxfId="29" priority="10" operator="equal">
      <formula>"optional - inkorrekt"</formula>
    </cfRule>
    <cfRule type="cellIs" dxfId="28" priority="11" operator="equal">
      <formula>"optional - Sollvorgabe nicht erfüllt"</formula>
    </cfRule>
    <cfRule type="cellIs" dxfId="27" priority="12" operator="equal">
      <formula>"optional - I.O. (Plausibilität unklar)"</formula>
    </cfRule>
    <cfRule type="cellIs" dxfId="26" priority="13" operator="equal">
      <formula>"optional - I.O."</formula>
    </cfRule>
    <cfRule type="cellIs" dxfId="25" priority="14" stopIfTrue="1" operator="equal">
      <formula>"Ausnahme (Plausibilität unklar)"</formula>
    </cfRule>
    <cfRule type="cellIs" dxfId="24" priority="15" stopIfTrue="1" operator="equal">
      <formula>"I.O. (Plausibilität unklar)"</formula>
    </cfRule>
    <cfRule type="cellIs" dxfId="23" priority="16" stopIfTrue="1" operator="equal">
      <formula>"Sollvorgabe nicht erfüllt"</formula>
    </cfRule>
    <cfRule type="cellIs" dxfId="22" priority="17" stopIfTrue="1" operator="equal">
      <formula>"I.O."</formula>
    </cfRule>
  </conditionalFormatting>
  <conditionalFormatting sqref="P56:P58">
    <cfRule type="cellIs" dxfId="21" priority="36" operator="equal">
      <formula>"optional - Ausnahme (Plausibilität unklar)"</formula>
    </cfRule>
    <cfRule type="cellIs" dxfId="20" priority="37" operator="equal">
      <formula>"optional - inkorrekt"</formula>
    </cfRule>
    <cfRule type="cellIs" dxfId="19" priority="38" operator="equal">
      <formula>"optional - Sollvorgabe nicht erfüllt"</formula>
    </cfRule>
    <cfRule type="cellIs" dxfId="18" priority="39" operator="equal">
      <formula>"optional - I.O. (Plausibilität unklar)"</formula>
    </cfRule>
    <cfRule type="cellIs" dxfId="17" priority="40" operator="equal">
      <formula>"optional - I.O."</formula>
    </cfRule>
    <cfRule type="cellIs" dxfId="16" priority="42" stopIfTrue="1" operator="equal">
      <formula>"Ausnahme (Plausibilität unklar)"</formula>
    </cfRule>
    <cfRule type="cellIs" dxfId="15" priority="43" stopIfTrue="1" operator="equal">
      <formula>"I.O. (Plausibilität unklar)"</formula>
    </cfRule>
    <cfRule type="cellIs" dxfId="14" priority="44" stopIfTrue="1" operator="equal">
      <formula>"Sollvorgabe nicht erfüllt"</formula>
    </cfRule>
    <cfRule type="cellIs" dxfId="13" priority="45" stopIfTrue="1" operator="equal">
      <formula>"I.O."</formula>
    </cfRule>
  </conditionalFormatting>
  <conditionalFormatting sqref="Q8:Q85">
    <cfRule type="expression" dxfId="12" priority="3784" stopIfTrue="1">
      <formula>OR($P8="Unvollständig",$P8="Sollvorgabe nicht erfüllt",$P8="I.O. (Plausibilität unklar)",$P8="Ausnahme (Plausibilität unklar)",$P8="optional - unvollständig",$P8="optional - Sollvorgabe nicht erfüllt",$P8="optional - I.O. (Plausibilität unklar)", $P8="optional - I.O. (Plausibilität unklar)",$P8="optional - Ausnahme (Plausibilität unklar)")</formula>
    </cfRule>
  </conditionalFormatting>
  <conditionalFormatting sqref="Q47:Q85 Q8:Q43">
    <cfRule type="notContainsBlanks" dxfId="11" priority="1053" stopIfTrue="1">
      <formula>LEN(TRIM(Q8))&gt;0</formula>
    </cfRule>
  </conditionalFormatting>
  <conditionalFormatting sqref="Q56:Q58">
    <cfRule type="notContainsBlanks" dxfId="10" priority="94" stopIfTrue="1">
      <formula>LEN(TRIM(Q56))&gt;0</formula>
    </cfRule>
    <cfRule type="expression" dxfId="9" priority="95" stopIfTrue="1">
      <formula>OR($P56="optional - Unvollständig",$P56="optional - Sollvorgabe nicht erfüllt",$P56="I.O. (Plausibilität unklar)",$P56="Ausnahme (Plausibilität unklar)",$P56="optional - unvollständig",$P56="optional - Sollvorgabe nicht erfüllt",$P56="optional - I.O. (Plausibilität unklar)", $P56="optional - I.O. (Plausibilität unklar)",$P56="optional - Ausnahme (Plausibilität unklar)")</formula>
    </cfRule>
  </conditionalFormatting>
  <dataValidations xWindow="1309" yWindow="614" count="29">
    <dataValidation errorStyle="information" allowBlank="1" showInputMessage="1" showErrorMessage="1" errorTitle="Kennzahl" promptTitle="Kennzahl" sqref="A6:B7"/>
    <dataValidation errorStyle="information" allowBlank="1" showInputMessage="1" showErrorMessage="1" sqref="P8:P10"/>
    <dataValidation type="textLength" allowBlank="1" showInputMessage="1" showErrorMessage="1" errorTitle="Zeichenlänge" error="Minimal 30 Zeichen und max. 500 Zeichen." promptTitle="Hinweis" prompt="Wenn die Datenqualität nicht &quot;I.O.&quot;ist, ist der Kennzahlenwert zu begründen." sqref="Q8:Q10">
      <formula1>30</formula1>
      <formula2>500</formula2>
    </dataValidation>
    <dataValidation type="whole" showInputMessage="1" showErrorMessage="1" errorTitle="Eingabefehler" error="1. Tabellenblatt Basisdaten muss vollständig bearbeitet sein._x000a_2. Zähler muss eine positive ganze Zahl sein._x000a_3. Zähler kann nicht größer als Nenner sein." sqref="O8">
      <formula1>0</formula1>
      <formula2>IF(O9="",0,O9)</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4 O11">
      <formula1>0</formula1>
      <formula2>IF(O12="",0,O12)</formula2>
    </dataValidation>
    <dataValidation type="whole" showInputMessage="1" showErrorMessage="1" errorTitle="Eingabefehler" error="1. Tabellenblatt Basisdaten muss vollständig ausgefüllt sein._x000a_2. Zähler muss eine positive ganze Zahl sein." sqref="O17">
      <formula1>0</formula1>
      <formula2>IF(O18="",0,5000)</formula2>
    </dataValidation>
    <dataValidation type="whole" showInputMessage="1" showErrorMessage="1" error="1. Tabellenblatt Basisdaten muss vollständig bearbeitet sein._x000a_2. Zähler muss eine positive ganze Zahl sein._x000a_3. Zähler kann nicht größer als Nenner sein." sqref="O38">
      <formula1>0</formula1>
      <formula2>IF(O39="",5000,O39)</formula2>
    </dataValidation>
    <dataValidation type="whole" showInputMessage="1" showErrorMessage="1" errorTitle="Eingabefehler" error="1. Zähler muss eine positive ganze Zahl sein._x000a_2. Zähler kann nicht größer als Nenner sein." sqref="O44 O50 O68 O65 O59 O62 O53">
      <formula1>0</formula1>
      <formula2>IF(O45="",5000,O45)</formula2>
    </dataValidation>
    <dataValidation allowBlank="1" showInputMessage="1" showErrorMessage="1" errorTitle="Eingabefehler" error="1. Nenner muss eine positive ganze Zahl sein. _x000a_2. Nenner kann nicht kleiner als Zähler sein._x000a_3. Nenner kann nicht größer sein als Operative Primärfälle Ovarialkarzinom FIGO IIB-IV." sqref="O42"/>
    <dataValidation type="textLength" allowBlank="1" showInputMessage="1" showErrorMessage="1" errorTitle="Zeichenlänge" error="Minimal 30 Zeichen und max. 500 Zeichen." sqref="R62 R65 Q74 R8:R59 Q11:Q71 Q77:Q85 R68:R92">
      <formula1>30</formula1>
      <formula2>500</formula2>
    </dataValidation>
    <dataValidation type="whole" showInputMessage="1" showErrorMessage="1" errorTitle="Eingabefehler" error="1. Tabellenblatt Basisdaten muss vollständig bearbeitet sein._x000a_2. Zähler muss eine positive ganze Zahl sein._x000a_3. Zähler kann nicht größer als Nenner sein." sqref="O35 O41 O47">
      <formula1>0</formula1>
      <formula2>IF(O36="",5000,O36)</formula2>
    </dataValidation>
    <dataValidation type="whole" showInputMessage="1" showErrorMessage="1" errorTitle="Eingabefehler" error="1.Zähler muss eine positive ganze Zahl sein._x000a_2.Zähler kann nicht größer als Nenner sein." sqref="O74 O71">
      <formula1>0</formula1>
      <formula2>IF(O72="",5000,O72)</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32">
      <formula1>0</formula1>
      <formula2>IF(O33="",5000,O33)</formula2>
    </dataValidation>
    <dataValidation showInputMessage="1" showErrorMessage="1" errorTitle="Eingabefehler" error="1. Tabellenblatt Basisdaten muss vollständig ausgefüllt sein!_x000a_2. Zähler muss eine positive ganze Zahl sein._x000a_3. Zähler kann nicht größer als Nenner sein._x000a_4. Zähler kann nicht größer als PF Ovarialkarzinom sein." sqref="O33"/>
    <dataValidation type="whole" allowBlank="1" showInputMessage="1" showErrorMessage="1" errorTitle="Eingabefehler" error="1. Zähler muss eine positive ganze Zahl sein._x000a_2. Zähler kann nicht größer als Nenner sein." sqref="O56">
      <formula1>0</formula1>
      <formula2>IF(O57="",5000,O57)</formula2>
    </dataValidation>
    <dataValidation type="whole" allowBlank="1" showInputMessage="1" showErrorMessage="1" errorTitle="EIngabefehler" error="1. Basisdaten vollständig ausfüllen._x000a_2. Nenner muss eine positive ganze Zahl sein. _x000a_3. Nenner kann nicht kleiner als Zähler sein." sqref="O57">
      <formula1>O56</formula1>
      <formula2>5000</formula2>
    </dataValidation>
    <dataValidation type="whole" allowBlank="1" showInputMessage="1" showErrorMessage="1" errorTitle="Eingabefehler" error="1.Zähler muss eine positive ganze Zahl sein._x000a_2.Zähler kann nicht größer als Nenner sein." sqref="O77 O80 O83">
      <formula1>0</formula1>
      <formula2>IF(O78="",5000,O78)</formula2>
    </dataValidation>
    <dataValidation type="whole" showInputMessage="1" showErrorMessage="1" errorTitle="Eingabefehler" error="1. Nenner muss eine positive ganze Zahl sein._x000a_2. Nenner kann nicht kleiner als Zähler sein._x000a_3. Nenner kann nicht größer als Primärfälle Endometriumkarzinom und Sonstige Fälle sein. " sqref="O75">
      <formula1>O74</formula1>
      <formula2>SUM(D123,H123:J123,D126,H126:J126)</formula2>
    </dataValidation>
    <dataValidation type="whole" showInputMessage="1" showErrorMessage="1" errorTitle="Eingabefehler" error="1. Nenner muss eine positive ganze Zahl sein._x000a_2. Nenner kann nicht kleiner als Zähler sein._x000a_3. Nenner kann nicht größer als Primärfälle Endometriumkarzinoms sein." sqref="O72">
      <formula1>O71</formula1>
      <formula2>SUM(D123,H123:J123)</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als Primärfälle operiert Vulvakarzinom sein." sqref="O66">
      <formula1>O65</formula1>
      <formula2>H124+I124</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als Primärfälle operiert Vulvakarzinom sein." sqref="O69">
      <formula1>O68</formula1>
      <formula2>H124+I124</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als Op. PF und nicht PF operiert Vulvakarzinom sein." sqref="O60">
      <formula1>O59</formula1>
      <formula2>H124+I124+K124</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als Op. PF und nicht PF operiert Vulvakarzinom sein." sqref="O63">
      <formula1>O62</formula1>
      <formula2>H124+I124+K124</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als Primärfälle Zervixkarzinom sein." sqref="O54">
      <formula1>O53</formula1>
      <formula2>D122+H122+I122+J122</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sein als Op PF OvarCa. FIGO IIA-IV (definitive OP=Staging OP)." sqref="O45">
      <formula1>IF(O44="",0,O44)</formula1>
      <formula2>SUM(F103:F108)</formula2>
    </dataValidation>
    <dataValidation type="whole" allowBlank="1" showInputMessage="1" showErrorMessage="1" errorTitle="Eingabefehler" error="1. Nenner muss eine positive ganze Zahl sein._x000a_2. Nenner kann nicht kleiner als Zähler sein._x000a_3. Nenner kann nicht größer als Primärfälle Endometriumkarzinoms sein." sqref="O78">
      <formula1>O77</formula1>
      <formula2>SUM(D123,H123:J123)</formula2>
    </dataValidation>
    <dataValidation type="whole" showInputMessage="1" showErrorMessage="1" errorTitle="Eingabefehler" error="1. Nenner muss eine positive ganze Zahl sein._x000a_2. Nenner kann nicht kleiner als Zähler sein._x000a_3. Nenner kann nicht größer als Primärfälle Endometriumkarzinoms sein." sqref="O81">
      <formula1>O80</formula1>
      <formula2>SUM(D123,H123:J123)</formula2>
    </dataValidation>
    <dataValidation type="whole" showInputMessage="1" showErrorMessage="1" errorTitle="Eingabefehler" error="1. Nenner muss eine positive ganze Zahl sein._x000a_2. Nenner kann nicht kleiner als Zähler sein._x000a_3. Nenner kann nicht größer als Primärfälle Endometriumkarzinoms sein." sqref="O84">
      <formula1>O83</formula1>
      <formula2>SUM(D123,H123:J123)</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als Operative PF Ovarialkarzinom sein." sqref="O39">
      <formula1>O38</formula1>
      <formula2>F104+F105+F106+F107+F108+F109</formula2>
    </dataValidation>
  </dataValidations>
  <pageMargins left="0.7" right="0.7" top="0.75" bottom="0.75" header="0.3" footer="0.3"/>
  <pageSetup paperSize="9" scale="86" fitToHeight="0" orientation="landscape" r:id="rId1"/>
  <headerFooter>
    <oddFooter xml:space="preserve">&amp;L&amp;"Arial,Standard"&amp;7&amp;F&amp;C&amp;"Arial,Standard"&amp;7 © DKG  Alle Rechte vorbehalten&amp;R&amp;"Arial,Standard"&amp;7&amp;P       </oddFooter>
  </headerFooter>
  <rowBreaks count="6" manualBreakCount="6">
    <brk id="22" max="15" man="1"/>
    <brk id="37" max="15" man="1"/>
    <brk id="52" max="15" man="1"/>
    <brk id="61" max="15" man="1"/>
    <brk id="73" max="15" man="1"/>
    <brk id="82" max="15" man="1"/>
  </rowBreaks>
  <ignoredErrors>
    <ignoredError sqref="B8:B10 B29:B31 B17:B25" twoDigitTextYear="1"/>
  </ignoredErrors>
  <drawing r:id="rId2"/>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K36"/>
  <sheetViews>
    <sheetView workbookViewId="0">
      <selection activeCell="B1" sqref="B1"/>
    </sheetView>
  </sheetViews>
  <sheetFormatPr baseColWidth="10" defaultColWidth="11.42578125" defaultRowHeight="12.75" x14ac:dyDescent="0.25"/>
  <cols>
    <col min="1" max="1" width="23.5703125" style="40" customWidth="1"/>
    <col min="2" max="2" width="25.5703125" style="40" customWidth="1"/>
    <col min="3" max="3" width="25.28515625" style="40" customWidth="1"/>
    <col min="4" max="4" width="17.85546875" style="40" customWidth="1"/>
    <col min="5" max="5" width="10.140625" style="40" customWidth="1"/>
    <col min="6" max="6" width="37.7109375" style="40" customWidth="1"/>
    <col min="7" max="7" width="43.5703125" style="40" customWidth="1"/>
    <col min="8" max="8" width="10.42578125" style="40" customWidth="1"/>
    <col min="9" max="9" width="13.5703125" style="40" customWidth="1"/>
    <col min="10" max="10" width="10.140625" style="40" customWidth="1"/>
    <col min="11" max="11" width="12.85546875" style="40" customWidth="1"/>
    <col min="12" max="16384" width="11.42578125" style="40"/>
  </cols>
  <sheetData>
    <row r="1" spans="1:11" x14ac:dyDescent="0.25">
      <c r="A1" s="47" t="s">
        <v>75</v>
      </c>
      <c r="B1" s="49">
        <v>243</v>
      </c>
    </row>
    <row r="2" spans="1:11" x14ac:dyDescent="0.25">
      <c r="A2" s="47" t="s">
        <v>42</v>
      </c>
      <c r="B2" s="49" t="str">
        <f>IF(Basisdaten!C6=0,"",Basisdaten!C6)</f>
        <v/>
      </c>
      <c r="K2" s="46"/>
    </row>
    <row r="3" spans="1:11" x14ac:dyDescent="0.25">
      <c r="A3" s="47" t="s">
        <v>88</v>
      </c>
      <c r="B3" s="50" t="str">
        <f>IF(Basisdaten!M12=0,"",Basisdaten!M12)</f>
        <v/>
      </c>
    </row>
    <row r="5" spans="1:11" x14ac:dyDescent="0.25">
      <c r="A5" s="51" t="s">
        <v>242</v>
      </c>
      <c r="B5" s="49"/>
    </row>
    <row r="6" spans="1:11" x14ac:dyDescent="0.25">
      <c r="A6" s="51" t="s">
        <v>243</v>
      </c>
      <c r="B6" s="49"/>
    </row>
    <row r="7" spans="1:11" x14ac:dyDescent="0.25">
      <c r="A7" s="51" t="s">
        <v>244</v>
      </c>
      <c r="B7" s="49"/>
    </row>
    <row r="8" spans="1:11" x14ac:dyDescent="0.25">
      <c r="A8" s="51" t="s">
        <v>245</v>
      </c>
      <c r="B8" s="49"/>
    </row>
    <row r="9" spans="1:11" x14ac:dyDescent="0.25">
      <c r="A9" s="51" t="s">
        <v>246</v>
      </c>
      <c r="B9" s="49"/>
    </row>
    <row r="11" spans="1:11" s="53" customFormat="1" x14ac:dyDescent="0.25">
      <c r="A11" s="52" t="s">
        <v>74</v>
      </c>
      <c r="B11" s="52" t="s">
        <v>73</v>
      </c>
      <c r="C11" s="52" t="s">
        <v>33</v>
      </c>
      <c r="D11" s="52" t="s">
        <v>41</v>
      </c>
      <c r="E11" s="52" t="s">
        <v>72</v>
      </c>
      <c r="F11" s="52" t="s">
        <v>76</v>
      </c>
      <c r="G11" s="52" t="s">
        <v>70</v>
      </c>
      <c r="H11" s="52" t="s">
        <v>71</v>
      </c>
      <c r="I11" s="56" t="s">
        <v>247</v>
      </c>
      <c r="J11" s="56" t="s">
        <v>248</v>
      </c>
      <c r="K11" s="56" t="s">
        <v>249</v>
      </c>
    </row>
    <row r="12" spans="1:11" x14ac:dyDescent="0.25">
      <c r="A12" s="54">
        <v>1</v>
      </c>
      <c r="B12" s="48" t="str">
        <f>IF('Kennzahlenbogen_(KB)'!O8 = "", "", 'Kennzahlenbogen_(KB)'!O8)</f>
        <v/>
      </c>
      <c r="C12" s="48">
        <f>IF('Kennzahlenbogen_(KB)'!O9="","",'Kennzahlenbogen_(KB)'!O9)</f>
        <v>0</v>
      </c>
      <c r="D12" s="60" t="str">
        <f>IF('Kennzahlenbogen_(KB)'!O10="n.d.","n.d.",'Kennzahlenbogen_(KB)'!O10*100)</f>
        <v>n.d.</v>
      </c>
      <c r="E12" s="48">
        <f>Berechnung1!N27</f>
        <v>1</v>
      </c>
      <c r="F12" s="41" t="str">
        <f>IF('Kennzahlenbogen_(KB)'!Q8=0,"",'Kennzahlenbogen_(KB)'!Q8)</f>
        <v/>
      </c>
      <c r="G12" s="41" t="str">
        <f>IF('Kennzahlenbogen_(KB)'!R8=0,"",'Kennzahlenbogen_(KB)'!R8)</f>
        <v/>
      </c>
      <c r="H12" s="48">
        <f>Berechnung1!O27</f>
        <v>0</v>
      </c>
      <c r="I12" s="41"/>
      <c r="J12" s="41"/>
      <c r="K12" s="41"/>
    </row>
    <row r="13" spans="1:11" x14ac:dyDescent="0.25">
      <c r="A13" s="54">
        <v>2</v>
      </c>
      <c r="B13" s="48" t="str">
        <f>IF('Kennzahlenbogen_(KB)'!O11 = "", "",'Kennzahlenbogen_(KB)'!O11)</f>
        <v/>
      </c>
      <c r="C13" s="48">
        <f>IF('Kennzahlenbogen_(KB)'!O12="","",'Kennzahlenbogen_(KB)'!O12)</f>
        <v>0</v>
      </c>
      <c r="D13" s="60" t="str">
        <f>IF('Kennzahlenbogen_(KB)'!O13="n.d.","n.d.",'Kennzahlenbogen_(KB)'!O13*100)</f>
        <v>n.d.</v>
      </c>
      <c r="E13" s="48">
        <f>Berechnung1!N30</f>
        <v>1</v>
      </c>
      <c r="F13" s="41" t="str">
        <f>IF('Kennzahlenbogen_(KB)'!Q11=0,"",'Kennzahlenbogen_(KB)'!Q11)</f>
        <v/>
      </c>
      <c r="G13" s="41" t="str">
        <f>IF('Kennzahlenbogen_(KB)'!R11=0,"",'Kennzahlenbogen_(KB)'!R11)</f>
        <v/>
      </c>
      <c r="H13" s="48">
        <f>Berechnung1!O30</f>
        <v>0</v>
      </c>
      <c r="I13" s="41"/>
      <c r="J13" s="41"/>
      <c r="K13" s="41"/>
    </row>
    <row r="14" spans="1:11" x14ac:dyDescent="0.25">
      <c r="A14" s="54">
        <v>3</v>
      </c>
      <c r="B14" s="48" t="str">
        <f>IF('Kennzahlenbogen_(KB)'!O14 = "", "",'Kennzahlenbogen_(KB)'!O14)</f>
        <v/>
      </c>
      <c r="C14" s="48">
        <f>IF('Kennzahlenbogen_(KB)'!O15="","",'Kennzahlenbogen_(KB)'!O15)</f>
        <v>0</v>
      </c>
      <c r="D14" s="60" t="str">
        <f>IF('Kennzahlenbogen_(KB)'!O16="n.d.","n.d.",'Kennzahlenbogen_(KB)'!O16*100)</f>
        <v>n.d.</v>
      </c>
      <c r="E14" s="48">
        <f>Berechnung1!N33</f>
        <v>1</v>
      </c>
      <c r="F14" s="41" t="str">
        <f>IF('Kennzahlenbogen_(KB)'!Q14=0,"",'Kennzahlenbogen_(KB)'!Q14)</f>
        <v/>
      </c>
      <c r="G14" s="41" t="str">
        <f>IF('Kennzahlenbogen_(KB)'!R14=0,"",'Kennzahlenbogen_(KB)'!R14)</f>
        <v/>
      </c>
      <c r="H14" s="48">
        <f>Berechnung1!O33</f>
        <v>0</v>
      </c>
      <c r="I14" s="41"/>
      <c r="J14" s="41"/>
      <c r="K14" s="41"/>
    </row>
    <row r="15" spans="1:11" x14ac:dyDescent="0.25">
      <c r="A15" s="54">
        <v>4</v>
      </c>
      <c r="B15" s="48">
        <f>IF('Kennzahlenbogen_(KB)'!O17 = "", "",'Kennzahlenbogen_(KB)'!O17)</f>
        <v>0</v>
      </c>
      <c r="C15" s="48">
        <f>IF('Kennzahlenbogen_(KB)'!O18="","",'Kennzahlenbogen_(KB)'!O18)</f>
        <v>0</v>
      </c>
      <c r="D15" s="60" t="str">
        <f>IF('Kennzahlenbogen_(KB)'!O19="n.d.","n.d.",'Kennzahlenbogen_(KB)'!O19*100)</f>
        <v>n.d.</v>
      </c>
      <c r="E15" s="48">
        <f>Berechnung1!N36</f>
        <v>1</v>
      </c>
      <c r="F15" s="41" t="str">
        <f>IF('Kennzahlenbogen_(KB)'!Q17=0,"",'Kennzahlenbogen_(KB)'!Q17)</f>
        <v/>
      </c>
      <c r="G15" s="41" t="str">
        <f>IF('Kennzahlenbogen_(KB)'!R17=0,"",'Kennzahlenbogen_(KB)'!R17)</f>
        <v/>
      </c>
      <c r="H15" s="48">
        <f>Berechnung1!O36</f>
        <v>0</v>
      </c>
      <c r="I15" s="41"/>
      <c r="J15" s="41"/>
      <c r="K15" s="44"/>
    </row>
    <row r="16" spans="1:11" x14ac:dyDescent="0.25">
      <c r="A16" s="54">
        <v>5</v>
      </c>
      <c r="B16" s="48">
        <f>IF('Kennzahlenbogen_(KB)'!O20 = "", "",'Kennzahlenbogen_(KB)'!O20)</f>
        <v>0</v>
      </c>
      <c r="C16" s="45"/>
      <c r="D16" s="236"/>
      <c r="E16" s="48">
        <f>Berechnung1!N39</f>
        <v>1</v>
      </c>
      <c r="F16" s="41" t="str">
        <f>IF('Kennzahlenbogen_(KB)'!Q20=0,"",'Kennzahlenbogen_(KB)'!Q20)</f>
        <v/>
      </c>
      <c r="G16" s="41" t="str">
        <f>IF('Kennzahlenbogen_(KB)'!R20=0,"",'Kennzahlenbogen_(KB)'!R20)</f>
        <v/>
      </c>
      <c r="H16" s="48">
        <f>Berechnung1!O39</f>
        <v>0</v>
      </c>
      <c r="I16" s="41"/>
      <c r="J16" s="41"/>
      <c r="K16" s="44"/>
    </row>
    <row r="17" spans="1:11" x14ac:dyDescent="0.25">
      <c r="A17" s="234" t="s">
        <v>503</v>
      </c>
      <c r="B17" s="48">
        <f>IF('Kennzahlenbogen_(KB)'!O23 = "", "",'Kennzahlenbogen_(KB)'!O23)</f>
        <v>0</v>
      </c>
      <c r="C17" s="45"/>
      <c r="D17" s="236"/>
      <c r="E17" s="48">
        <f>Berechnung1!N42</f>
        <v>1</v>
      </c>
      <c r="F17" s="41" t="str">
        <f>IF('Kennzahlenbogen_(KB)'!Q23=0,"",'Kennzahlenbogen_(KB)'!Q23)</f>
        <v/>
      </c>
      <c r="G17" s="41" t="str">
        <f>IF('Kennzahlenbogen_(KB)'!R23=0,"",'Kennzahlenbogen_(KB)'!R23)</f>
        <v/>
      </c>
      <c r="H17" s="48">
        <f>Berechnung1!O42</f>
        <v>0</v>
      </c>
      <c r="I17" s="41"/>
      <c r="J17" s="41"/>
      <c r="K17" s="44"/>
    </row>
    <row r="18" spans="1:11" x14ac:dyDescent="0.25">
      <c r="A18" s="234" t="s">
        <v>504</v>
      </c>
      <c r="B18" s="48">
        <f>IF('Kennzahlenbogen_(KB)'!O26= "", "",'Kennzahlenbogen_(KB)'!O26)</f>
        <v>0</v>
      </c>
      <c r="C18" s="45"/>
      <c r="D18" s="236"/>
      <c r="E18" s="48">
        <f>Berechnung1!N45</f>
        <v>1</v>
      </c>
      <c r="F18" s="41" t="str">
        <f>IF('Kennzahlenbogen_(KB)'!Q26=0,"",'Kennzahlenbogen_(KB)'!Q26)</f>
        <v/>
      </c>
      <c r="G18" s="41" t="str">
        <f>IF('Kennzahlenbogen_(KB)'!R26=0,"",'Kennzahlenbogen_(KB)'!R26)</f>
        <v/>
      </c>
      <c r="H18" s="48">
        <f>Berechnung1!O45</f>
        <v>0</v>
      </c>
      <c r="I18" s="41"/>
      <c r="J18" s="41"/>
      <c r="K18" s="44"/>
    </row>
    <row r="19" spans="1:11" x14ac:dyDescent="0.25">
      <c r="A19" s="54">
        <v>7</v>
      </c>
      <c r="B19" s="48">
        <f>IF('Kennzahlenbogen_(KB)'!O29 = "", "",'Kennzahlenbogen_(KB)'!O29)</f>
        <v>0</v>
      </c>
      <c r="C19" s="45"/>
      <c r="D19" s="236"/>
      <c r="E19" s="48">
        <f>Berechnung1!N48</f>
        <v>1</v>
      </c>
      <c r="F19" s="41" t="str">
        <f>IF('Kennzahlenbogen_(KB)'!Q29=0,"",'Kennzahlenbogen_(KB)'!Q29)</f>
        <v/>
      </c>
      <c r="G19" s="41" t="str">
        <f>IF('Kennzahlenbogen_(KB)'!R29=0,"",'Kennzahlenbogen_(KB)'!R29)</f>
        <v/>
      </c>
      <c r="H19" s="48">
        <f>Berechnung1!O48</f>
        <v>0</v>
      </c>
      <c r="I19" s="41"/>
      <c r="J19" s="41"/>
      <c r="K19" s="44"/>
    </row>
    <row r="20" spans="1:11" x14ac:dyDescent="0.25">
      <c r="A20" s="54">
        <v>8</v>
      </c>
      <c r="B20" s="54" t="str">
        <f>IF('Kennzahlenbogen_(KB)'!O32="", "",'Kennzahlenbogen_(KB)'!O32)</f>
        <v/>
      </c>
      <c r="C20" s="54">
        <f>IF('Kennzahlenbogen_(KB)'!O33= "", "",'Kennzahlenbogen_(KB)'!O33)</f>
        <v>0</v>
      </c>
      <c r="D20" s="60" t="str">
        <f>IF('Kennzahlenbogen_(KB)'!O34="n.d.","n.d.",'Kennzahlenbogen_(KB)'!O34*100)</f>
        <v>n.d.</v>
      </c>
      <c r="E20" s="48">
        <f>Berechnung1!N51</f>
        <v>1</v>
      </c>
      <c r="F20" s="41" t="str">
        <f>IF('Kennzahlenbogen_(KB)'!Q32=0,"",'Kennzahlenbogen_(KB)'!Q32)</f>
        <v/>
      </c>
      <c r="G20" s="41" t="str">
        <f>IF('Kennzahlenbogen_(KB)'!R32=0,"",'Kennzahlenbogen_(KB)'!R32)</f>
        <v/>
      </c>
      <c r="H20" s="48">
        <f>Berechnung1!O51</f>
        <v>0</v>
      </c>
      <c r="I20" s="49"/>
      <c r="J20" s="49"/>
      <c r="K20" s="49"/>
    </row>
    <row r="21" spans="1:11" x14ac:dyDescent="0.25">
      <c r="A21" s="54">
        <v>9</v>
      </c>
      <c r="B21" s="54" t="str">
        <f>IF('Kennzahlenbogen_(KB)'!O35 = "", "",'Kennzahlenbogen_(KB)'!O35)</f>
        <v/>
      </c>
      <c r="C21" s="54">
        <f>IF('Kennzahlenbogen_(KB)'!O36 = "", "",'Kennzahlenbogen_(KB)'!O36)</f>
        <v>0</v>
      </c>
      <c r="D21" s="222" t="str">
        <f>IF('Kennzahlenbogen_(KB)'!O37="n.d.","n.d.",IF('Kennzahlenbogen_(KB)'!O37="","n.d.",'Kennzahlenbogen_(KB)'!O37*100))</f>
        <v>n.d.</v>
      </c>
      <c r="E21" s="48">
        <f>Berechnung1!N54</f>
        <v>1</v>
      </c>
      <c r="F21" s="41" t="str">
        <f>IF('Kennzahlenbogen_(KB)'!Q35=0,"",'Kennzahlenbogen_(KB)'!Q35)</f>
        <v/>
      </c>
      <c r="G21" s="41" t="str">
        <f>IF('Kennzahlenbogen_(KB)'!R35=0,"",'Kennzahlenbogen_(KB)'!R35)</f>
        <v/>
      </c>
      <c r="H21" s="48">
        <f>Berechnung1!O54</f>
        <v>0</v>
      </c>
      <c r="I21" s="49"/>
      <c r="J21" s="49"/>
      <c r="K21" s="49"/>
    </row>
    <row r="22" spans="1:11" x14ac:dyDescent="0.25">
      <c r="A22" s="54">
        <v>10</v>
      </c>
      <c r="B22" s="54" t="str">
        <f>IF('Kennzahlenbogen_(KB)'!O38= "", "",'Kennzahlenbogen_(KB)'!O38)</f>
        <v/>
      </c>
      <c r="C22" s="54" t="str">
        <f>IF('Kennzahlenbogen_(KB)'!O39= "", "",'Kennzahlenbogen_(KB)'!O39)</f>
        <v/>
      </c>
      <c r="D22" s="60" t="str">
        <f>IF('Kennzahlenbogen_(KB)'!O40="n.d.","n.d.",'Kennzahlenbogen_(KB)'!O40*100)</f>
        <v>n.d.</v>
      </c>
      <c r="E22" s="48">
        <f>Berechnung1!N57</f>
        <v>1</v>
      </c>
      <c r="F22" s="41" t="str">
        <f>IF('Kennzahlenbogen_(KB)'!Q38=0,"",'Kennzahlenbogen_(KB)'!Q38)</f>
        <v/>
      </c>
      <c r="G22" s="41" t="str">
        <f>IF('Kennzahlenbogen_(KB)'!R38=0,"",'Kennzahlenbogen_(KB)'!R38)</f>
        <v/>
      </c>
      <c r="H22" s="48">
        <f>Berechnung1!O57</f>
        <v>0</v>
      </c>
      <c r="I22" s="49"/>
      <c r="J22" s="49"/>
      <c r="K22" s="49"/>
    </row>
    <row r="23" spans="1:11" x14ac:dyDescent="0.25">
      <c r="A23" s="54">
        <v>11</v>
      </c>
      <c r="B23" s="54" t="str">
        <f>IF('Kennzahlenbogen_(KB)'!O41= "", "",'Kennzahlenbogen_(KB)'!O41)</f>
        <v/>
      </c>
      <c r="C23" s="54">
        <f>IF('Kennzahlenbogen_(KB)'!O42= "", "",'Kennzahlenbogen_(KB)'!O42)</f>
        <v>0</v>
      </c>
      <c r="D23" s="60" t="str">
        <f>IF('Kennzahlenbogen_(KB)'!O43="n.d.","n.d.",'Kennzahlenbogen_(KB)'!O43*100)</f>
        <v>n.d.</v>
      </c>
      <c r="E23" s="48">
        <f>Berechnung1!N60</f>
        <v>1</v>
      </c>
      <c r="F23" s="41" t="str">
        <f>IF('Kennzahlenbogen_(KB)'!Q41=0,"",'Kennzahlenbogen_(KB)'!Q41)</f>
        <v/>
      </c>
      <c r="G23" s="41" t="str">
        <f>IF('Kennzahlenbogen_(KB)'!R41=0,"",'Kennzahlenbogen_(KB)'!R41)</f>
        <v/>
      </c>
      <c r="H23" s="48">
        <f>Berechnung1!O60</f>
        <v>0</v>
      </c>
      <c r="I23" s="49"/>
      <c r="J23" s="49"/>
      <c r="K23" s="49"/>
    </row>
    <row r="24" spans="1:11" x14ac:dyDescent="0.25">
      <c r="A24" s="54">
        <v>13</v>
      </c>
      <c r="B24" s="54" t="str">
        <f>IF('Kennzahlenbogen_(KB)'!O47= "", "",'Kennzahlenbogen_(KB)'!O47)</f>
        <v/>
      </c>
      <c r="C24" s="54">
        <f>IF('Kennzahlenbogen_(KB)'!O48= "", "",'Kennzahlenbogen_(KB)'!O48)</f>
        <v>0</v>
      </c>
      <c r="D24" s="60" t="str">
        <f>IF('Kennzahlenbogen_(KB)'!O49="n.d.","n.d.",IF('Kennzahlenbogen_(KB)'!O49="","n.d.",'Kennzahlenbogen_(KB)'!O49*100))</f>
        <v>n.d.</v>
      </c>
      <c r="E24" s="48">
        <f>Berechnung1!N63</f>
        <v>1</v>
      </c>
      <c r="F24" s="41" t="str">
        <f>IF('Kennzahlenbogen_(KB)'!Q47=0,"",'Kennzahlenbogen_(KB)'!Q47)</f>
        <v/>
      </c>
      <c r="G24" s="41" t="str">
        <f>IF('Kennzahlenbogen_(KB)'!R47=0,"",'Kennzahlenbogen_(KB)'!R47)</f>
        <v/>
      </c>
      <c r="H24" s="48">
        <f>Berechnung1!O63</f>
        <v>0</v>
      </c>
      <c r="I24" s="49"/>
      <c r="J24" s="49"/>
      <c r="K24" s="49"/>
    </row>
    <row r="25" spans="1:11" x14ac:dyDescent="0.25">
      <c r="A25" s="54">
        <v>14</v>
      </c>
      <c r="B25" s="54" t="str">
        <f>IF('Kennzahlenbogen_(KB)'!O50= "", "",'Kennzahlenbogen_(KB)'!O50)</f>
        <v/>
      </c>
      <c r="C25" s="54">
        <f>IF('Kennzahlenbogen_(KB)'!O51= "", "",'Kennzahlenbogen_(KB)'!O51)</f>
        <v>0</v>
      </c>
      <c r="D25" s="222" t="str">
        <f>IF('Kennzahlenbogen_(KB)'!O52="n.d.","n.d.",IF('Kennzahlenbogen_(KB)'!O52="","n.d.",'Kennzahlenbogen_(KB)'!O52*100))</f>
        <v>n.d.</v>
      </c>
      <c r="E25" s="48">
        <f>Berechnung1!N66</f>
        <v>1</v>
      </c>
      <c r="F25" s="41" t="str">
        <f>IF('Kennzahlenbogen_(KB)'!Q50=0,"",'Kennzahlenbogen_(KB)'!Q50)</f>
        <v/>
      </c>
      <c r="G25" s="41" t="str">
        <f>IF('Kennzahlenbogen_(KB)'!R50=0,"",'Kennzahlenbogen_(KB)'!R50)</f>
        <v/>
      </c>
      <c r="H25" s="48">
        <f>Berechnung1!O66</f>
        <v>0</v>
      </c>
      <c r="I25" s="49"/>
      <c r="J25" s="49"/>
      <c r="K25" s="49"/>
    </row>
    <row r="26" spans="1:11" x14ac:dyDescent="0.25">
      <c r="A26" s="54">
        <v>15</v>
      </c>
      <c r="B26" s="54" t="str">
        <f>IF('Kennzahlenbogen_(KB)'!O53= "", "",'Kennzahlenbogen_(KB)'!O53)</f>
        <v/>
      </c>
      <c r="C26" s="54" t="str">
        <f>IF('Kennzahlenbogen_(KB)'!O54= "", "",'Kennzahlenbogen_(KB)'!O54)</f>
        <v/>
      </c>
      <c r="D26" s="222" t="str">
        <f>IF('Kennzahlenbogen_(KB)'!O55="n.d.","n.d.",IF('Kennzahlenbogen_(KB)'!O55="","n.d.",'Kennzahlenbogen_(KB)'!O55*100))</f>
        <v>n.d.</v>
      </c>
      <c r="E26" s="48">
        <f>Berechnung1!N69</f>
        <v>1</v>
      </c>
      <c r="F26" s="41" t="str">
        <f>IF('Kennzahlenbogen_(KB)'!Q53=0,"",'Kennzahlenbogen_(KB)'!Q53)</f>
        <v/>
      </c>
      <c r="G26" s="41" t="str">
        <f>IF('Kennzahlenbogen_(KB)'!R53=0,"",'Kennzahlenbogen_(KB)'!R53)</f>
        <v/>
      </c>
      <c r="H26" s="48">
        <f>Berechnung1!O69</f>
        <v>0</v>
      </c>
      <c r="I26" s="49"/>
      <c r="J26" s="49"/>
      <c r="K26" s="49"/>
    </row>
    <row r="27" spans="1:11" x14ac:dyDescent="0.25">
      <c r="A27" s="54">
        <v>16</v>
      </c>
      <c r="B27" s="54" t="str">
        <f>IF('Kennzahlenbogen_(KB)'!O56= "", "",'Kennzahlenbogen_(KB)'!O56)</f>
        <v/>
      </c>
      <c r="C27" s="54" t="str">
        <f>IF('Kennzahlenbogen_(KB)'!O57= "", "",'Kennzahlenbogen_(KB)'!O57)</f>
        <v/>
      </c>
      <c r="D27" s="222" t="str">
        <f>IF('Kennzahlenbogen_(KB)'!O58="n.d.","n.d.",IF('Kennzahlenbogen_(KB)'!O58="","n.d.",'Kennzahlenbogen_(KB)'!O58*100))</f>
        <v>n.d.</v>
      </c>
      <c r="E27" s="48">
        <f>Berechnung1!N72</f>
        <v>1</v>
      </c>
      <c r="F27" s="41" t="str">
        <f>IF('Kennzahlenbogen_(KB)'!Q56=0,"",'Kennzahlenbogen_(KB)'!Q56)</f>
        <v/>
      </c>
      <c r="G27" s="41" t="str">
        <f>IF('Kennzahlenbogen_(KB)'!R56=0,"",'Kennzahlenbogen_(KB)'!R56)</f>
        <v/>
      </c>
      <c r="H27" s="48">
        <f>Berechnung1!O72</f>
        <v>0</v>
      </c>
      <c r="I27" s="49"/>
      <c r="J27" s="49"/>
      <c r="K27" s="49"/>
    </row>
    <row r="28" spans="1:11" x14ac:dyDescent="0.25">
      <c r="A28" s="54">
        <v>17</v>
      </c>
      <c r="B28" s="54" t="str">
        <f>IF('Kennzahlenbogen_(KB)'!O59= "", "",'Kennzahlenbogen_(KB)'!O59)</f>
        <v/>
      </c>
      <c r="C28" s="54" t="str">
        <f>IF('Kennzahlenbogen_(KB)'!O60= "", "",'Kennzahlenbogen_(KB)'!O60)</f>
        <v/>
      </c>
      <c r="D28" s="222" t="str">
        <f>IF('Kennzahlenbogen_(KB)'!O61="n.d.","n.d.",IF('Kennzahlenbogen_(KB)'!O61="","n.d.",'Kennzahlenbogen_(KB)'!O61*100))</f>
        <v>n.d.</v>
      </c>
      <c r="E28" s="48">
        <f>Berechnung1!N75</f>
        <v>1</v>
      </c>
      <c r="F28" s="41" t="str">
        <f>IF('Kennzahlenbogen_(KB)'!Q59=0,"",'Kennzahlenbogen_(KB)'!Q59)</f>
        <v/>
      </c>
      <c r="G28" s="41" t="str">
        <f>IF('Kennzahlenbogen_(KB)'!R59=0,"",'Kennzahlenbogen_(KB)'!R59)</f>
        <v/>
      </c>
      <c r="H28" s="48">
        <f>Berechnung1!O75</f>
        <v>0</v>
      </c>
      <c r="I28" s="49"/>
      <c r="J28" s="49"/>
      <c r="K28" s="49"/>
    </row>
    <row r="29" spans="1:11" x14ac:dyDescent="0.25">
      <c r="A29" s="54">
        <v>18</v>
      </c>
      <c r="B29" s="54" t="str">
        <f>IF('Kennzahlenbogen_(KB)'!O62= "", "",'Kennzahlenbogen_(KB)'!O62)</f>
        <v/>
      </c>
      <c r="C29" s="54" t="str">
        <f>IF('Kennzahlenbogen_(KB)'!O63= "", "",'Kennzahlenbogen_(KB)'!O63)</f>
        <v/>
      </c>
      <c r="D29" s="222" t="str">
        <f>IF('Kennzahlenbogen_(KB)'!O64="n.d.","n.d.",IF('Kennzahlenbogen_(KB)'!O64="","n.d.",'Kennzahlenbogen_(KB)'!O64*100))</f>
        <v>n.d.</v>
      </c>
      <c r="E29" s="48">
        <f>Berechnung1!N78</f>
        <v>1</v>
      </c>
      <c r="F29" s="41" t="str">
        <f>IF('Kennzahlenbogen_(KB)'!Q62=0,"",'Kennzahlenbogen_(KB)'!Q62)</f>
        <v/>
      </c>
      <c r="G29" s="41" t="str">
        <f>IF('Kennzahlenbogen_(KB)'!R62=0,"",'Kennzahlenbogen_(KB)'!R62)</f>
        <v/>
      </c>
      <c r="H29" s="48">
        <f>Berechnung1!O78</f>
        <v>0</v>
      </c>
      <c r="I29" s="49"/>
      <c r="J29" s="49"/>
      <c r="K29" s="49"/>
    </row>
    <row r="30" spans="1:11" x14ac:dyDescent="0.25">
      <c r="A30" s="54">
        <v>19</v>
      </c>
      <c r="B30" s="54" t="str">
        <f>IF('Kennzahlenbogen_(KB)'!O65= "", "",'Kennzahlenbogen_(KB)'!O65)</f>
        <v/>
      </c>
      <c r="C30" s="54" t="str">
        <f>IF('Kennzahlenbogen_(KB)'!O66= "", "",'Kennzahlenbogen_(KB)'!O66)</f>
        <v/>
      </c>
      <c r="D30" s="222" t="str">
        <f>IF('Kennzahlenbogen_(KB)'!O67="n.d.","n.d.",IF('Kennzahlenbogen_(KB)'!O67="","n.d.",'Kennzahlenbogen_(KB)'!O67*100))</f>
        <v>n.d.</v>
      </c>
      <c r="E30" s="48">
        <f>Berechnung1!N81</f>
        <v>1</v>
      </c>
      <c r="F30" s="41" t="str">
        <f>IF('Kennzahlenbogen_(KB)'!Q65=0,"",'Kennzahlenbogen_(KB)'!Q65)</f>
        <v/>
      </c>
      <c r="G30" s="41" t="str">
        <f>IF('Kennzahlenbogen_(KB)'!R65=0,"",'Kennzahlenbogen_(KB)'!R65)</f>
        <v/>
      </c>
      <c r="H30" s="48">
        <f>Berechnung1!O81</f>
        <v>0</v>
      </c>
      <c r="I30" s="49"/>
      <c r="J30" s="49"/>
      <c r="K30" s="49"/>
    </row>
    <row r="31" spans="1:11" x14ac:dyDescent="0.25">
      <c r="A31" s="54">
        <v>20</v>
      </c>
      <c r="B31" s="54" t="str">
        <f>IF('Kennzahlenbogen_(KB)'!O68= "", "",'Kennzahlenbogen_(KB)'!O68)</f>
        <v/>
      </c>
      <c r="C31" s="54" t="str">
        <f>IF('Kennzahlenbogen_(KB)'!O69= "", "",'Kennzahlenbogen_(KB)'!O69)</f>
        <v/>
      </c>
      <c r="D31" s="222" t="str">
        <f>IF('Kennzahlenbogen_(KB)'!O70="n.d.","n.d.",IF('Kennzahlenbogen_(KB)'!O70="","n.d.",'Kennzahlenbogen_(KB)'!O70*100))</f>
        <v>n.d.</v>
      </c>
      <c r="E31" s="48">
        <f>Berechnung1!N84</f>
        <v>1</v>
      </c>
      <c r="F31" s="41" t="str">
        <f>IF('Kennzahlenbogen_(KB)'!Q68=0,"",'Kennzahlenbogen_(KB)'!Q68)</f>
        <v/>
      </c>
      <c r="G31" s="41" t="str">
        <f>IF('Kennzahlenbogen_(KB)'!R68=0,"",'Kennzahlenbogen_(KB)'!R68)</f>
        <v/>
      </c>
      <c r="H31" s="48">
        <f>Berechnung1!O84</f>
        <v>0</v>
      </c>
      <c r="I31" s="41"/>
      <c r="J31" s="41"/>
      <c r="K31" s="41"/>
    </row>
    <row r="32" spans="1:11" x14ac:dyDescent="0.25">
      <c r="A32" s="54">
        <v>21</v>
      </c>
      <c r="B32" s="54" t="str">
        <f>IF('Kennzahlenbogen_(KB)'!O71= "", "",'Kennzahlenbogen_(KB)'!O71)</f>
        <v/>
      </c>
      <c r="C32" s="54" t="str">
        <f>IF('Kennzahlenbogen_(KB)'!O72= "", "",'Kennzahlenbogen_(KB)'!O72)</f>
        <v/>
      </c>
      <c r="D32" s="222" t="str">
        <f>IF('Kennzahlenbogen_(KB)'!O73="n.d.","n.d.",IF('Kennzahlenbogen_(KB)'!O73="","n.d.",'Kennzahlenbogen_(KB)'!O73*100))</f>
        <v>n.d.</v>
      </c>
      <c r="E32" s="48">
        <f>Berechnung1!N87</f>
        <v>1</v>
      </c>
      <c r="F32" s="41" t="str">
        <f>IF('Kennzahlenbogen_(KB)'!Q71=0,"",'Kennzahlenbogen_(KB)'!Q71)</f>
        <v/>
      </c>
      <c r="G32" s="41" t="str">
        <f>IF('Kennzahlenbogen_(KB)'!R71=0,"",'Kennzahlenbogen_(KB)'!R71)</f>
        <v/>
      </c>
      <c r="H32" s="48">
        <f>Berechnung1!O87</f>
        <v>0</v>
      </c>
      <c r="I32" s="41"/>
      <c r="J32" s="41"/>
      <c r="K32" s="41"/>
    </row>
    <row r="33" spans="1:11" x14ac:dyDescent="0.25">
      <c r="A33" s="54">
        <v>22</v>
      </c>
      <c r="B33" s="54" t="str">
        <f>IF('Kennzahlenbogen_(KB)'!O74= "", "",'Kennzahlenbogen_(KB)'!O74)</f>
        <v/>
      </c>
      <c r="C33" s="54" t="str">
        <f>IF('Kennzahlenbogen_(KB)'!O75= "", "",'Kennzahlenbogen_(KB)'!O75)</f>
        <v/>
      </c>
      <c r="D33" s="222" t="str">
        <f>IF('Kennzahlenbogen_(KB)'!O76="n.d.","n.d.",IF('Kennzahlenbogen_(KB)'!O76="","n.d.",'Kennzahlenbogen_(KB)'!O76*100))</f>
        <v>n.d.</v>
      </c>
      <c r="E33" s="48">
        <f>Berechnung1!N90</f>
        <v>1</v>
      </c>
      <c r="F33" s="41" t="str">
        <f>IF('Kennzahlenbogen_(KB)'!Q74=0,"",'Kennzahlenbogen_(KB)'!Q74)</f>
        <v/>
      </c>
      <c r="G33" s="41" t="str">
        <f>IF('Kennzahlenbogen_(KB)'!R74=0,"",'Kennzahlenbogen_(KB)'!R74)</f>
        <v/>
      </c>
      <c r="H33" s="48">
        <f>Berechnung1!O90</f>
        <v>0</v>
      </c>
      <c r="I33" s="41"/>
      <c r="J33" s="41"/>
      <c r="K33" s="41"/>
    </row>
    <row r="34" spans="1:11" x14ac:dyDescent="0.25">
      <c r="A34" s="54">
        <v>23</v>
      </c>
      <c r="B34" s="54" t="str">
        <f>IF('Kennzahlenbogen_(KB)'!O77= "", "",'Kennzahlenbogen_(KB)'!O77)</f>
        <v/>
      </c>
      <c r="C34" s="54" t="str">
        <f>IF('Kennzahlenbogen_(KB)'!O78= "", "",'Kennzahlenbogen_(KB)'!O78)</f>
        <v/>
      </c>
      <c r="D34" s="222" t="str">
        <f>IF('Kennzahlenbogen_(KB)'!O79="n.d.","n.d.",IF('Kennzahlenbogen_(KB)'!O79="","n.d.",'Kennzahlenbogen_(KB)'!O79*100))</f>
        <v>n.d.</v>
      </c>
      <c r="E34" s="48">
        <f>Berechnung1!N93</f>
        <v>1</v>
      </c>
      <c r="F34" s="41" t="str">
        <f>IF('Kennzahlenbogen_(KB)'!Q77=0,"",'Kennzahlenbogen_(KB)'!Q77)</f>
        <v/>
      </c>
      <c r="G34" s="41" t="str">
        <f>IF('Kennzahlenbogen_(KB)'!R77=0,"",'Kennzahlenbogen_(KB)'!R77)</f>
        <v/>
      </c>
      <c r="H34" s="48">
        <f>Berechnung1!O93</f>
        <v>0</v>
      </c>
      <c r="I34" s="41"/>
      <c r="J34" s="41"/>
      <c r="K34" s="41"/>
    </row>
    <row r="35" spans="1:11" x14ac:dyDescent="0.25">
      <c r="A35" s="54">
        <v>24</v>
      </c>
      <c r="B35" s="54" t="str">
        <f>IF('Kennzahlenbogen_(KB)'!O80= "", "",'Kennzahlenbogen_(KB)'!O80)</f>
        <v/>
      </c>
      <c r="C35" s="54" t="str">
        <f>IF('Kennzahlenbogen_(KB)'!O81= "", "",'Kennzahlenbogen_(KB)'!O81)</f>
        <v/>
      </c>
      <c r="D35" s="222" t="str">
        <f>IF('Kennzahlenbogen_(KB)'!O82="n.d.","n.d.",IF('Kennzahlenbogen_(KB)'!O82="","n.d.",'Kennzahlenbogen_(KB)'!O82*100))</f>
        <v>n.d.</v>
      </c>
      <c r="E35" s="48">
        <f>Berechnung1!N96</f>
        <v>1</v>
      </c>
      <c r="F35" s="41" t="str">
        <f>IF('Kennzahlenbogen_(KB)'!Q80=0,"",'Kennzahlenbogen_(KB)'!Q80)</f>
        <v/>
      </c>
      <c r="G35" s="41" t="str">
        <f>IF('Kennzahlenbogen_(KB)'!R80=0,"",'Kennzahlenbogen_(KB)'!R80)</f>
        <v/>
      </c>
      <c r="H35" s="48">
        <f>Berechnung1!O96</f>
        <v>0</v>
      </c>
      <c r="I35" s="41"/>
      <c r="J35" s="41"/>
      <c r="K35" s="41"/>
    </row>
    <row r="36" spans="1:11" x14ac:dyDescent="0.25">
      <c r="A36" s="234">
        <v>25</v>
      </c>
      <c r="B36" s="54" t="str">
        <f>IF('Kennzahlenbogen_(KB)'!O83= "", "",'Kennzahlenbogen_(KB)'!O83)</f>
        <v/>
      </c>
      <c r="C36" s="54" t="str">
        <f>IF('Kennzahlenbogen_(KB)'!O84= "", "",'Kennzahlenbogen_(KB)'!O84)</f>
        <v/>
      </c>
      <c r="D36" s="222" t="str">
        <f>IF('Kennzahlenbogen_(KB)'!O85="n.d.","n.d.",IF('Kennzahlenbogen_(KB)'!O85="","n.d.",'Kennzahlenbogen_(KB)'!O85*100))</f>
        <v>n.d.</v>
      </c>
      <c r="E36" s="48">
        <f>Berechnung1!N99</f>
        <v>1</v>
      </c>
      <c r="F36" s="41" t="str">
        <f>IF('Kennzahlenbogen_(KB)'!Q83=0,"",'Kennzahlenbogen_(KB)'!Q83)</f>
        <v/>
      </c>
      <c r="G36" s="41" t="str">
        <f>IF('Kennzahlenbogen_(KB)'!R83=0,"",'Kennzahlenbogen_(KB)'!R83)</f>
        <v/>
      </c>
      <c r="H36" s="48">
        <f>Berechnung1!O99</f>
        <v>0</v>
      </c>
      <c r="I36" s="41"/>
      <c r="J36" s="41"/>
      <c r="K36" s="41"/>
    </row>
  </sheetData>
  <phoneticPr fontId="26" type="noConversion"/>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3:O136"/>
  <sheetViews>
    <sheetView topLeftCell="A59" zoomScaleNormal="100" workbookViewId="0">
      <selection activeCell="J87" sqref="J87"/>
    </sheetView>
  </sheetViews>
  <sheetFormatPr baseColWidth="10" defaultColWidth="11.42578125" defaultRowHeight="11.25" x14ac:dyDescent="0.2"/>
  <cols>
    <col min="1" max="1" width="9.140625" style="135" customWidth="1"/>
    <col min="2" max="2" width="14.85546875" style="135" customWidth="1"/>
    <col min="3" max="3" width="9.140625" style="135" customWidth="1"/>
    <col min="4" max="4" width="13.7109375" style="135" customWidth="1"/>
    <col min="5" max="5" width="18.42578125" style="135" customWidth="1"/>
    <col min="6" max="6" width="16.5703125" style="135" customWidth="1"/>
    <col min="7" max="7" width="20" style="135" customWidth="1"/>
    <col min="8" max="9" width="20.28515625" style="135" customWidth="1"/>
    <col min="10" max="10" width="14.5703125" style="135" customWidth="1"/>
    <col min="11" max="11" width="15.42578125" style="135" customWidth="1"/>
    <col min="12" max="12" width="16.28515625" style="135" customWidth="1"/>
    <col min="13" max="16384" width="11.42578125" style="135"/>
  </cols>
  <sheetData>
    <row r="3" spans="2:15" x14ac:dyDescent="0.2">
      <c r="C3" s="134" t="s">
        <v>97</v>
      </c>
      <c r="M3" s="136"/>
      <c r="N3" s="136"/>
      <c r="O3" s="136"/>
    </row>
    <row r="4" spans="2:15" x14ac:dyDescent="0.2">
      <c r="D4" s="137" t="s">
        <v>89</v>
      </c>
      <c r="I4" s="137"/>
      <c r="M4" s="136"/>
      <c r="N4" s="136"/>
      <c r="O4" s="136"/>
    </row>
    <row r="5" spans="2:15" ht="22.5" x14ac:dyDescent="0.2">
      <c r="C5" s="137" t="s">
        <v>95</v>
      </c>
      <c r="D5" s="137" t="s">
        <v>96</v>
      </c>
      <c r="E5" s="137" t="s">
        <v>39</v>
      </c>
      <c r="F5" s="137" t="s">
        <v>107</v>
      </c>
      <c r="G5" s="137" t="s">
        <v>105</v>
      </c>
      <c r="H5" s="8" t="s">
        <v>399</v>
      </c>
      <c r="I5" s="137" t="s">
        <v>40</v>
      </c>
      <c r="K5" s="135" t="s">
        <v>400</v>
      </c>
      <c r="M5" s="136"/>
      <c r="N5" s="136"/>
      <c r="O5" s="136"/>
    </row>
    <row r="6" spans="2:15" x14ac:dyDescent="0.2">
      <c r="C6" s="137">
        <f>COUNTIF('Kennzahlenbogen_(KB)'!$P$8:$P$85,C5)</f>
        <v>0</v>
      </c>
      <c r="D6" s="137">
        <f>COUNTIF('Kennzahlenbogen_(KB)'!$P$8:$P$85,D5)</f>
        <v>0</v>
      </c>
      <c r="E6" s="137">
        <f>COUNTIF('Kennzahlenbogen_(KB)'!$P$8:$P$85,E5)</f>
        <v>0</v>
      </c>
      <c r="F6" s="137">
        <f>COUNTIF('Kennzahlenbogen_(KB)'!$P$8:$P$85,F5)</f>
        <v>25</v>
      </c>
      <c r="G6" s="137">
        <f>COUNTIF('Kennzahlenbogen_(KB)'!$P$8:$P$85,G5)</f>
        <v>0</v>
      </c>
      <c r="H6" s="145">
        <f>COUNTIF('Kennzahlenbogen_(KB)'!$P$8:$P$85,H5)</f>
        <v>0</v>
      </c>
      <c r="I6" s="137">
        <f>SUM(C6:H6)</f>
        <v>25</v>
      </c>
      <c r="K6" s="145">
        <f>D6+H6</f>
        <v>0</v>
      </c>
      <c r="M6" s="136"/>
      <c r="N6" s="136"/>
      <c r="O6" s="136"/>
    </row>
    <row r="7" spans="2:15" ht="14.25" x14ac:dyDescent="0.2">
      <c r="C7" s="137"/>
      <c r="D7" s="35">
        <f>C6+D6+H6</f>
        <v>0</v>
      </c>
      <c r="E7" s="35">
        <f>E6</f>
        <v>0</v>
      </c>
      <c r="F7" s="35"/>
      <c r="G7" s="35">
        <f>F6+G6</f>
        <v>25</v>
      </c>
      <c r="H7" s="35">
        <f>H6+D6+C6</f>
        <v>0</v>
      </c>
      <c r="I7" s="35">
        <f>SUM(D7:G7)</f>
        <v>25</v>
      </c>
      <c r="J7" s="67"/>
      <c r="K7" s="35"/>
      <c r="M7" s="136"/>
      <c r="N7" s="136"/>
      <c r="O7" s="136"/>
    </row>
    <row r="8" spans="2:15" ht="14.25" x14ac:dyDescent="0.2">
      <c r="B8" s="135" t="s">
        <v>7</v>
      </c>
      <c r="C8" s="137"/>
      <c r="D8" s="35"/>
      <c r="E8" s="35">
        <f>D7+E7</f>
        <v>0</v>
      </c>
      <c r="F8" s="35"/>
      <c r="G8" s="35">
        <f>G7</f>
        <v>25</v>
      </c>
      <c r="H8" s="35"/>
      <c r="I8" s="35">
        <f>SUM(D8:H8)</f>
        <v>25</v>
      </c>
      <c r="J8" s="67"/>
      <c r="K8" s="35"/>
      <c r="M8" s="136"/>
      <c r="N8" s="136"/>
      <c r="O8" s="136"/>
    </row>
    <row r="9" spans="2:15" ht="14.25" x14ac:dyDescent="0.2">
      <c r="B9" s="177">
        <v>25</v>
      </c>
      <c r="C9" s="139">
        <f>ROUND(C6/$B$9,4)</f>
        <v>0</v>
      </c>
      <c r="D9" s="223">
        <f t="shared" ref="D9:H9" si="0">ROUND(D6/$B$9,4)</f>
        <v>0</v>
      </c>
      <c r="E9" s="223">
        <f t="shared" si="0"/>
        <v>0</v>
      </c>
      <c r="F9" s="223">
        <f t="shared" si="0"/>
        <v>1</v>
      </c>
      <c r="G9" s="223">
        <f t="shared" si="0"/>
        <v>0</v>
      </c>
      <c r="H9" s="223">
        <f t="shared" si="0"/>
        <v>0</v>
      </c>
      <c r="I9" s="223">
        <f>SUM(C9:H9)</f>
        <v>1</v>
      </c>
      <c r="J9" s="67"/>
      <c r="K9" s="223">
        <f>D9+H9</f>
        <v>0</v>
      </c>
      <c r="M9" s="136"/>
      <c r="N9" s="136"/>
      <c r="O9" s="136"/>
    </row>
    <row r="10" spans="2:15" ht="14.25" x14ac:dyDescent="0.2">
      <c r="C10" s="139"/>
      <c r="D10" s="223">
        <f>ROUND((C6+D6+H6)/$B$9,4)</f>
        <v>0</v>
      </c>
      <c r="E10" s="223">
        <f>ROUND(E6/$B$9,4)</f>
        <v>0</v>
      </c>
      <c r="F10" s="223"/>
      <c r="G10" s="223">
        <f>ROUND((F6+G6)/$B$9,4)</f>
        <v>1</v>
      </c>
      <c r="H10" s="223">
        <f>ROUND((H6+D6+C6)/$B$9,4)</f>
        <v>0</v>
      </c>
      <c r="I10" s="223">
        <f>SUM(D10:G10)</f>
        <v>1</v>
      </c>
      <c r="J10" s="67"/>
      <c r="K10" s="223"/>
      <c r="M10" s="136"/>
      <c r="N10" s="136"/>
      <c r="O10" s="136"/>
    </row>
    <row r="11" spans="2:15" ht="14.25" x14ac:dyDescent="0.2">
      <c r="C11" s="140"/>
      <c r="D11" s="224"/>
      <c r="E11" s="223">
        <f>ROUND((C6+D6+E6+H6)/$B$9,4)</f>
        <v>0</v>
      </c>
      <c r="F11" s="224"/>
      <c r="G11" s="223">
        <f>G10</f>
        <v>1</v>
      </c>
      <c r="H11" s="223"/>
      <c r="I11" s="223">
        <f>SUM(D11:H11)</f>
        <v>1</v>
      </c>
      <c r="J11" s="67"/>
      <c r="K11" s="67"/>
      <c r="M11" s="136"/>
      <c r="N11" s="136"/>
      <c r="O11" s="136"/>
    </row>
    <row r="12" spans="2:15" x14ac:dyDescent="0.2">
      <c r="E12" s="138"/>
      <c r="G12" s="138"/>
      <c r="H12" s="138"/>
      <c r="I12" s="138"/>
      <c r="M12" s="136"/>
      <c r="N12" s="136"/>
      <c r="O12" s="136"/>
    </row>
    <row r="13" spans="2:15" x14ac:dyDescent="0.2">
      <c r="M13" s="136"/>
      <c r="N13" s="136"/>
      <c r="O13" s="136"/>
    </row>
    <row r="14" spans="2:15" x14ac:dyDescent="0.2">
      <c r="M14" s="136"/>
      <c r="N14" s="136"/>
      <c r="O14" s="136"/>
    </row>
    <row r="15" spans="2:15" x14ac:dyDescent="0.2">
      <c r="M15" s="136"/>
      <c r="N15" s="136"/>
      <c r="O15" s="136"/>
    </row>
    <row r="16" spans="2:15" x14ac:dyDescent="0.2">
      <c r="C16" s="134" t="s">
        <v>98</v>
      </c>
      <c r="M16" s="136"/>
      <c r="N16" s="136"/>
      <c r="O16" s="136"/>
    </row>
    <row r="17" spans="1:15" ht="33.75" x14ac:dyDescent="0.2">
      <c r="C17" s="141" t="s">
        <v>99</v>
      </c>
      <c r="D17" s="229" t="s">
        <v>100</v>
      </c>
      <c r="E17" s="229" t="s">
        <v>101</v>
      </c>
      <c r="F17" s="141" t="s">
        <v>102</v>
      </c>
      <c r="G17" s="229" t="s">
        <v>103</v>
      </c>
      <c r="H17" s="229" t="s">
        <v>401</v>
      </c>
      <c r="M17" s="136"/>
      <c r="N17" s="136"/>
      <c r="O17" s="136"/>
    </row>
    <row r="18" spans="1:15" x14ac:dyDescent="0.2">
      <c r="C18" s="141"/>
      <c r="D18" s="141"/>
      <c r="E18" s="141"/>
      <c r="F18" s="141"/>
      <c r="G18" s="141"/>
      <c r="M18" s="136"/>
      <c r="N18" s="136"/>
      <c r="O18" s="136"/>
    </row>
    <row r="19" spans="1:15" x14ac:dyDescent="0.2">
      <c r="C19" s="141"/>
      <c r="D19" s="141"/>
      <c r="E19" s="141"/>
      <c r="F19" s="141"/>
      <c r="G19" s="141"/>
      <c r="M19" s="136"/>
      <c r="N19" s="136"/>
      <c r="O19" s="136"/>
    </row>
    <row r="20" spans="1:15" x14ac:dyDescent="0.2">
      <c r="C20" s="141"/>
      <c r="D20" s="141"/>
      <c r="E20" s="141"/>
      <c r="F20" s="141"/>
      <c r="G20" s="141"/>
      <c r="M20" s="136"/>
      <c r="N20" s="136"/>
      <c r="O20" s="136"/>
    </row>
    <row r="21" spans="1:15" x14ac:dyDescent="0.2">
      <c r="B21" s="141"/>
      <c r="C21" s="141"/>
      <c r="D21" s="141"/>
      <c r="E21" s="141"/>
      <c r="F21" s="141"/>
      <c r="M21" s="136"/>
      <c r="N21" s="136"/>
      <c r="O21" s="136"/>
    </row>
    <row r="22" spans="1:15" x14ac:dyDescent="0.2">
      <c r="B22" s="141"/>
      <c r="C22" s="134" t="s">
        <v>87</v>
      </c>
      <c r="D22" s="141"/>
      <c r="E22" s="141"/>
      <c r="F22" s="141"/>
      <c r="M22" s="136"/>
      <c r="N22" s="136"/>
      <c r="O22" s="136"/>
    </row>
    <row r="23" spans="1:15" x14ac:dyDescent="0.2">
      <c r="L23" s="142"/>
      <c r="M23" s="142"/>
      <c r="N23" s="142"/>
      <c r="O23" s="142"/>
    </row>
    <row r="24" spans="1:15" x14ac:dyDescent="0.2">
      <c r="C24" s="143" t="s">
        <v>29</v>
      </c>
      <c r="D24" s="143" t="s">
        <v>108</v>
      </c>
      <c r="E24" s="143" t="s">
        <v>115</v>
      </c>
      <c r="F24" s="143" t="s">
        <v>114</v>
      </c>
      <c r="G24" s="143" t="s">
        <v>112</v>
      </c>
      <c r="H24" s="143" t="s">
        <v>113</v>
      </c>
      <c r="I24" s="143"/>
      <c r="J24" s="143" t="s">
        <v>116</v>
      </c>
      <c r="K24" s="143" t="s">
        <v>117</v>
      </c>
      <c r="L24" s="144" t="s">
        <v>111</v>
      </c>
      <c r="M24" s="144" t="s">
        <v>69</v>
      </c>
      <c r="N24" s="144" t="s">
        <v>68</v>
      </c>
      <c r="O24" s="144" t="s">
        <v>67</v>
      </c>
    </row>
    <row r="25" spans="1:15" x14ac:dyDescent="0.2">
      <c r="A25" s="145"/>
      <c r="C25" s="143"/>
      <c r="D25" s="143"/>
      <c r="E25" s="143"/>
      <c r="F25" s="143"/>
      <c r="G25" s="143"/>
      <c r="H25" s="143"/>
      <c r="I25" s="143"/>
      <c r="J25" s="143"/>
      <c r="K25" s="143"/>
      <c r="L25" s="144"/>
      <c r="M25" s="144"/>
      <c r="N25" s="144"/>
      <c r="O25" s="146"/>
    </row>
    <row r="26" spans="1:15" x14ac:dyDescent="0.2">
      <c r="A26" s="145"/>
      <c r="C26" s="143"/>
      <c r="D26" s="143"/>
      <c r="E26" s="143"/>
      <c r="F26" s="143"/>
      <c r="G26" s="143"/>
      <c r="H26" s="143"/>
      <c r="I26" s="143"/>
      <c r="J26" s="143"/>
      <c r="K26" s="143"/>
      <c r="L26" s="144"/>
      <c r="M26" s="144"/>
      <c r="N26" s="144"/>
      <c r="O26" s="146"/>
    </row>
    <row r="27" spans="1:15" x14ac:dyDescent="0.2">
      <c r="A27" s="145"/>
      <c r="C27" s="147">
        <v>1</v>
      </c>
      <c r="D27" s="148" t="s">
        <v>109</v>
      </c>
      <c r="E27" s="149">
        <v>0</v>
      </c>
      <c r="F27" s="149">
        <v>1</v>
      </c>
      <c r="G27" s="149">
        <v>0.9</v>
      </c>
      <c r="H27" s="149">
        <v>10000</v>
      </c>
      <c r="I27" s="149"/>
      <c r="J27" s="149">
        <v>-10000</v>
      </c>
      <c r="K27" s="149">
        <v>10000</v>
      </c>
      <c r="L27" s="150" t="str">
        <f>'Kennzahlenbogen_(KB)'!O10</f>
        <v>n.d.</v>
      </c>
      <c r="M27" s="151">
        <f>IF('Kennzahlenbogen_(KB)'!P8=Berechnung1!$G$5,1,IF('Kennzahlenbogen_(KB)'!P8=Berechnung1!$F$5,1,IF('Kennzahlenbogen_(KB)'!P8=Berechnung1!$E$5,2,IF('Kennzahlenbogen_(KB)'!P8=Berechnung1!$D$5,3,IF('Kennzahlenbogen_(KB)'!P8=Berechnung1!$C$5,4,"")))))</f>
        <v>1</v>
      </c>
      <c r="N27" s="151">
        <f>IF(M27&gt;1,M27+3,M27)</f>
        <v>1</v>
      </c>
      <c r="O27" s="151">
        <f>IF('Kennzahlenbogen_(KB)'!R8="",0,1)</f>
        <v>0</v>
      </c>
    </row>
    <row r="28" spans="1:15" x14ac:dyDescent="0.2">
      <c r="A28" s="145"/>
      <c r="C28" s="152"/>
      <c r="D28" s="153"/>
      <c r="E28" s="154"/>
      <c r="F28" s="154"/>
      <c r="G28" s="154"/>
      <c r="H28" s="154"/>
      <c r="I28" s="154"/>
      <c r="J28" s="154"/>
      <c r="K28" s="154"/>
      <c r="L28" s="155"/>
      <c r="M28" s="156"/>
      <c r="N28" s="155"/>
      <c r="O28" s="157"/>
    </row>
    <row r="29" spans="1:15" x14ac:dyDescent="0.2">
      <c r="A29" s="145"/>
      <c r="C29" s="152"/>
      <c r="D29" s="153"/>
      <c r="E29" s="154"/>
      <c r="F29" s="154"/>
      <c r="G29" s="154"/>
      <c r="H29" s="154"/>
      <c r="I29" s="154"/>
      <c r="J29" s="154"/>
      <c r="K29" s="154"/>
      <c r="L29" s="155"/>
      <c r="M29" s="156"/>
      <c r="N29" s="155"/>
      <c r="O29" s="157"/>
    </row>
    <row r="30" spans="1:15" x14ac:dyDescent="0.2">
      <c r="A30" s="145"/>
      <c r="B30" s="8"/>
      <c r="C30" s="147">
        <v>2</v>
      </c>
      <c r="D30" s="148" t="s">
        <v>109</v>
      </c>
      <c r="E30" s="149">
        <v>0</v>
      </c>
      <c r="F30" s="149">
        <v>1</v>
      </c>
      <c r="G30" s="149">
        <v>0.65</v>
      </c>
      <c r="H30" s="149">
        <v>10000</v>
      </c>
      <c r="I30" s="149"/>
      <c r="J30" s="149">
        <v>-10000</v>
      </c>
      <c r="K30" s="149">
        <v>10000</v>
      </c>
      <c r="L30" s="150" t="str">
        <f>'Kennzahlenbogen_(KB)'!O13</f>
        <v>n.d.</v>
      </c>
      <c r="M30" s="151">
        <f>IF('Kennzahlenbogen_(KB)'!P11=Berechnung1!$G$5,1,IF('Kennzahlenbogen_(KB)'!P11=Berechnung1!$F$5,1,IF('Kennzahlenbogen_(KB)'!P11=Berechnung1!$E$5,2,IF('Kennzahlenbogen_(KB)'!P11=Berechnung1!$D$5,3,IF('Kennzahlenbogen_(KB)'!P11=Berechnung1!$C$5,4,"")))))</f>
        <v>1</v>
      </c>
      <c r="N30" s="151">
        <f>IF(M30&gt;1,M30+3,M30)</f>
        <v>1</v>
      </c>
      <c r="O30" s="151">
        <f>IF('Kennzahlenbogen_(KB)'!R11="",0,1)</f>
        <v>0</v>
      </c>
    </row>
    <row r="31" spans="1:15" x14ac:dyDescent="0.2">
      <c r="A31" s="145"/>
      <c r="C31" s="152"/>
      <c r="D31" s="153"/>
      <c r="E31" s="154"/>
      <c r="F31" s="154"/>
      <c r="G31" s="154"/>
      <c r="H31" s="154"/>
      <c r="I31" s="154"/>
      <c r="J31" s="154"/>
      <c r="K31" s="154"/>
      <c r="L31" s="155"/>
      <c r="M31" s="156"/>
      <c r="N31" s="155"/>
      <c r="O31" s="157"/>
    </row>
    <row r="32" spans="1:15" x14ac:dyDescent="0.2">
      <c r="A32" s="145"/>
      <c r="C32" s="152"/>
      <c r="D32" s="153"/>
      <c r="E32" s="154"/>
      <c r="F32" s="154"/>
      <c r="G32" s="154"/>
      <c r="H32" s="154"/>
      <c r="I32" s="154"/>
      <c r="J32" s="154"/>
      <c r="K32" s="154"/>
      <c r="L32" s="155"/>
      <c r="M32" s="156"/>
      <c r="N32" s="155"/>
      <c r="O32" s="157"/>
    </row>
    <row r="33" spans="1:15" x14ac:dyDescent="0.2">
      <c r="A33" s="145"/>
      <c r="C33" s="147">
        <v>3</v>
      </c>
      <c r="D33" s="148" t="s">
        <v>109</v>
      </c>
      <c r="E33" s="149">
        <v>0</v>
      </c>
      <c r="F33" s="149">
        <v>1</v>
      </c>
      <c r="G33" s="149">
        <v>-10000</v>
      </c>
      <c r="H33" s="149">
        <v>10000</v>
      </c>
      <c r="I33" s="149"/>
      <c r="J33" s="149">
        <v>0.5</v>
      </c>
      <c r="K33" s="149">
        <v>10000</v>
      </c>
      <c r="L33" s="150" t="str">
        <f>'Kennzahlenbogen_(KB)'!O16</f>
        <v>n.d.</v>
      </c>
      <c r="M33" s="151">
        <f>IF('Kennzahlenbogen_(KB)'!P14=Berechnung1!$G$5,1,IF('Kennzahlenbogen_(KB)'!P14=Berechnung1!$F$5,1,IF('Kennzahlenbogen_(KB)'!P14=Berechnung1!$E$5,2,IF('Kennzahlenbogen_(KB)'!P14=Berechnung1!$D$5,3,IF('Kennzahlenbogen_(KB)'!P14=Berechnung1!$C$5,4,"")))))</f>
        <v>1</v>
      </c>
      <c r="N33" s="151">
        <f>IF(M33&gt;1,M33+3,M33)</f>
        <v>1</v>
      </c>
      <c r="O33" s="151">
        <f>IF('Kennzahlenbogen_(KB)'!R14="",0,1)</f>
        <v>0</v>
      </c>
    </row>
    <row r="34" spans="1:15" x14ac:dyDescent="0.2">
      <c r="A34" s="145"/>
      <c r="C34" s="152"/>
      <c r="D34" s="153"/>
      <c r="E34" s="154"/>
      <c r="F34" s="154"/>
      <c r="G34" s="154"/>
      <c r="H34" s="154"/>
      <c r="I34" s="154"/>
      <c r="J34" s="154"/>
      <c r="K34" s="154"/>
      <c r="L34" s="155"/>
      <c r="M34" s="156"/>
      <c r="N34" s="155"/>
      <c r="O34" s="157"/>
    </row>
    <row r="35" spans="1:15" x14ac:dyDescent="0.2">
      <c r="A35" s="145"/>
      <c r="C35" s="152"/>
      <c r="D35" s="153"/>
      <c r="E35" s="154"/>
      <c r="F35" s="154"/>
      <c r="G35" s="154"/>
      <c r="H35" s="154"/>
      <c r="I35" s="154"/>
      <c r="J35" s="154"/>
      <c r="K35" s="154"/>
      <c r="L35" s="155"/>
      <c r="M35" s="156"/>
      <c r="N35" s="155"/>
      <c r="O35" s="157"/>
    </row>
    <row r="36" spans="1:15" x14ac:dyDescent="0.2">
      <c r="A36" s="145"/>
      <c r="C36" s="148">
        <v>4</v>
      </c>
      <c r="D36" s="148" t="s">
        <v>109</v>
      </c>
      <c r="E36" s="149">
        <v>0</v>
      </c>
      <c r="F36" s="149">
        <v>10000</v>
      </c>
      <c r="G36" s="149">
        <v>0.05</v>
      </c>
      <c r="H36" s="149">
        <v>10000</v>
      </c>
      <c r="I36" s="149"/>
      <c r="J36" s="149">
        <v>-10000</v>
      </c>
      <c r="K36" s="149">
        <v>0.65</v>
      </c>
      <c r="L36" s="150" t="str">
        <f>'Kennzahlenbogen_(KB)'!O19</f>
        <v>n.d.</v>
      </c>
      <c r="M36" s="151">
        <f>IF('Kennzahlenbogen_(KB)'!P17=Berechnung1!$G$5,1,IF('Kennzahlenbogen_(KB)'!P17=Berechnung1!$F$5,1,IF('Kennzahlenbogen_(KB)'!P17=Berechnung1!$E$5,2,IF('Kennzahlenbogen_(KB)'!P17=Berechnung1!$D$5,3,IF('Kennzahlenbogen_(KB)'!P17=Berechnung1!$C$5,4,"")))))</f>
        <v>1</v>
      </c>
      <c r="N36" s="151">
        <f>IF(M36&gt;1,M36+3,M36)</f>
        <v>1</v>
      </c>
      <c r="O36" s="151">
        <f>IF('Kennzahlenbogen_(KB)'!R17="",0,1)</f>
        <v>0</v>
      </c>
    </row>
    <row r="37" spans="1:15" x14ac:dyDescent="0.2">
      <c r="A37" s="145"/>
      <c r="C37" s="152"/>
      <c r="D37" s="153"/>
      <c r="E37" s="154"/>
      <c r="F37" s="154"/>
      <c r="G37" s="154"/>
      <c r="H37" s="154"/>
      <c r="I37" s="154"/>
      <c r="J37" s="154"/>
      <c r="K37" s="154"/>
      <c r="L37" s="155"/>
      <c r="M37" s="156"/>
      <c r="N37" s="155"/>
      <c r="O37" s="157"/>
    </row>
    <row r="38" spans="1:15" x14ac:dyDescent="0.2">
      <c r="A38" s="145"/>
      <c r="C38" s="152"/>
      <c r="D38" s="153"/>
      <c r="E38" s="154"/>
      <c r="F38" s="154"/>
      <c r="G38" s="154"/>
      <c r="H38" s="154"/>
      <c r="I38" s="154"/>
      <c r="J38" s="154"/>
      <c r="K38" s="154"/>
      <c r="L38" s="155"/>
      <c r="M38" s="156"/>
      <c r="N38" s="155"/>
      <c r="O38" s="157"/>
    </row>
    <row r="39" spans="1:15" x14ac:dyDescent="0.2">
      <c r="A39" s="145"/>
      <c r="C39" s="148">
        <v>5</v>
      </c>
      <c r="D39" s="148" t="s">
        <v>109</v>
      </c>
      <c r="E39" s="149">
        <v>0</v>
      </c>
      <c r="F39" s="158">
        <v>1E+18</v>
      </c>
      <c r="G39" s="158">
        <v>75</v>
      </c>
      <c r="H39" s="158">
        <v>1E+16</v>
      </c>
      <c r="I39" s="149"/>
      <c r="J39" s="158">
        <v>-100000</v>
      </c>
      <c r="K39" s="158">
        <v>100000000</v>
      </c>
      <c r="L39" s="159">
        <f>'Kennzahlenbogen_(KB)'!O20</f>
        <v>0</v>
      </c>
      <c r="M39" s="151">
        <f>IF('Kennzahlenbogen_(KB)'!P20=Berechnung1!$G$5,1,IF('Kennzahlenbogen_(KB)'!P20=Berechnung1!$F$5,1,IF('Kennzahlenbogen_(KB)'!P20=Berechnung1!$E$5,2,IF('Kennzahlenbogen_(KB)'!P20=Berechnung1!$D$5,3,IF('Kennzahlenbogen_(KB)'!P20=Berechnung1!$C$5,4,"")))))</f>
        <v>1</v>
      </c>
      <c r="N39" s="151">
        <f>IF(M39&gt;1,M39+3,M39)</f>
        <v>1</v>
      </c>
      <c r="O39" s="151">
        <f>IF('Kennzahlenbogen_(KB)'!R20="",0,1)</f>
        <v>0</v>
      </c>
    </row>
    <row r="40" spans="1:15" x14ac:dyDescent="0.2">
      <c r="A40" s="145"/>
      <c r="C40" s="152"/>
      <c r="D40" s="153"/>
      <c r="E40" s="154"/>
      <c r="F40" s="160"/>
      <c r="G40" s="160"/>
      <c r="H40" s="160"/>
      <c r="I40" s="154"/>
      <c r="J40" s="160"/>
      <c r="K40" s="160"/>
      <c r="L40" s="155"/>
      <c r="M40" s="156"/>
      <c r="N40" s="155"/>
      <c r="O40" s="157"/>
    </row>
    <row r="41" spans="1:15" x14ac:dyDescent="0.2">
      <c r="A41" s="145"/>
      <c r="C41" s="152"/>
      <c r="D41" s="153"/>
      <c r="E41" s="154"/>
      <c r="F41" s="160"/>
      <c r="G41" s="160"/>
      <c r="H41" s="160"/>
      <c r="I41" s="154"/>
      <c r="J41" s="160"/>
      <c r="K41" s="160"/>
      <c r="L41" s="155"/>
      <c r="M41" s="156"/>
      <c r="N41" s="155"/>
      <c r="O41" s="157"/>
    </row>
    <row r="42" spans="1:15" x14ac:dyDescent="0.2">
      <c r="A42" s="145"/>
      <c r="C42" s="233" t="s">
        <v>503</v>
      </c>
      <c r="D42" s="148" t="s">
        <v>109</v>
      </c>
      <c r="E42" s="149">
        <v>0</v>
      </c>
      <c r="F42" s="158">
        <v>100000000000000</v>
      </c>
      <c r="G42" s="158">
        <v>50</v>
      </c>
      <c r="H42" s="158">
        <v>100000000000000</v>
      </c>
      <c r="I42" s="149"/>
      <c r="J42" s="158">
        <v>-100000</v>
      </c>
      <c r="K42" s="158">
        <v>100000000</v>
      </c>
      <c r="L42" s="159">
        <f>'Kennzahlenbogen_(KB)'!O23</f>
        <v>0</v>
      </c>
      <c r="M42" s="151">
        <f>IF('Kennzahlenbogen_(KB)'!P23=Berechnung1!$G$5,1,IF('Kennzahlenbogen_(KB)'!P23=Berechnung1!$F$5,1,IF('Kennzahlenbogen_(KB)'!P23=Berechnung1!$E$5,2,IF('Kennzahlenbogen_(KB)'!P23=Berechnung1!$D$5,3,IF('Kennzahlenbogen_(KB)'!P23=Berechnung1!$C$5,4,"")))))</f>
        <v>1</v>
      </c>
      <c r="N42" s="151">
        <f>IF(M42&gt;1,M42+3,M42)</f>
        <v>1</v>
      </c>
      <c r="O42" s="151">
        <f>IF('Kennzahlenbogen_(KB)'!R23="",0,1)</f>
        <v>0</v>
      </c>
    </row>
    <row r="43" spans="1:15" x14ac:dyDescent="0.2">
      <c r="A43" s="145"/>
      <c r="C43" s="152"/>
      <c r="D43" s="153"/>
      <c r="E43" s="154"/>
      <c r="F43" s="160"/>
      <c r="G43" s="160"/>
      <c r="H43" s="160"/>
      <c r="I43" s="154"/>
      <c r="J43" s="160"/>
      <c r="K43" s="160"/>
      <c r="L43" s="155"/>
      <c r="M43" s="156"/>
      <c r="N43" s="155"/>
      <c r="O43" s="157"/>
    </row>
    <row r="44" spans="1:15" x14ac:dyDescent="0.2">
      <c r="A44" s="145"/>
      <c r="C44" s="152"/>
      <c r="D44" s="153"/>
      <c r="E44" s="154"/>
      <c r="F44" s="160"/>
      <c r="G44" s="160"/>
      <c r="H44" s="160"/>
      <c r="I44" s="154"/>
      <c r="J44" s="160"/>
      <c r="K44" s="160"/>
      <c r="L44" s="155"/>
      <c r="M44" s="156"/>
      <c r="N44" s="155"/>
      <c r="O44" s="157"/>
    </row>
    <row r="45" spans="1:15" x14ac:dyDescent="0.2">
      <c r="A45" s="145"/>
      <c r="C45" s="233" t="s">
        <v>504</v>
      </c>
      <c r="D45" s="148" t="s">
        <v>109</v>
      </c>
      <c r="E45" s="149">
        <v>0</v>
      </c>
      <c r="F45" s="158">
        <v>100000000000000</v>
      </c>
      <c r="G45" s="158">
        <v>-10000000</v>
      </c>
      <c r="H45" s="158">
        <v>100000000000000</v>
      </c>
      <c r="I45" s="149"/>
      <c r="J45" s="158">
        <v>-100000</v>
      </c>
      <c r="K45" s="158">
        <v>100000000</v>
      </c>
      <c r="L45" s="159">
        <f>'Kennzahlenbogen_(KB)'!O26</f>
        <v>0</v>
      </c>
      <c r="M45" s="151">
        <f>IF('Kennzahlenbogen_(KB)'!P26=Berechnung1!$G$5,1,IF('Kennzahlenbogen_(KB)'!P26=Berechnung1!$F$5,1,IF('Kennzahlenbogen_(KB)'!P26=Berechnung1!$E$5,2,IF('Kennzahlenbogen_(KB)'!P26=Berechnung1!$D$5,3,IF('Kennzahlenbogen_(KB)'!P26=Berechnung1!$C$5,4,"")))))</f>
        <v>1</v>
      </c>
      <c r="N45" s="151">
        <f>IF(M45&gt;1,M45+3,M45)</f>
        <v>1</v>
      </c>
      <c r="O45" s="151">
        <f>IF('Kennzahlenbogen_(KB)'!R26="",0,1)</f>
        <v>0</v>
      </c>
    </row>
    <row r="46" spans="1:15" x14ac:dyDescent="0.2">
      <c r="A46" s="145"/>
      <c r="C46" s="152"/>
      <c r="D46" s="153"/>
      <c r="E46" s="154"/>
      <c r="F46" s="160"/>
      <c r="G46" s="160"/>
      <c r="H46" s="160"/>
      <c r="I46" s="154"/>
      <c r="J46" s="160"/>
      <c r="K46" s="160"/>
      <c r="L46" s="155"/>
      <c r="M46" s="156"/>
      <c r="N46" s="155"/>
      <c r="O46" s="157"/>
    </row>
    <row r="47" spans="1:15" x14ac:dyDescent="0.2">
      <c r="A47" s="145"/>
      <c r="C47" s="152"/>
      <c r="D47" s="153"/>
      <c r="E47" s="154"/>
      <c r="F47" s="160"/>
      <c r="G47" s="160"/>
      <c r="H47" s="160"/>
      <c r="I47" s="154"/>
      <c r="J47" s="160"/>
      <c r="K47" s="160"/>
      <c r="L47" s="155"/>
      <c r="M47" s="156"/>
      <c r="N47" s="155"/>
      <c r="O47" s="157"/>
    </row>
    <row r="48" spans="1:15" x14ac:dyDescent="0.2">
      <c r="A48" s="145"/>
      <c r="C48" s="148">
        <v>7</v>
      </c>
      <c r="D48" s="148" t="s">
        <v>109</v>
      </c>
      <c r="E48" s="149">
        <v>0</v>
      </c>
      <c r="F48" s="158">
        <v>1E+19</v>
      </c>
      <c r="G48" s="158">
        <v>40</v>
      </c>
      <c r="H48" s="158">
        <v>100000000000000</v>
      </c>
      <c r="I48" s="149"/>
      <c r="J48" s="158">
        <v>-100000</v>
      </c>
      <c r="K48" s="158">
        <v>100000000</v>
      </c>
      <c r="L48" s="159">
        <f>'Kennzahlenbogen_(KB)'!O29</f>
        <v>0</v>
      </c>
      <c r="M48" s="151">
        <f>IF('Kennzahlenbogen_(KB)'!P29=Berechnung1!$G$5,1,IF('Kennzahlenbogen_(KB)'!P29=Berechnung1!$F$5,1,IF('Kennzahlenbogen_(KB)'!P29=Berechnung1!$E$5,2,IF('Kennzahlenbogen_(KB)'!P29=Berechnung1!$D$5,3,IF('Kennzahlenbogen_(KB)'!P29=Berechnung1!$C$5,4,"")))))</f>
        <v>1</v>
      </c>
      <c r="N48" s="151">
        <f>IF(M48&gt;1,M48+3,M48)</f>
        <v>1</v>
      </c>
      <c r="O48" s="151">
        <f>IF('Kennzahlenbogen_(KB)'!R29="",0,1)</f>
        <v>0</v>
      </c>
    </row>
    <row r="49" spans="1:15" x14ac:dyDescent="0.2">
      <c r="A49" s="145"/>
      <c r="C49" s="153"/>
      <c r="D49" s="153"/>
      <c r="E49" s="168"/>
      <c r="F49" s="228"/>
      <c r="G49" s="228"/>
      <c r="H49" s="228"/>
      <c r="I49" s="168"/>
      <c r="J49" s="228"/>
      <c r="K49" s="228"/>
      <c r="L49" s="227"/>
      <c r="M49" s="156"/>
      <c r="N49" s="156"/>
      <c r="O49" s="156"/>
    </row>
    <row r="50" spans="1:15" x14ac:dyDescent="0.2">
      <c r="A50" s="145"/>
      <c r="C50" s="153"/>
      <c r="D50" s="153"/>
      <c r="E50" s="168"/>
      <c r="F50" s="228"/>
      <c r="G50" s="228"/>
      <c r="H50" s="228"/>
      <c r="I50" s="168"/>
      <c r="J50" s="228"/>
      <c r="K50" s="228"/>
      <c r="L50" s="227"/>
      <c r="M50" s="156"/>
      <c r="N50" s="156"/>
      <c r="O50" s="156"/>
    </row>
    <row r="51" spans="1:15" x14ac:dyDescent="0.2">
      <c r="A51" s="145"/>
      <c r="C51" s="148">
        <v>8</v>
      </c>
      <c r="D51" s="148" t="s">
        <v>109</v>
      </c>
      <c r="E51" s="149">
        <v>0</v>
      </c>
      <c r="F51" s="149">
        <v>1</v>
      </c>
      <c r="G51" s="149">
        <v>0.7</v>
      </c>
      <c r="H51" s="149">
        <v>10000</v>
      </c>
      <c r="I51" s="149"/>
      <c r="J51" s="149">
        <v>-10000</v>
      </c>
      <c r="K51" s="149">
        <v>10000</v>
      </c>
      <c r="L51" s="150" t="str">
        <f>'Kennzahlenbogen_(KB)'!O34</f>
        <v>n.d.</v>
      </c>
      <c r="M51" s="151">
        <f>IF('Kennzahlenbogen_(KB)'!P32=Berechnung1!$G$5,1,IF('Kennzahlenbogen_(KB)'!P32=Berechnung1!$F$5,1,IF('Kennzahlenbogen_(KB)'!P32=Berechnung1!$E$5,2,IF('Kennzahlenbogen_(KB)'!P32=Berechnung1!$D$5,3,IF('Kennzahlenbogen_(KB)'!P32=Berechnung1!$C$5,4,"")))))</f>
        <v>1</v>
      </c>
      <c r="N51" s="151">
        <f>IF(M51&gt;1,M51+3,M51)</f>
        <v>1</v>
      </c>
      <c r="O51" s="151">
        <f>IF('Kennzahlenbogen_(KB)'!R32="",0,1)</f>
        <v>0</v>
      </c>
    </row>
    <row r="52" spans="1:15" x14ac:dyDescent="0.2">
      <c r="A52" s="145"/>
      <c r="C52" s="152"/>
      <c r="D52" s="153"/>
      <c r="E52" s="154"/>
      <c r="F52" s="154"/>
      <c r="G52" s="154"/>
      <c r="H52" s="154"/>
      <c r="I52" s="154"/>
      <c r="J52" s="154"/>
      <c r="K52" s="154"/>
      <c r="L52" s="161"/>
      <c r="M52" s="156"/>
      <c r="N52" s="156"/>
      <c r="O52" s="162"/>
    </row>
    <row r="53" spans="1:15" x14ac:dyDescent="0.2">
      <c r="A53" s="145"/>
      <c r="C53" s="152"/>
      <c r="D53" s="153"/>
      <c r="E53" s="154"/>
      <c r="F53" s="154"/>
      <c r="G53" s="154"/>
      <c r="H53" s="154"/>
      <c r="I53" s="154"/>
      <c r="J53" s="154"/>
      <c r="K53" s="154"/>
      <c r="L53" s="161"/>
      <c r="M53" s="156"/>
      <c r="N53" s="156"/>
      <c r="O53" s="162"/>
    </row>
    <row r="54" spans="1:15" x14ac:dyDescent="0.2">
      <c r="A54" s="145"/>
      <c r="B54" s="135" t="s">
        <v>349</v>
      </c>
      <c r="C54" s="217">
        <v>9</v>
      </c>
      <c r="D54" s="217" t="s">
        <v>109</v>
      </c>
      <c r="E54" s="218">
        <v>0</v>
      </c>
      <c r="F54" s="218">
        <v>1</v>
      </c>
      <c r="G54" s="218">
        <v>0.4</v>
      </c>
      <c r="H54" s="218">
        <v>10000</v>
      </c>
      <c r="I54" s="218"/>
      <c r="J54" s="218">
        <v>-10000</v>
      </c>
      <c r="K54" s="218">
        <v>10000</v>
      </c>
      <c r="L54" s="219" t="str">
        <f>'Kennzahlenbogen_(KB)'!O37</f>
        <v>n.d.</v>
      </c>
      <c r="M54" s="220">
        <f>IF('Kennzahlenbogen_(KB)'!P35=Berechnung1!$H$5,5,IF('Kennzahlenbogen_(KB)'!P35=Berechnung1!$G$5,1,IF('Kennzahlenbogen_(KB)'!P35=Berechnung1!$F$5,1,IF('Kennzahlenbogen_(KB)'!P35=Berechnung1!$E$5,2,IF(AND('Kennzahlenbogen_(KB)'!P35=Berechnung1!$D$5,'Kennzahlenbogen_(KB)'!O35=0,'Kennzahlenbogen_(KB)'!O36=0),5,IF('Kennzahlenbogen_(KB)'!P35=Berechnung1!$D$5,3,IF('Kennzahlenbogen_(KB)'!P35=Berechnung1!$C$5,4,"")))))))</f>
        <v>1</v>
      </c>
      <c r="N54" s="220">
        <f>IF(M54&gt;1,M54+3,M54)</f>
        <v>1</v>
      </c>
      <c r="O54" s="221">
        <f>IF('Kennzahlenbogen_(KB)'!R35="",0,1)</f>
        <v>0</v>
      </c>
    </row>
    <row r="55" spans="1:15" x14ac:dyDescent="0.2">
      <c r="A55" s="145"/>
      <c r="C55" s="152"/>
      <c r="D55" s="153"/>
      <c r="E55" s="154"/>
      <c r="F55" s="154"/>
      <c r="G55" s="154"/>
      <c r="H55" s="168"/>
      <c r="I55" s="154"/>
      <c r="J55" s="154"/>
      <c r="K55" s="154"/>
      <c r="L55" s="168"/>
      <c r="M55" s="156"/>
      <c r="N55" s="156"/>
      <c r="O55" s="169"/>
    </row>
    <row r="56" spans="1:15" x14ac:dyDescent="0.2">
      <c r="A56" s="145"/>
      <c r="C56" s="152"/>
      <c r="D56" s="153"/>
      <c r="E56" s="154"/>
      <c r="F56" s="154"/>
      <c r="G56" s="154"/>
      <c r="H56" s="168"/>
      <c r="I56" s="154"/>
      <c r="J56" s="154"/>
      <c r="K56" s="154"/>
      <c r="L56" s="168"/>
      <c r="M56" s="156"/>
      <c r="N56" s="156"/>
      <c r="O56" s="169"/>
    </row>
    <row r="57" spans="1:15" x14ac:dyDescent="0.2">
      <c r="A57" s="145"/>
      <c r="C57" s="163">
        <v>10</v>
      </c>
      <c r="D57" s="163" t="s">
        <v>109</v>
      </c>
      <c r="E57" s="164">
        <v>0</v>
      </c>
      <c r="F57" s="164">
        <v>1</v>
      </c>
      <c r="G57" s="164">
        <v>0.3</v>
      </c>
      <c r="H57" s="164">
        <v>10000</v>
      </c>
      <c r="I57" s="164"/>
      <c r="J57" s="149">
        <v>-10000</v>
      </c>
      <c r="K57" s="164">
        <v>0.9</v>
      </c>
      <c r="L57" s="165" t="str">
        <f>'Kennzahlenbogen_(KB)'!O40</f>
        <v>n.d.</v>
      </c>
      <c r="M57" s="166">
        <f>IF('Kennzahlenbogen_(KB)'!P38=Berechnung1!$G$5,1,IF('Kennzahlenbogen_(KB)'!P38=Berechnung1!$F$5,1,IF('Kennzahlenbogen_(KB)'!P38=Berechnung1!$E$5,2,IF('Kennzahlenbogen_(KB)'!P38=Berechnung1!$D$5,3,IF('Kennzahlenbogen_(KB)'!P38=Berechnung1!$C$5,4,"")))))</f>
        <v>1</v>
      </c>
      <c r="N57" s="166">
        <f>IF(M57&gt;1,M57+3,M57)</f>
        <v>1</v>
      </c>
      <c r="O57" s="167">
        <f>IF('Kennzahlenbogen_(KB)'!R38="",0,1)</f>
        <v>0</v>
      </c>
    </row>
    <row r="58" spans="1:15" x14ac:dyDescent="0.2">
      <c r="A58" s="145"/>
      <c r="C58" s="152"/>
      <c r="D58" s="153"/>
      <c r="E58" s="154"/>
      <c r="F58" s="154"/>
      <c r="G58" s="154"/>
      <c r="H58" s="154"/>
      <c r="I58" s="154"/>
      <c r="J58" s="154"/>
      <c r="K58" s="154"/>
      <c r="L58" s="168"/>
      <c r="M58" s="156"/>
      <c r="N58" s="156"/>
      <c r="O58" s="169"/>
    </row>
    <row r="59" spans="1:15" x14ac:dyDescent="0.2">
      <c r="A59" s="145"/>
      <c r="C59" s="152"/>
      <c r="D59" s="153"/>
      <c r="E59" s="154"/>
      <c r="F59" s="154"/>
      <c r="G59" s="154"/>
      <c r="H59" s="154"/>
      <c r="I59" s="154"/>
      <c r="J59" s="154"/>
      <c r="K59" s="154"/>
      <c r="L59" s="168"/>
      <c r="M59" s="156"/>
      <c r="N59" s="156"/>
      <c r="O59" s="169"/>
    </row>
    <row r="60" spans="1:15" x14ac:dyDescent="0.2">
      <c r="A60" s="145"/>
      <c r="C60" s="163">
        <v>11</v>
      </c>
      <c r="D60" s="163" t="s">
        <v>109</v>
      </c>
      <c r="E60" s="164">
        <v>0</v>
      </c>
      <c r="F60" s="164">
        <v>1</v>
      </c>
      <c r="G60" s="164">
        <v>0.8</v>
      </c>
      <c r="H60" s="164">
        <v>10000</v>
      </c>
      <c r="I60" s="164"/>
      <c r="J60" s="164">
        <v>-10000</v>
      </c>
      <c r="K60" s="164">
        <v>10000</v>
      </c>
      <c r="L60" s="165" t="str">
        <f>'Kennzahlenbogen_(KB)'!O43</f>
        <v>n.d.</v>
      </c>
      <c r="M60" s="166">
        <f>IF('Kennzahlenbogen_(KB)'!P41=Berechnung1!$G$5,1,IF('Kennzahlenbogen_(KB)'!P41=Berechnung1!$F$5,1,IF('Kennzahlenbogen_(KB)'!P41=Berechnung1!$E$5,2,IF('Kennzahlenbogen_(KB)'!P41=Berechnung1!$D$5,3,IF('Kennzahlenbogen_(KB)'!P41=Berechnung1!$C$5,4,"")))))</f>
        <v>1</v>
      </c>
      <c r="N60" s="166">
        <f>IF(M60&gt;1,M60+3,M60)</f>
        <v>1</v>
      </c>
      <c r="O60" s="167">
        <f>IF('Kennzahlenbogen_(KB)'!R41="",0,1)</f>
        <v>0</v>
      </c>
    </row>
    <row r="61" spans="1:15" x14ac:dyDescent="0.2">
      <c r="A61" s="145"/>
      <c r="C61" s="152"/>
      <c r="D61" s="153"/>
      <c r="E61" s="154"/>
      <c r="F61" s="154"/>
      <c r="G61" s="154"/>
      <c r="H61" s="154"/>
      <c r="I61" s="154"/>
      <c r="J61" s="154"/>
      <c r="K61" s="154"/>
      <c r="L61" s="168"/>
      <c r="M61" s="156"/>
      <c r="N61" s="156"/>
      <c r="O61" s="169"/>
    </row>
    <row r="62" spans="1:15" x14ac:dyDescent="0.2">
      <c r="A62" s="145"/>
      <c r="C62" s="152"/>
      <c r="D62" s="153"/>
      <c r="E62" s="154"/>
      <c r="F62" s="154"/>
      <c r="G62" s="154"/>
      <c r="H62" s="154"/>
      <c r="I62" s="154"/>
      <c r="J62" s="154"/>
      <c r="K62" s="154"/>
      <c r="L62" s="168"/>
      <c r="M62" s="156"/>
      <c r="N62" s="156"/>
      <c r="O62" s="169"/>
    </row>
    <row r="63" spans="1:15" x14ac:dyDescent="0.2">
      <c r="A63" s="145"/>
      <c r="C63" s="163">
        <v>13</v>
      </c>
      <c r="D63" s="163" t="s">
        <v>109</v>
      </c>
      <c r="E63" s="164">
        <v>0</v>
      </c>
      <c r="F63" s="164">
        <v>1</v>
      </c>
      <c r="G63" s="164">
        <v>0.6</v>
      </c>
      <c r="H63" s="164">
        <v>10000</v>
      </c>
      <c r="I63" s="164"/>
      <c r="J63" s="149">
        <v>-10000</v>
      </c>
      <c r="K63" s="164">
        <v>10000</v>
      </c>
      <c r="L63" s="165" t="str">
        <f>'Kennzahlenbogen_(KB)'!O49</f>
        <v>n.d.</v>
      </c>
      <c r="M63" s="166">
        <f>IF('Kennzahlenbogen_(KB)'!P47=Berechnung1!$G$5,1,IF('Kennzahlenbogen_(KB)'!P47=Berechnung1!$F$5,1,IF('Kennzahlenbogen_(KB)'!P47=Berechnung1!$E$5,2,IF('Kennzahlenbogen_(KB)'!P47=Berechnung1!$D$5,3,IF('Kennzahlenbogen_(KB)'!P47=Berechnung1!$C$5,4,"")))))</f>
        <v>1</v>
      </c>
      <c r="N63" s="166">
        <f>IF(M63&gt;1,M63+3,M63)</f>
        <v>1</v>
      </c>
      <c r="O63" s="167">
        <f>IF('Kennzahlenbogen_(KB)'!R47="",0,1)</f>
        <v>0</v>
      </c>
    </row>
    <row r="64" spans="1:15" x14ac:dyDescent="0.2">
      <c r="A64" s="145"/>
      <c r="C64" s="152"/>
      <c r="D64" s="153"/>
      <c r="E64" s="154"/>
      <c r="F64" s="154"/>
      <c r="G64" s="154"/>
      <c r="H64" s="154"/>
      <c r="I64" s="154"/>
      <c r="J64" s="154"/>
      <c r="K64" s="154"/>
      <c r="L64" s="161"/>
      <c r="M64" s="156"/>
      <c r="N64" s="156"/>
      <c r="O64" s="169"/>
    </row>
    <row r="65" spans="1:15" x14ac:dyDescent="0.2">
      <c r="A65" s="145"/>
      <c r="C65" s="152"/>
      <c r="D65" s="153"/>
      <c r="E65" s="154"/>
      <c r="F65" s="154"/>
      <c r="G65" s="154"/>
      <c r="H65" s="154"/>
      <c r="I65" s="154"/>
      <c r="J65" s="154"/>
      <c r="K65" s="154"/>
      <c r="L65" s="161"/>
      <c r="M65" s="156"/>
      <c r="N65" s="156"/>
      <c r="O65" s="169"/>
    </row>
    <row r="66" spans="1:15" x14ac:dyDescent="0.2">
      <c r="B66" s="135" t="s">
        <v>349</v>
      </c>
      <c r="C66" s="217">
        <v>14</v>
      </c>
      <c r="D66" s="217" t="s">
        <v>109</v>
      </c>
      <c r="E66" s="218">
        <v>0</v>
      </c>
      <c r="F66" s="218">
        <v>1</v>
      </c>
      <c r="G66" s="218">
        <v>0.6</v>
      </c>
      <c r="H66" s="218">
        <v>10000</v>
      </c>
      <c r="I66" s="218"/>
      <c r="J66" s="218">
        <v>-10000</v>
      </c>
      <c r="K66" s="218">
        <v>10000</v>
      </c>
      <c r="L66" s="219" t="str">
        <f>'Kennzahlenbogen_(KB)'!O52</f>
        <v>n.d.</v>
      </c>
      <c r="M66" s="220">
        <f>IF('Kennzahlenbogen_(KB)'!P50=Berechnung1!$H$5,5,IF('Kennzahlenbogen_(KB)'!P50=Berechnung1!$G$5,1,IF('Kennzahlenbogen_(KB)'!P50=Berechnung1!$F$5,1,IF('Kennzahlenbogen_(KB)'!P50=Berechnung1!$E$5,2,IF('Kennzahlenbogen_(KB)'!P50=Berechnung1!$D$5,3,IF('Kennzahlenbogen_(KB)'!P50=Berechnung1!$C$5,4,""))))))</f>
        <v>1</v>
      </c>
      <c r="N66" s="220">
        <f>IF(M66&gt;1,M66+3,M66)</f>
        <v>1</v>
      </c>
      <c r="O66" s="221">
        <f>IF('Kennzahlenbogen_(KB)'!R50="",0,1)</f>
        <v>0</v>
      </c>
    </row>
    <row r="67" spans="1:15" x14ac:dyDescent="0.2">
      <c r="C67" s="152"/>
      <c r="D67" s="153"/>
      <c r="E67" s="154"/>
      <c r="F67" s="154"/>
      <c r="G67" s="154"/>
      <c r="H67" s="154"/>
      <c r="I67" s="154"/>
      <c r="J67" s="154"/>
      <c r="K67" s="154"/>
      <c r="L67" s="161"/>
      <c r="M67" s="156"/>
      <c r="N67" s="161"/>
      <c r="O67" s="162"/>
    </row>
    <row r="68" spans="1:15" x14ac:dyDescent="0.2">
      <c r="C68" s="152"/>
      <c r="D68" s="153"/>
      <c r="E68" s="154"/>
      <c r="F68" s="154"/>
      <c r="G68" s="154"/>
      <c r="H68" s="154"/>
      <c r="I68" s="154"/>
      <c r="J68" s="154"/>
      <c r="K68" s="154"/>
      <c r="L68" s="161"/>
      <c r="M68" s="156"/>
      <c r="N68" s="161"/>
      <c r="O68" s="162"/>
    </row>
    <row r="69" spans="1:15" x14ac:dyDescent="0.2">
      <c r="B69" s="135" t="s">
        <v>349</v>
      </c>
      <c r="C69" s="217">
        <v>15</v>
      </c>
      <c r="D69" s="217" t="s">
        <v>109</v>
      </c>
      <c r="E69" s="218">
        <v>0</v>
      </c>
      <c r="F69" s="218">
        <v>1</v>
      </c>
      <c r="G69" s="218">
        <v>0.8</v>
      </c>
      <c r="H69" s="218">
        <v>10000</v>
      </c>
      <c r="I69" s="218"/>
      <c r="J69" s="218">
        <v>-10000</v>
      </c>
      <c r="K69" s="218">
        <v>10000</v>
      </c>
      <c r="L69" s="219" t="str">
        <f>'Kennzahlenbogen_(KB)'!O55</f>
        <v>n.d.</v>
      </c>
      <c r="M69" s="220">
        <f>IF('Kennzahlenbogen_(KB)'!P53=Berechnung1!$H$5,5,IF('Kennzahlenbogen_(KB)'!P53=Berechnung1!$G$5,1,IF('Kennzahlenbogen_(KB)'!P53=Berechnung1!$F$5,1,IF('Kennzahlenbogen_(KB)'!P53=Berechnung1!$E$5,2,IF(AND('Kennzahlenbogen_(KB)'!P53=Berechnung1!$D$5,'Kennzahlenbogen_(KB)'!O53=0,'Kennzahlenbogen_(KB)'!O54=0),5,IF('Kennzahlenbogen_(KB)'!P53=Berechnung1!$D$5,3,IF('Kennzahlenbogen_(KB)'!P53=Berechnung1!$C$5,4,"")))))))</f>
        <v>1</v>
      </c>
      <c r="N69" s="220">
        <f>IF(M69&gt;1,M69+3,M69)</f>
        <v>1</v>
      </c>
      <c r="O69" s="221">
        <f>IF('Kennzahlenbogen_(KB)'!R53="",0,1)</f>
        <v>0</v>
      </c>
    </row>
    <row r="70" spans="1:15" x14ac:dyDescent="0.2">
      <c r="C70" s="152"/>
      <c r="D70" s="153"/>
      <c r="E70" s="154"/>
      <c r="F70" s="154"/>
      <c r="G70" s="154"/>
      <c r="H70" s="154"/>
      <c r="I70" s="154"/>
      <c r="J70" s="154"/>
      <c r="K70" s="154"/>
      <c r="L70" s="161"/>
      <c r="M70" s="156"/>
      <c r="N70" s="156"/>
      <c r="O70" s="169"/>
    </row>
    <row r="71" spans="1:15" x14ac:dyDescent="0.2">
      <c r="C71" s="152"/>
      <c r="D71" s="153"/>
      <c r="E71" s="154"/>
      <c r="F71" s="154"/>
      <c r="G71" s="154"/>
      <c r="H71" s="154"/>
      <c r="I71" s="154"/>
      <c r="J71" s="154"/>
      <c r="K71" s="154"/>
      <c r="L71" s="161"/>
      <c r="M71" s="156"/>
      <c r="N71" s="156"/>
      <c r="O71" s="169"/>
    </row>
    <row r="72" spans="1:15" x14ac:dyDescent="0.2">
      <c r="B72" s="8" t="s">
        <v>349</v>
      </c>
      <c r="C72" s="257">
        <v>16</v>
      </c>
      <c r="D72" s="217" t="s">
        <v>109</v>
      </c>
      <c r="E72" s="218">
        <v>0</v>
      </c>
      <c r="F72" s="218">
        <v>1</v>
      </c>
      <c r="G72" s="218">
        <v>0.5</v>
      </c>
      <c r="H72" s="218">
        <v>10000</v>
      </c>
      <c r="I72" s="218"/>
      <c r="J72" s="218">
        <v>-10000</v>
      </c>
      <c r="K72" s="218">
        <v>10000</v>
      </c>
      <c r="L72" s="311" t="str">
        <f>'Kennzahlenbogen_(KB)'!O58</f>
        <v>n.d.</v>
      </c>
      <c r="M72" s="220">
        <f>IF('Kennzahlenbogen_(KB)'!P56=Berechnung1!$H$5,5,IF('Kennzahlenbogen_(KB)'!P56=Berechnung1!$G$5,1,IF('Kennzahlenbogen_(KB)'!P56=Berechnung1!$F$5,1,IF('Kennzahlenbogen_(KB)'!P56=Berechnung1!$E$5,2,IF(AND('Kennzahlenbogen_(KB)'!P56=Berechnung1!$D$5,'Kennzahlenbogen_(KB)'!O56=0,'Kennzahlenbogen_(KB)'!O57=0),5,IF('Kennzahlenbogen_(KB)'!P56=Berechnung1!$D$5,3,IF('Kennzahlenbogen_(KB)'!P56=Berechnung1!$C$5,4,"")))))))</f>
        <v>1</v>
      </c>
      <c r="N72" s="220">
        <f t="shared" ref="N72" si="1">IF(M72&gt;1,M72+3,M72)</f>
        <v>1</v>
      </c>
      <c r="O72" s="221">
        <f>IF('Kennzahlenbogen_(KB)'!R56="",0,1)</f>
        <v>0</v>
      </c>
    </row>
    <row r="73" spans="1:15" x14ac:dyDescent="0.2">
      <c r="C73" s="152"/>
      <c r="D73" s="153"/>
      <c r="E73" s="154"/>
      <c r="F73" s="154"/>
      <c r="G73" s="154"/>
      <c r="H73" s="154"/>
      <c r="I73" s="154"/>
      <c r="J73" s="154"/>
      <c r="K73" s="154"/>
      <c r="L73" s="161"/>
      <c r="M73" s="156"/>
      <c r="N73" s="161"/>
      <c r="O73" s="162"/>
    </row>
    <row r="74" spans="1:15" x14ac:dyDescent="0.2">
      <c r="C74" s="152"/>
      <c r="D74" s="153"/>
      <c r="E74" s="154"/>
      <c r="F74" s="154"/>
      <c r="G74" s="154"/>
      <c r="H74" s="154"/>
      <c r="I74" s="154"/>
      <c r="J74" s="154"/>
      <c r="K74" s="154"/>
      <c r="L74" s="161"/>
      <c r="M74" s="156"/>
      <c r="N74" s="161"/>
      <c r="O74" s="162"/>
    </row>
    <row r="75" spans="1:15" x14ac:dyDescent="0.2">
      <c r="B75" s="135" t="s">
        <v>349</v>
      </c>
      <c r="C75" s="217">
        <v>17</v>
      </c>
      <c r="D75" s="217" t="s">
        <v>109</v>
      </c>
      <c r="E75" s="218">
        <v>0</v>
      </c>
      <c r="F75" s="218">
        <v>1</v>
      </c>
      <c r="G75" s="218">
        <v>0.9</v>
      </c>
      <c r="H75" s="218">
        <v>10000</v>
      </c>
      <c r="I75" s="218"/>
      <c r="J75" s="218">
        <v>-10000</v>
      </c>
      <c r="K75" s="218">
        <v>10000</v>
      </c>
      <c r="L75" s="219" t="str">
        <f>'Kennzahlenbogen_(KB)'!O61</f>
        <v>n.d.</v>
      </c>
      <c r="M75" s="220">
        <f>IF('Kennzahlenbogen_(KB)'!P59=Berechnung1!$H$5,5,IF('Kennzahlenbogen_(KB)'!P59=Berechnung1!$G$5,1,IF('Kennzahlenbogen_(KB)'!P59=Berechnung1!$F$5,1,IF('Kennzahlenbogen_(KB)'!P59=Berechnung1!$E$5,2,IF(AND('Kennzahlenbogen_(KB)'!P59=Berechnung1!$D$5,'Kennzahlenbogen_(KB)'!O59=0,'Kennzahlenbogen_(KB)'!O60=0),5,IF('Kennzahlenbogen_(KB)'!P59=Berechnung1!$D$5,3,IF('Kennzahlenbogen_(KB)'!P59=Berechnung1!$C$5,4,"")))))))</f>
        <v>1</v>
      </c>
      <c r="N75" s="220">
        <f>IF(M75&gt;1,M75+3,M75)</f>
        <v>1</v>
      </c>
      <c r="O75" s="221">
        <f>IF('Kennzahlenbogen_(KB)'!R59="",0,1)</f>
        <v>0</v>
      </c>
    </row>
    <row r="76" spans="1:15" x14ac:dyDescent="0.2">
      <c r="C76" s="152"/>
      <c r="D76" s="153"/>
      <c r="E76" s="154"/>
      <c r="F76" s="154"/>
      <c r="G76" s="154"/>
      <c r="H76" s="154"/>
      <c r="I76" s="154"/>
      <c r="J76" s="154"/>
      <c r="K76" s="154"/>
      <c r="L76" s="161"/>
      <c r="M76" s="156"/>
      <c r="N76" s="161"/>
      <c r="O76" s="162"/>
    </row>
    <row r="77" spans="1:15" x14ac:dyDescent="0.2">
      <c r="C77" s="152"/>
      <c r="D77" s="153"/>
      <c r="E77" s="154"/>
      <c r="F77" s="154"/>
      <c r="G77" s="154"/>
      <c r="H77" s="154"/>
      <c r="I77" s="154"/>
      <c r="J77" s="154"/>
      <c r="K77" s="154"/>
      <c r="L77" s="161"/>
      <c r="M77" s="156"/>
      <c r="N77" s="161"/>
      <c r="O77" s="162"/>
    </row>
    <row r="78" spans="1:15" x14ac:dyDescent="0.2">
      <c r="B78" s="135" t="s">
        <v>349</v>
      </c>
      <c r="C78" s="217">
        <v>18</v>
      </c>
      <c r="D78" s="217" t="s">
        <v>109</v>
      </c>
      <c r="E78" s="218">
        <v>0</v>
      </c>
      <c r="F78" s="218">
        <v>1</v>
      </c>
      <c r="G78" s="218">
        <v>0.9</v>
      </c>
      <c r="H78" s="218">
        <v>10000</v>
      </c>
      <c r="I78" s="218"/>
      <c r="J78" s="218">
        <v>-10000</v>
      </c>
      <c r="K78" s="218">
        <v>10000</v>
      </c>
      <c r="L78" s="219" t="str">
        <f>'Kennzahlenbogen_(KB)'!O64</f>
        <v>n.d.</v>
      </c>
      <c r="M78" s="220">
        <f>IF('Kennzahlenbogen_(KB)'!P62=Berechnung1!$H$5,5,IF('Kennzahlenbogen_(KB)'!P62=Berechnung1!$G$5,1,IF('Kennzahlenbogen_(KB)'!P62=Berechnung1!$F$5,1,IF('Kennzahlenbogen_(KB)'!P62=Berechnung1!$E$5,2,IF(AND('Kennzahlenbogen_(KB)'!P62=Berechnung1!$D$5,'Kennzahlenbogen_(KB)'!O62=0,'Kennzahlenbogen_(KB)'!O63=0),5,IF('Kennzahlenbogen_(KB)'!P62=Berechnung1!$D$5,3,IF('Kennzahlenbogen_(KB)'!P62=Berechnung1!$C$5,4,"")))))))</f>
        <v>1</v>
      </c>
      <c r="N78" s="220">
        <f t="shared" ref="N78" si="2">IF(M78&gt;1,M78+3,M78)</f>
        <v>1</v>
      </c>
      <c r="O78" s="221">
        <f>IF('Kennzahlenbogen_(KB)'!R62="",0,1)</f>
        <v>0</v>
      </c>
    </row>
    <row r="79" spans="1:15" x14ac:dyDescent="0.2">
      <c r="C79" s="152"/>
      <c r="D79" s="153"/>
      <c r="E79" s="154"/>
      <c r="F79" s="154"/>
      <c r="G79" s="154"/>
      <c r="H79" s="154"/>
      <c r="I79" s="154"/>
      <c r="J79" s="154"/>
      <c r="K79" s="154"/>
      <c r="L79" s="161"/>
      <c r="M79" s="156"/>
      <c r="N79" s="161"/>
      <c r="O79" s="162"/>
    </row>
    <row r="80" spans="1:15" x14ac:dyDescent="0.2">
      <c r="C80" s="152"/>
      <c r="D80" s="153"/>
      <c r="E80" s="154"/>
      <c r="F80" s="154"/>
      <c r="G80" s="154"/>
      <c r="H80" s="154"/>
      <c r="I80" s="154"/>
      <c r="J80" s="154"/>
      <c r="K80" s="154"/>
      <c r="L80" s="161"/>
      <c r="M80" s="156"/>
      <c r="N80" s="161"/>
      <c r="O80" s="162"/>
    </row>
    <row r="81" spans="2:15" x14ac:dyDescent="0.2">
      <c r="B81" s="135" t="s">
        <v>349</v>
      </c>
      <c r="C81" s="217">
        <v>19</v>
      </c>
      <c r="D81" s="217" t="s">
        <v>109</v>
      </c>
      <c r="E81" s="218">
        <v>0</v>
      </c>
      <c r="F81" s="218">
        <v>1</v>
      </c>
      <c r="G81" s="218">
        <v>0.9</v>
      </c>
      <c r="H81" s="218">
        <v>10000</v>
      </c>
      <c r="I81" s="218"/>
      <c r="J81" s="218">
        <v>-10000</v>
      </c>
      <c r="K81" s="218">
        <v>10000</v>
      </c>
      <c r="L81" s="219" t="str">
        <f>'Kennzahlenbogen_(KB)'!O67</f>
        <v>n.d.</v>
      </c>
      <c r="M81" s="220">
        <f>IF('Kennzahlenbogen_(KB)'!P65=Berechnung1!$H$5,5,IF('Kennzahlenbogen_(KB)'!P65=Berechnung1!$G$5,1,IF('Kennzahlenbogen_(KB)'!P65=Berechnung1!$F$5,1,IF('Kennzahlenbogen_(KB)'!P65=Berechnung1!$E$5,2,IF(AND('Kennzahlenbogen_(KB)'!P65=Berechnung1!$D$5,'Kennzahlenbogen_(KB)'!O65=0,'Kennzahlenbogen_(KB)'!O66=0),5,IF('Kennzahlenbogen_(KB)'!P65=Berechnung1!$D$5,3,IF('Kennzahlenbogen_(KB)'!P65=Berechnung1!$C$5,4,"")))))))</f>
        <v>1</v>
      </c>
      <c r="N81" s="220">
        <f>IF(M81&gt;1,M81+3,M81)</f>
        <v>1</v>
      </c>
      <c r="O81" s="221">
        <f>IF('Kennzahlenbogen_(KB)'!R65="",0,1)</f>
        <v>0</v>
      </c>
    </row>
    <row r="82" spans="2:15" x14ac:dyDescent="0.2">
      <c r="C82" s="152"/>
      <c r="D82" s="153"/>
      <c r="E82" s="154"/>
      <c r="F82" s="154"/>
      <c r="G82" s="154"/>
      <c r="H82" s="154"/>
      <c r="I82" s="154"/>
      <c r="J82" s="154"/>
      <c r="K82" s="154"/>
      <c r="L82" s="161"/>
      <c r="M82" s="156"/>
      <c r="N82" s="161"/>
      <c r="O82" s="162"/>
    </row>
    <row r="83" spans="2:15" x14ac:dyDescent="0.2">
      <c r="C83" s="152"/>
      <c r="D83" s="153"/>
      <c r="E83" s="154"/>
      <c r="F83" s="154"/>
      <c r="G83" s="154"/>
      <c r="H83" s="154"/>
      <c r="I83" s="154"/>
      <c r="J83" s="154"/>
      <c r="K83" s="154"/>
      <c r="L83" s="161"/>
      <c r="M83" s="156"/>
      <c r="N83" s="161"/>
      <c r="O83" s="162"/>
    </row>
    <row r="84" spans="2:15" x14ac:dyDescent="0.2">
      <c r="B84" s="135" t="s">
        <v>349</v>
      </c>
      <c r="C84" s="217">
        <v>20</v>
      </c>
      <c r="D84" s="217" t="s">
        <v>109</v>
      </c>
      <c r="E84" s="218">
        <v>0</v>
      </c>
      <c r="F84" s="218">
        <v>1</v>
      </c>
      <c r="G84" s="218">
        <v>0.9</v>
      </c>
      <c r="H84" s="218">
        <v>10000</v>
      </c>
      <c r="I84" s="218"/>
      <c r="J84" s="218">
        <v>-10000</v>
      </c>
      <c r="K84" s="218">
        <v>10000</v>
      </c>
      <c r="L84" s="219" t="str">
        <f>'Kennzahlenbogen_(KB)'!O70</f>
        <v>n.d.</v>
      </c>
      <c r="M84" s="220">
        <f>IF('Kennzahlenbogen_(KB)'!P68=Berechnung1!$H$5,5,IF('Kennzahlenbogen_(KB)'!P68=Berechnung1!$G$5,1,IF('Kennzahlenbogen_(KB)'!P68=Berechnung1!$F$5,1,IF('Kennzahlenbogen_(KB)'!P68=Berechnung1!$E$5,2,IF(AND('Kennzahlenbogen_(KB)'!P68=Berechnung1!$D$5,'Kennzahlenbogen_(KB)'!O68=0,'Kennzahlenbogen_(KB)'!O69=0),5,IF('Kennzahlenbogen_(KB)'!P68=Berechnung1!$D$5,3,IF('Kennzahlenbogen_(KB)'!P68=Berechnung1!$C$5,4,"")))))))</f>
        <v>1</v>
      </c>
      <c r="N84" s="220">
        <f t="shared" ref="N84" si="3">IF(M84&gt;1,M84+3,M84)</f>
        <v>1</v>
      </c>
      <c r="O84" s="221">
        <f>IF('Kennzahlenbogen_(KB)'!R68="",0,1)</f>
        <v>0</v>
      </c>
    </row>
    <row r="85" spans="2:15" x14ac:dyDescent="0.2">
      <c r="C85" s="153"/>
      <c r="D85" s="153"/>
      <c r="E85" s="168"/>
      <c r="F85" s="168"/>
      <c r="G85" s="168"/>
      <c r="H85" s="168"/>
      <c r="I85" s="168"/>
      <c r="J85" s="168"/>
      <c r="K85" s="168"/>
      <c r="L85" s="170"/>
      <c r="M85" s="156"/>
      <c r="N85" s="156"/>
      <c r="O85" s="169"/>
    </row>
    <row r="86" spans="2:15" x14ac:dyDescent="0.2">
      <c r="C86" s="153"/>
      <c r="D86" s="153"/>
      <c r="E86" s="168"/>
      <c r="F86" s="168"/>
      <c r="G86" s="168"/>
      <c r="H86" s="168"/>
      <c r="I86" s="168"/>
      <c r="J86" s="168"/>
      <c r="K86" s="168"/>
      <c r="L86" s="170"/>
      <c r="M86" s="156"/>
      <c r="N86" s="156"/>
      <c r="O86" s="169"/>
    </row>
    <row r="87" spans="2:15" x14ac:dyDescent="0.2">
      <c r="B87" s="135" t="s">
        <v>349</v>
      </c>
      <c r="C87" s="217">
        <v>21</v>
      </c>
      <c r="D87" s="217" t="s">
        <v>109</v>
      </c>
      <c r="E87" s="218">
        <v>0</v>
      </c>
      <c r="F87" s="218">
        <v>1</v>
      </c>
      <c r="G87" s="218">
        <v>-10000</v>
      </c>
      <c r="H87" s="218">
        <v>10000</v>
      </c>
      <c r="I87" s="218"/>
      <c r="J87" s="218">
        <v>0.6</v>
      </c>
      <c r="K87" s="218">
        <v>10000</v>
      </c>
      <c r="L87" s="219" t="str">
        <f>'Kennzahlenbogen_(KB)'!O73</f>
        <v>n.d.</v>
      </c>
      <c r="M87" s="220">
        <f>IF('Kennzahlenbogen_(KB)'!P71=Berechnung1!$H$5,5,IF('Kennzahlenbogen_(KB)'!P71=Berechnung1!$G$5,1,IF('Kennzahlenbogen_(KB)'!P71=Berechnung1!$F$5,1,IF('Kennzahlenbogen_(KB)'!P71=Berechnung1!$E$5,2,IF(AND('Kennzahlenbogen_(KB)'!P71=Berechnung1!$D$5,'Kennzahlenbogen_(KB)'!O71=0,'Kennzahlenbogen_(KB)'!O72=0),5,IF('Kennzahlenbogen_(KB)'!P71=Berechnung1!$D$5,3,IF('Kennzahlenbogen_(KB)'!P71=Berechnung1!$C$5,4,"")))))))</f>
        <v>1</v>
      </c>
      <c r="N87" s="220">
        <f t="shared" ref="N87" si="4">IF(M87&gt;1,M87+3,M87)</f>
        <v>1</v>
      </c>
      <c r="O87" s="221">
        <f>IF('Kennzahlenbogen_(KB)'!R71="",0,1)</f>
        <v>0</v>
      </c>
    </row>
    <row r="88" spans="2:15" x14ac:dyDescent="0.2">
      <c r="C88" s="153"/>
      <c r="D88" s="153"/>
      <c r="E88" s="168"/>
      <c r="F88" s="168"/>
      <c r="G88" s="168"/>
      <c r="H88" s="168"/>
      <c r="I88" s="168"/>
      <c r="J88" s="168"/>
      <c r="K88" s="168"/>
      <c r="L88" s="170"/>
      <c r="M88" s="156"/>
      <c r="N88" s="156"/>
      <c r="O88" s="169"/>
    </row>
    <row r="89" spans="2:15" x14ac:dyDescent="0.2">
      <c r="C89" s="153"/>
      <c r="D89" s="153"/>
      <c r="E89" s="168"/>
      <c r="F89" s="168"/>
      <c r="G89" s="168"/>
      <c r="H89" s="168"/>
      <c r="I89" s="168"/>
      <c r="J89" s="168"/>
      <c r="K89" s="168"/>
      <c r="L89" s="170"/>
      <c r="M89" s="156"/>
      <c r="N89" s="156"/>
      <c r="O89" s="169"/>
    </row>
    <row r="90" spans="2:15" x14ac:dyDescent="0.2">
      <c r="B90" s="135" t="s">
        <v>349</v>
      </c>
      <c r="C90" s="217">
        <v>22</v>
      </c>
      <c r="D90" s="217" t="s">
        <v>109</v>
      </c>
      <c r="E90" s="218">
        <v>0</v>
      </c>
      <c r="F90" s="218">
        <v>1</v>
      </c>
      <c r="G90" s="218">
        <v>-10000</v>
      </c>
      <c r="H90" s="218">
        <v>10000</v>
      </c>
      <c r="I90" s="218"/>
      <c r="J90" s="218">
        <v>0.6</v>
      </c>
      <c r="K90" s="218">
        <v>10000</v>
      </c>
      <c r="L90" s="219" t="str">
        <f>'Kennzahlenbogen_(KB)'!O76</f>
        <v>n.d.</v>
      </c>
      <c r="M90" s="220">
        <f>IF('Kennzahlenbogen_(KB)'!P74=Berechnung1!$H$5,5,IF('Kennzahlenbogen_(KB)'!P74=Berechnung1!$G$5,1,IF('Kennzahlenbogen_(KB)'!P74=Berechnung1!$F$5,1,IF('Kennzahlenbogen_(KB)'!P74=Berechnung1!$E$5,2,IF(AND('Kennzahlenbogen_(KB)'!P74=Berechnung1!$D$5,'Kennzahlenbogen_(KB)'!O74=0,'Kennzahlenbogen_(KB)'!O75=0),5,IF('Kennzahlenbogen_(KB)'!P74=Berechnung1!$D$5,3,IF('Kennzahlenbogen_(KB)'!P74=Berechnung1!$C$5,4,"")))))))</f>
        <v>1</v>
      </c>
      <c r="N90" s="220">
        <f t="shared" ref="N90" si="5">IF(M90&gt;1,M90+3,M90)</f>
        <v>1</v>
      </c>
      <c r="O90" s="221">
        <f>IF('Kennzahlenbogen_(KB)'!R74="",0,1)</f>
        <v>0</v>
      </c>
    </row>
    <row r="91" spans="2:15" x14ac:dyDescent="0.2">
      <c r="C91" s="153"/>
      <c r="D91" s="153"/>
      <c r="E91" s="168"/>
      <c r="F91" s="168"/>
      <c r="G91" s="168"/>
      <c r="H91" s="168"/>
      <c r="I91" s="168"/>
      <c r="J91" s="168"/>
      <c r="K91" s="168"/>
      <c r="L91" s="170"/>
      <c r="M91" s="156"/>
      <c r="N91" s="156"/>
      <c r="O91" s="169"/>
    </row>
    <row r="92" spans="2:15" x14ac:dyDescent="0.2">
      <c r="C92" s="153"/>
      <c r="D92" s="153"/>
      <c r="E92" s="168"/>
      <c r="F92" s="168"/>
      <c r="G92" s="168"/>
      <c r="H92" s="168"/>
      <c r="I92" s="168"/>
      <c r="J92" s="168"/>
      <c r="K92" s="168"/>
      <c r="L92" s="170"/>
      <c r="M92" s="156"/>
      <c r="N92" s="156"/>
      <c r="O92" s="169"/>
    </row>
    <row r="93" spans="2:15" x14ac:dyDescent="0.2">
      <c r="B93" s="135" t="s">
        <v>349</v>
      </c>
      <c r="C93" s="217">
        <v>23</v>
      </c>
      <c r="D93" s="217" t="s">
        <v>109</v>
      </c>
      <c r="E93" s="218">
        <v>0</v>
      </c>
      <c r="F93" s="218">
        <v>1</v>
      </c>
      <c r="G93" s="218">
        <v>-10000</v>
      </c>
      <c r="H93" s="218">
        <v>10000</v>
      </c>
      <c r="I93" s="218"/>
      <c r="J93" s="218">
        <v>0.6</v>
      </c>
      <c r="K93" s="218">
        <v>10000</v>
      </c>
      <c r="L93" s="219" t="str">
        <f>'Kennzahlenbogen_(KB)'!O79</f>
        <v>n.d.</v>
      </c>
      <c r="M93" s="220">
        <f>IF('Kennzahlenbogen_(KB)'!P77=Berechnung1!$H$5,5,IF('Kennzahlenbogen_(KB)'!P77=Berechnung1!$G$5,1,IF('Kennzahlenbogen_(KB)'!P77=Berechnung1!$F$5,1,IF('Kennzahlenbogen_(KB)'!P77=Berechnung1!$E$5,2,IF(AND('Kennzahlenbogen_(KB)'!P77=Berechnung1!$D$5,'Kennzahlenbogen_(KB)'!O77=0,'Kennzahlenbogen_(KB)'!O78=0),5,IF('Kennzahlenbogen_(KB)'!P77=Berechnung1!$D$5,3,IF('Kennzahlenbogen_(KB)'!P77=Berechnung1!$C$5,4,"")))))))</f>
        <v>1</v>
      </c>
      <c r="N93" s="220">
        <f t="shared" ref="N93" si="6">IF(M93&gt;1,M93+3,M93)</f>
        <v>1</v>
      </c>
      <c r="O93" s="221">
        <f>IF('Kennzahlenbogen_(KB)'!R77="",0,1)</f>
        <v>0</v>
      </c>
    </row>
    <row r="94" spans="2:15" x14ac:dyDescent="0.2">
      <c r="C94" s="153"/>
      <c r="D94" s="153"/>
      <c r="E94" s="168"/>
      <c r="F94" s="168"/>
      <c r="G94" s="168"/>
      <c r="H94" s="168"/>
      <c r="I94" s="168"/>
      <c r="J94" s="168"/>
      <c r="K94" s="168"/>
      <c r="L94" s="170"/>
      <c r="M94" s="156"/>
      <c r="N94" s="156"/>
      <c r="O94" s="169"/>
    </row>
    <row r="95" spans="2:15" x14ac:dyDescent="0.2">
      <c r="C95" s="153"/>
      <c r="D95" s="153"/>
      <c r="E95" s="168"/>
      <c r="F95" s="168"/>
      <c r="G95" s="168"/>
      <c r="H95" s="168"/>
      <c r="I95" s="168"/>
      <c r="J95" s="168"/>
      <c r="K95" s="168"/>
      <c r="L95" s="170"/>
      <c r="M95" s="156"/>
      <c r="N95" s="156"/>
      <c r="O95" s="169"/>
    </row>
    <row r="96" spans="2:15" x14ac:dyDescent="0.2">
      <c r="B96" s="135" t="s">
        <v>349</v>
      </c>
      <c r="C96" s="217">
        <v>24</v>
      </c>
      <c r="D96" s="217" t="s">
        <v>109</v>
      </c>
      <c r="E96" s="218">
        <v>0</v>
      </c>
      <c r="F96" s="218">
        <v>1</v>
      </c>
      <c r="G96" s="218">
        <v>-10000</v>
      </c>
      <c r="H96" s="218">
        <v>10000</v>
      </c>
      <c r="I96" s="218"/>
      <c r="J96" s="218">
        <v>0.6</v>
      </c>
      <c r="K96" s="218">
        <v>10000</v>
      </c>
      <c r="L96" s="219" t="str">
        <f>'Kennzahlenbogen_(KB)'!O82</f>
        <v>n.d.</v>
      </c>
      <c r="M96" s="220">
        <f>IF('Kennzahlenbogen_(KB)'!P80=Berechnung1!$H$5,5,IF('Kennzahlenbogen_(KB)'!P80=Berechnung1!$G$5,1,IF('Kennzahlenbogen_(KB)'!P80=Berechnung1!$F$5,1,IF('Kennzahlenbogen_(KB)'!P80=Berechnung1!$E$5,2,IF(AND('Kennzahlenbogen_(KB)'!P80=Berechnung1!$D$5,'Kennzahlenbogen_(KB)'!O80=0,'Kennzahlenbogen_(KB)'!O81=0),5,IF('Kennzahlenbogen_(KB)'!P80=Berechnung1!$D$5,3,IF('Kennzahlenbogen_(KB)'!P80=Berechnung1!$C$5,4,"")))))))</f>
        <v>1</v>
      </c>
      <c r="N96" s="220">
        <f t="shared" ref="N96" si="7">IF(M96&gt;1,M96+3,M96)</f>
        <v>1</v>
      </c>
      <c r="O96" s="221">
        <f>IF('Kennzahlenbogen_(KB)'!R80="",0,1)</f>
        <v>0</v>
      </c>
    </row>
    <row r="97" spans="2:15" x14ac:dyDescent="0.2">
      <c r="C97" s="153"/>
      <c r="D97" s="153"/>
      <c r="E97" s="168"/>
      <c r="F97" s="168"/>
      <c r="G97" s="168"/>
      <c r="H97" s="168"/>
      <c r="I97" s="168"/>
      <c r="J97" s="168"/>
      <c r="K97" s="168"/>
      <c r="L97" s="170"/>
      <c r="M97" s="156"/>
      <c r="N97" s="156"/>
      <c r="O97" s="169"/>
    </row>
    <row r="98" spans="2:15" x14ac:dyDescent="0.2">
      <c r="C98" s="153"/>
      <c r="D98" s="153"/>
      <c r="E98" s="168"/>
      <c r="F98" s="168"/>
      <c r="G98" s="168"/>
      <c r="H98" s="168"/>
      <c r="I98" s="168"/>
      <c r="J98" s="168"/>
      <c r="K98" s="168"/>
      <c r="L98" s="170"/>
      <c r="M98" s="156"/>
      <c r="N98" s="156"/>
      <c r="O98" s="169"/>
    </row>
    <row r="99" spans="2:15" x14ac:dyDescent="0.2">
      <c r="B99" s="135" t="s">
        <v>349</v>
      </c>
      <c r="C99" s="217">
        <v>25</v>
      </c>
      <c r="D99" s="217" t="s">
        <v>109</v>
      </c>
      <c r="E99" s="218">
        <v>0</v>
      </c>
      <c r="F99" s="218">
        <v>1</v>
      </c>
      <c r="G99" s="218">
        <v>-10000</v>
      </c>
      <c r="H99" s="218">
        <v>10000</v>
      </c>
      <c r="I99" s="218"/>
      <c r="J99" s="218">
        <v>0.6</v>
      </c>
      <c r="K99" s="218">
        <v>10000</v>
      </c>
      <c r="L99" s="219" t="str">
        <f>'Kennzahlenbogen_(KB)'!O85</f>
        <v>n.d.</v>
      </c>
      <c r="M99" s="220">
        <f>IF('Kennzahlenbogen_(KB)'!P83=Berechnung1!$H$5,5,IF('Kennzahlenbogen_(KB)'!P83=Berechnung1!$G$5,1,IF('Kennzahlenbogen_(KB)'!P83=Berechnung1!$F$5,1,IF('Kennzahlenbogen_(KB)'!P83=Berechnung1!$E$5,2,IF(AND('Kennzahlenbogen_(KB)'!P83=Berechnung1!$D$5,'Kennzahlenbogen_(KB)'!O83=0,'Kennzahlenbogen_(KB)'!O84=0),5,IF('Kennzahlenbogen_(KB)'!P83=Berechnung1!$D$5,3,IF('Kennzahlenbogen_(KB)'!P83=Berechnung1!$C$5,4,"")))))))</f>
        <v>1</v>
      </c>
      <c r="N99" s="220">
        <f t="shared" ref="N99" si="8">IF(M99&gt;1,M99+3,M99)</f>
        <v>1</v>
      </c>
      <c r="O99" s="221">
        <f>IF('Kennzahlenbogen_(KB)'!R83="",0,1)</f>
        <v>0</v>
      </c>
    </row>
    <row r="100" spans="2:15" x14ac:dyDescent="0.2">
      <c r="C100" s="152"/>
      <c r="D100" s="153"/>
      <c r="E100" s="154"/>
      <c r="F100" s="154"/>
      <c r="G100" s="154"/>
      <c r="H100" s="154"/>
      <c r="I100" s="154"/>
      <c r="J100" s="154"/>
      <c r="K100" s="154"/>
      <c r="L100" s="161"/>
      <c r="M100" s="156"/>
      <c r="N100" s="161"/>
      <c r="O100" s="162"/>
    </row>
    <row r="101" spans="2:15" x14ac:dyDescent="0.2">
      <c r="C101" s="152"/>
      <c r="D101" s="153"/>
      <c r="E101" s="154"/>
      <c r="F101" s="154"/>
      <c r="G101" s="154"/>
      <c r="H101" s="154"/>
      <c r="I101" s="154"/>
      <c r="J101" s="154"/>
      <c r="K101" s="154"/>
      <c r="L101" s="161"/>
      <c r="M101" s="156"/>
      <c r="N101" s="161"/>
      <c r="O101" s="162"/>
    </row>
    <row r="102" spans="2:15" x14ac:dyDescent="0.2">
      <c r="C102" s="171"/>
      <c r="D102" s="145"/>
      <c r="E102" s="172"/>
      <c r="F102" s="172"/>
      <c r="G102" s="172"/>
      <c r="H102" s="172"/>
      <c r="I102" s="172"/>
      <c r="J102" s="172"/>
      <c r="K102" s="172"/>
      <c r="L102" s="173"/>
      <c r="M102" s="174"/>
      <c r="N102" s="173"/>
      <c r="O102" s="175"/>
    </row>
    <row r="103" spans="2:15" x14ac:dyDescent="0.2">
      <c r="C103" s="171"/>
      <c r="D103" s="145"/>
      <c r="E103" s="172"/>
      <c r="F103" s="172"/>
      <c r="G103" s="172"/>
      <c r="H103" s="172"/>
      <c r="I103" s="172"/>
      <c r="J103" s="172"/>
      <c r="K103" s="172"/>
      <c r="L103" s="173"/>
      <c r="M103" s="174"/>
      <c r="N103" s="173"/>
      <c r="O103" s="175"/>
    </row>
    <row r="104" spans="2:15" x14ac:dyDescent="0.2">
      <c r="C104" s="171"/>
      <c r="D104" s="145"/>
      <c r="E104" s="172"/>
      <c r="F104" s="172"/>
      <c r="G104" s="172"/>
      <c r="H104" s="172"/>
      <c r="I104" s="172"/>
      <c r="J104" s="172"/>
      <c r="K104" s="172"/>
      <c r="L104" s="173"/>
      <c r="M104" s="174"/>
      <c r="N104" s="173"/>
      <c r="O104" s="175"/>
    </row>
    <row r="105" spans="2:15" x14ac:dyDescent="0.2">
      <c r="C105" s="171"/>
      <c r="D105" s="145"/>
      <c r="E105" s="172"/>
      <c r="F105" s="172"/>
      <c r="G105" s="172"/>
      <c r="H105" s="172"/>
      <c r="I105" s="172"/>
      <c r="J105" s="172"/>
      <c r="K105" s="172"/>
      <c r="L105" s="173"/>
      <c r="M105" s="174"/>
      <c r="N105" s="173"/>
      <c r="O105" s="175"/>
    </row>
    <row r="106" spans="2:15" x14ac:dyDescent="0.2">
      <c r="C106" s="171"/>
      <c r="D106" s="145"/>
      <c r="E106" s="172"/>
      <c r="F106" s="172"/>
      <c r="G106" s="172"/>
      <c r="H106" s="172"/>
      <c r="I106" s="172"/>
      <c r="J106" s="172"/>
      <c r="K106" s="172"/>
      <c r="L106" s="173"/>
      <c r="M106" s="174"/>
      <c r="N106" s="173"/>
      <c r="O106" s="175"/>
    </row>
    <row r="107" spans="2:15" x14ac:dyDescent="0.2">
      <c r="C107" s="171"/>
      <c r="D107" s="145"/>
      <c r="E107" s="172"/>
      <c r="F107" s="172"/>
      <c r="G107" s="172"/>
      <c r="H107" s="172"/>
      <c r="I107" s="172"/>
      <c r="J107" s="172"/>
      <c r="K107" s="172"/>
      <c r="L107" s="173"/>
      <c r="M107" s="174"/>
      <c r="N107" s="173"/>
      <c r="O107" s="175"/>
    </row>
    <row r="108" spans="2:15" x14ac:dyDescent="0.2">
      <c r="C108" s="171"/>
      <c r="D108" s="145"/>
      <c r="E108" s="172"/>
      <c r="F108" s="172"/>
      <c r="G108" s="172"/>
      <c r="H108" s="172"/>
      <c r="I108" s="172"/>
      <c r="J108" s="172"/>
      <c r="K108" s="172"/>
      <c r="L108" s="173"/>
      <c r="M108" s="174"/>
      <c r="N108" s="173"/>
      <c r="O108" s="175"/>
    </row>
    <row r="109" spans="2:15" x14ac:dyDescent="0.2">
      <c r="C109" s="171"/>
      <c r="D109" s="145"/>
      <c r="E109" s="172"/>
      <c r="F109" s="172"/>
      <c r="G109" s="172"/>
      <c r="H109" s="172"/>
      <c r="I109" s="172"/>
      <c r="J109" s="172"/>
      <c r="K109" s="172"/>
      <c r="L109" s="173"/>
      <c r="M109" s="174"/>
      <c r="N109" s="173"/>
      <c r="O109" s="175"/>
    </row>
    <row r="110" spans="2:15" x14ac:dyDescent="0.2">
      <c r="C110" s="171"/>
      <c r="D110" s="145"/>
      <c r="E110" s="172"/>
      <c r="F110" s="172"/>
      <c r="G110" s="172"/>
      <c r="H110" s="172"/>
      <c r="I110" s="172"/>
      <c r="J110" s="172"/>
      <c r="K110" s="172"/>
      <c r="L110" s="173"/>
      <c r="M110" s="174"/>
      <c r="N110" s="173"/>
      <c r="O110" s="175"/>
    </row>
    <row r="111" spans="2:15" x14ac:dyDescent="0.2">
      <c r="C111" s="171"/>
      <c r="D111" s="145"/>
      <c r="E111" s="172"/>
      <c r="F111" s="172"/>
      <c r="G111" s="172"/>
      <c r="H111" s="172"/>
      <c r="I111" s="172"/>
      <c r="J111" s="172"/>
      <c r="K111" s="172"/>
      <c r="L111" s="173"/>
      <c r="M111" s="174"/>
      <c r="N111" s="173"/>
      <c r="O111" s="175"/>
    </row>
    <row r="112" spans="2:15" x14ac:dyDescent="0.2">
      <c r="C112" s="171"/>
      <c r="D112" s="145"/>
      <c r="E112" s="172"/>
      <c r="F112" s="172"/>
      <c r="G112" s="172"/>
      <c r="H112" s="172"/>
      <c r="I112" s="172"/>
      <c r="J112" s="172"/>
      <c r="K112" s="172"/>
      <c r="L112" s="173"/>
      <c r="M112" s="174"/>
      <c r="N112" s="173"/>
      <c r="O112" s="175"/>
    </row>
    <row r="113" spans="1:15" x14ac:dyDescent="0.2">
      <c r="C113" s="171"/>
      <c r="D113" s="145"/>
      <c r="E113" s="172"/>
      <c r="F113" s="172"/>
      <c r="G113" s="172"/>
      <c r="H113" s="172"/>
      <c r="I113" s="172"/>
      <c r="J113" s="172"/>
      <c r="K113" s="172"/>
      <c r="L113" s="173"/>
      <c r="M113" s="174"/>
      <c r="N113" s="173"/>
      <c r="O113" s="175"/>
    </row>
    <row r="114" spans="1:15" x14ac:dyDescent="0.2">
      <c r="C114" s="171"/>
      <c r="D114" s="145"/>
      <c r="E114" s="172"/>
      <c r="F114" s="172"/>
      <c r="G114" s="172"/>
      <c r="H114" s="172"/>
      <c r="I114" s="172"/>
      <c r="J114" s="172"/>
      <c r="K114" s="172"/>
      <c r="L114" s="173"/>
      <c r="M114" s="174"/>
      <c r="N114" s="173"/>
      <c r="O114" s="175"/>
    </row>
    <row r="115" spans="1:15" x14ac:dyDescent="0.2">
      <c r="C115" s="171"/>
      <c r="D115" s="145"/>
      <c r="E115" s="172"/>
      <c r="F115" s="172"/>
      <c r="G115" s="172"/>
      <c r="H115" s="172"/>
      <c r="I115" s="172"/>
      <c r="J115" s="172"/>
      <c r="K115" s="172"/>
      <c r="L115" s="173"/>
      <c r="M115" s="174"/>
      <c r="N115" s="173"/>
      <c r="O115" s="175"/>
    </row>
    <row r="116" spans="1:15" x14ac:dyDescent="0.2">
      <c r="C116" s="171"/>
      <c r="D116" s="145"/>
      <c r="E116" s="172"/>
      <c r="F116" s="172"/>
      <c r="G116" s="172"/>
      <c r="H116" s="172"/>
      <c r="I116" s="172"/>
      <c r="J116" s="172"/>
      <c r="K116" s="172"/>
      <c r="L116" s="173"/>
      <c r="M116" s="174"/>
      <c r="N116" s="173"/>
      <c r="O116" s="175"/>
    </row>
    <row r="117" spans="1:15" x14ac:dyDescent="0.2">
      <c r="C117" s="171"/>
      <c r="D117" s="145"/>
      <c r="E117" s="172"/>
      <c r="F117" s="172"/>
      <c r="G117" s="172"/>
      <c r="H117" s="172"/>
      <c r="I117" s="172"/>
      <c r="J117" s="172"/>
      <c r="K117" s="172"/>
      <c r="L117" s="173"/>
      <c r="M117" s="174"/>
      <c r="N117" s="173"/>
      <c r="O117" s="175"/>
    </row>
    <row r="118" spans="1:15" x14ac:dyDescent="0.2">
      <c r="C118" s="171"/>
      <c r="D118" s="145"/>
      <c r="E118" s="172"/>
      <c r="F118" s="172"/>
      <c r="G118" s="172"/>
      <c r="H118" s="172"/>
      <c r="I118" s="172"/>
      <c r="J118" s="172"/>
      <c r="K118" s="172"/>
      <c r="L118" s="173"/>
      <c r="M118" s="174"/>
      <c r="N118" s="173"/>
      <c r="O118" s="175"/>
    </row>
    <row r="119" spans="1:15" x14ac:dyDescent="0.2">
      <c r="C119" s="171"/>
      <c r="D119" s="145"/>
      <c r="E119" s="172"/>
      <c r="F119" s="172"/>
      <c r="G119" s="172"/>
      <c r="H119" s="172"/>
      <c r="I119" s="172"/>
      <c r="J119" s="172"/>
      <c r="K119" s="172"/>
      <c r="L119" s="173"/>
      <c r="M119" s="174"/>
      <c r="N119" s="173"/>
      <c r="O119" s="175"/>
    </row>
    <row r="120" spans="1:15" x14ac:dyDescent="0.2">
      <c r="C120" s="171"/>
      <c r="D120" s="145"/>
      <c r="E120" s="172"/>
      <c r="F120" s="172"/>
      <c r="G120" s="172"/>
      <c r="H120" s="172"/>
      <c r="I120" s="172"/>
      <c r="J120" s="172"/>
      <c r="K120" s="172"/>
      <c r="L120" s="173"/>
      <c r="M120" s="174"/>
      <c r="N120" s="173"/>
      <c r="O120" s="175"/>
    </row>
    <row r="121" spans="1:15" x14ac:dyDescent="0.2">
      <c r="C121" s="171"/>
      <c r="D121" s="145"/>
      <c r="E121" s="172"/>
      <c r="F121" s="172"/>
      <c r="G121" s="172"/>
      <c r="H121" s="172"/>
      <c r="I121" s="172"/>
      <c r="J121" s="172"/>
      <c r="K121" s="172"/>
      <c r="L121" s="173"/>
      <c r="M121" s="174"/>
      <c r="N121" s="173"/>
      <c r="O121" s="175"/>
    </row>
    <row r="123" spans="1:15" x14ac:dyDescent="0.2">
      <c r="A123" s="134" t="s">
        <v>23</v>
      </c>
      <c r="B123" s="134"/>
      <c r="C123" s="134"/>
      <c r="D123" s="134"/>
      <c r="I123" s="134" t="s">
        <v>22</v>
      </c>
      <c r="J123" s="136"/>
      <c r="K123" s="136"/>
      <c r="L123" s="136"/>
    </row>
    <row r="124" spans="1:15" x14ac:dyDescent="0.2">
      <c r="A124" s="134" t="s">
        <v>13</v>
      </c>
      <c r="C124" s="134" t="s">
        <v>14</v>
      </c>
      <c r="D124" s="134" t="s">
        <v>119</v>
      </c>
      <c r="J124" s="136"/>
      <c r="K124" s="136"/>
      <c r="L124" s="136"/>
    </row>
    <row r="125" spans="1:15" x14ac:dyDescent="0.2">
      <c r="A125" s="135" t="s">
        <v>215</v>
      </c>
      <c r="C125" s="135" t="s">
        <v>141</v>
      </c>
      <c r="D125" s="135" t="s">
        <v>135</v>
      </c>
      <c r="I125" s="135" t="s">
        <v>80</v>
      </c>
      <c r="J125" s="136"/>
      <c r="K125" s="136"/>
      <c r="L125" s="136"/>
    </row>
    <row r="126" spans="1:15" x14ac:dyDescent="0.2">
      <c r="D126" s="135" t="s">
        <v>133</v>
      </c>
      <c r="I126" s="135" t="s">
        <v>79</v>
      </c>
      <c r="J126" s="136"/>
      <c r="K126" s="136"/>
      <c r="L126" s="136"/>
    </row>
    <row r="127" spans="1:15" x14ac:dyDescent="0.2">
      <c r="D127" s="135" t="s">
        <v>134</v>
      </c>
      <c r="J127" s="136"/>
      <c r="K127" s="136"/>
      <c r="L127" s="136"/>
    </row>
    <row r="128" spans="1:15" x14ac:dyDescent="0.2">
      <c r="I128" s="135" t="s">
        <v>16</v>
      </c>
      <c r="J128" s="136"/>
      <c r="K128" s="136"/>
      <c r="L128" s="136"/>
    </row>
    <row r="129" spans="1:12" x14ac:dyDescent="0.2">
      <c r="I129" s="135" t="s">
        <v>12</v>
      </c>
      <c r="J129" s="136"/>
      <c r="K129" s="136"/>
      <c r="L129" s="136"/>
    </row>
    <row r="130" spans="1:12" x14ac:dyDescent="0.2">
      <c r="A130" s="176">
        <v>4</v>
      </c>
      <c r="C130" s="135" t="s">
        <v>141</v>
      </c>
      <c r="D130" s="135" t="s">
        <v>135</v>
      </c>
      <c r="J130" s="136"/>
      <c r="K130" s="136"/>
      <c r="L130" s="136"/>
    </row>
    <row r="131" spans="1:12" x14ac:dyDescent="0.2">
      <c r="D131" s="135" t="s">
        <v>133</v>
      </c>
      <c r="I131" s="135" t="s">
        <v>10</v>
      </c>
      <c r="J131" s="136"/>
      <c r="K131" s="136"/>
      <c r="L131" s="136"/>
    </row>
    <row r="132" spans="1:12" x14ac:dyDescent="0.2">
      <c r="I132" s="135" t="s">
        <v>11</v>
      </c>
      <c r="J132" s="136"/>
      <c r="K132" s="136"/>
      <c r="L132" s="136"/>
    </row>
    <row r="134" spans="1:12" x14ac:dyDescent="0.2">
      <c r="J134" s="136"/>
      <c r="K134" s="136"/>
      <c r="L134" s="136"/>
    </row>
    <row r="135" spans="1:12" x14ac:dyDescent="0.2">
      <c r="I135" s="135" t="s">
        <v>216</v>
      </c>
      <c r="J135" s="136"/>
      <c r="K135" s="136"/>
      <c r="L135" s="136"/>
    </row>
    <row r="136" spans="1:12" x14ac:dyDescent="0.2">
      <c r="J136" s="136"/>
      <c r="K136" s="136"/>
      <c r="L136" s="136"/>
    </row>
  </sheetData>
  <phoneticPr fontId="26" type="noConversion"/>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9</vt:i4>
      </vt:variant>
    </vt:vector>
  </HeadingPairs>
  <TitlesOfParts>
    <vt:vector size="20" baseType="lpstr">
      <vt:lpstr>Datenquelle</vt:lpstr>
      <vt:lpstr>Basisdaten</vt:lpstr>
      <vt:lpstr>HilfstabelleSD</vt:lpstr>
      <vt:lpstr>HilfstabelleB</vt:lpstr>
      <vt:lpstr>Studien</vt:lpstr>
      <vt:lpstr>HilfstabelleStudien</vt:lpstr>
      <vt:lpstr>Kennzahlenbogen_(KB)</vt:lpstr>
      <vt:lpstr>HilfstabelleKB</vt:lpstr>
      <vt:lpstr>Berechnung1</vt:lpstr>
      <vt:lpstr>Datendefizite_KB</vt:lpstr>
      <vt:lpstr>Hilfstabelle Datendef_KB</vt:lpstr>
      <vt:lpstr>Basisdaten!Druckbereich</vt:lpstr>
      <vt:lpstr>'Kennzahlenbogen_(KB)'!Druckbereich</vt:lpstr>
      <vt:lpstr>Studien!Druckbereich</vt:lpstr>
      <vt:lpstr>Datendefizite_KB!Drucktitel</vt:lpstr>
      <vt:lpstr>'Kennzahlenbogen_(KB)'!Drucktitel</vt:lpstr>
      <vt:lpstr>Keine_Zusammenarbeit</vt:lpstr>
      <vt:lpstr>Tumordokumentation</vt:lpstr>
      <vt:lpstr>Zentrum1</vt:lpstr>
      <vt:lpstr>zentrumsintern___ohne_Krebsregister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2025-10-27T07:38:32Z</cp:lastPrinted>
  <dcterms:created xsi:type="dcterms:W3CDTF">2012-04-12T09:13:43Z</dcterms:created>
  <dcterms:modified xsi:type="dcterms:W3CDTF">2025-11-25T13:40:24Z</dcterms:modified>
</cp:coreProperties>
</file>