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drawings/drawing8.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showInkAnnotation="0" updateLinks="never" codeName="DieseArbeitsmappe" defaultThemeVersion="124226"/>
  <mc:AlternateContent xmlns:mc="http://schemas.openxmlformats.org/markup-compatibility/2006">
    <mc:Choice Requires="x15">
      <x15ac:absPath xmlns:x15ac="http://schemas.microsoft.com/office/spreadsheetml/2010/11/ac" url="L:\06_daten\09_excel-kennzahlenbögen\15_excel-kb auditjahr 2026\organe\kht\"/>
    </mc:Choice>
  </mc:AlternateContent>
  <xr:revisionPtr revIDLastSave="0" documentId="13_ncr:1_{A7BE7840-AEF2-4B03-A1E2-60B8CBE1257B}" xr6:coauthVersionLast="47" xr6:coauthVersionMax="47" xr10:uidLastSave="{00000000-0000-0000-0000-000000000000}"/>
  <workbookProtection workbookAlgorithmName="SHA-512" workbookHashValue="xMRZnAYgMsxFs7IM0gD1vwg0bPcNkNvtYGHM3N6lmT6qBp/6zcZCvrieo6aFYwatCGMtXS5xTx94ldRaKJQjDw==" workbookSaltValue="5W5eZTxHbSzGq3kEMIf6mQ==" workbookSpinCount="100000" lockStructure="1"/>
  <bookViews>
    <workbookView xWindow="28680" yWindow="-120" windowWidth="29040" windowHeight="15720" tabRatio="777" xr2:uid="{00000000-000D-0000-FFFF-FFFF00000000}"/>
  </bookViews>
  <sheets>
    <sheet name="Basisdaten" sheetId="1" r:id="rId1"/>
    <sheet name="HilfstabelleSD" sheetId="8" state="hidden" r:id="rId2"/>
    <sheet name="HilfstabelleB" sheetId="23" state="hidden" r:id="rId3"/>
    <sheet name="Datenquelle" sheetId="16" state="hidden" r:id="rId4"/>
    <sheet name="HilfstabelleB2" sheetId="33" state="hidden" r:id="rId5"/>
    <sheet name="ICD-Liste" sheetId="27" r:id="rId6"/>
    <sheet name="OPS-Codes rekonstrukt Verfahren" sheetId="28" r:id="rId7"/>
    <sheet name="Berechnung1" sheetId="11" state="hidden" r:id="rId8"/>
    <sheet name="Rekonstruktive Verfahren" sheetId="29" r:id="rId9"/>
    <sheet name="HilfstabelleRekonstruk" sheetId="34" state="hidden" r:id="rId10"/>
    <sheet name="Studien" sheetId="30" r:id="rId11"/>
    <sheet name="Operateure" sheetId="32" r:id="rId12"/>
    <sheet name="HilfstabelleStudien" sheetId="31" state="hidden" r:id="rId13"/>
    <sheet name="Kennzahlenbogen_(KB)" sheetId="18" r:id="rId14"/>
    <sheet name="HilfstabelleKB" sheetId="10" state="hidden" r:id="rId15"/>
    <sheet name="Datendefizite_KB" sheetId="3" r:id="rId16"/>
    <sheet name="Hilfstabelle Datendef_KB" sheetId="26" state="hidden" r:id="rId17"/>
  </sheets>
  <definedNames>
    <definedName name="_xlnm._FilterDatabase" localSheetId="3" hidden="1">Datenquelle!$A$68:$J$160</definedName>
    <definedName name="_xlnm._FilterDatabase" localSheetId="5" hidden="1">'ICD-Liste'!$A$7:$G$7</definedName>
    <definedName name="_xlnm._FilterDatabase" localSheetId="6" hidden="1">'OPS-Codes rekonstrukt Verfahren'!#REF!</definedName>
    <definedName name="KrebsregisterZusammenarbeit">Datenquelle!$B$57:$B$61</definedName>
    <definedName name="myCategory">Datenquelle!#REF!</definedName>
    <definedName name="myItem" localSheetId="12">OFFSET([0]!myItemList,0,0,COUNTA([0]!myItemList),1)</definedName>
    <definedName name="myItem">OFFSET(myItemList,0,0,COUNTA(myItemList),1)</definedName>
    <definedName name="myItemList">INDEX(Datenquelle!#REF!,0,MATCH(Datenquelle!$F$66,Datenquelle!#REF!,0))</definedName>
    <definedName name="_xlnm.Print_Area" localSheetId="0">Basisdaten!$A$1:$M$55</definedName>
    <definedName name="_xlnm.Print_Area" localSheetId="15">OFFSET(Datendefizite_KB!$B$1,0,0,SUMPRODUCT((Datendefizite_KB!$B$14:$B$46&lt;&gt;"")+0)+13,11)</definedName>
    <definedName name="_xlnm.Print_Area" localSheetId="5">'ICD-Liste'!$B$1:$F$120</definedName>
    <definedName name="_xlnm.Print_Area" localSheetId="13">'Kennzahlenbogen_(KB)'!$A$1:$R$120</definedName>
    <definedName name="_xlnm.Print_Area" localSheetId="11">Operateure!$A$1:$F$23</definedName>
    <definedName name="_xlnm.Print_Area" localSheetId="6">'OPS-Codes rekonstrukt Verfahren'!$B$1:$C$256</definedName>
    <definedName name="_xlnm.Print_Area" localSheetId="10">Studien!$A$1:$E$60</definedName>
    <definedName name="_xlnm.Print_Titles" localSheetId="15">Datendefizite_KB!$12:$13</definedName>
    <definedName name="_xlnm.Print_Titles" localSheetId="5">'ICD-Liste'!$6:$7</definedName>
    <definedName name="_xlnm.Print_Titles" localSheetId="13">'Kennzahlenbogen_(KB)'!$7:$8</definedName>
    <definedName name="Tumordokumentation">Datenquelle!$B$1:$B$53</definedName>
    <definedName name="Z_AD479C9E_06F7_4C03_8179_295428B49475_.wvu.PrintArea" localSheetId="0" hidden="1">Basisdaten!$A$1:$H$43</definedName>
    <definedName name="Z_AD479C9E_06F7_4C03_8179_295428B49475_.wvu.PrintTitles" localSheetId="15" hidden="1">Datendefizite_KB!$12:$13</definedName>
    <definedName name="Z_AD479C9E_06F7_4C03_8179_295428B49475_.wvu.PrintTitles" localSheetId="13" hidden="1">'Kennzahlenbogen_(KB)'!$7:$8</definedName>
    <definedName name="Z_DAA0C1F4_4D8F_4BD8_91F9_40281B589772_.wvu.PrintArea" localSheetId="0" hidden="1">Basisdaten!$A$1:$H$43</definedName>
    <definedName name="Z_DAA0C1F4_4D8F_4BD8_91F9_40281B589772_.wvu.PrintTitles" localSheetId="15" hidden="1">Datendefizite_KB!$12:$13</definedName>
    <definedName name="Z_DAA0C1F4_4D8F_4BD8_91F9_40281B589772_.wvu.PrintTitles" localSheetId="13" hidden="1">'Kennzahlenbogen_(KB)'!$7:$8</definedName>
    <definedName name="Z_DAA0C1F4_4D8F_4BD8_91F9_40281B589772_.wvu.Rows" localSheetId="7" hidden="1">Berechnung1!$78:$99</definedName>
    <definedName name="ZentrumRegNr">Datenquelle!$A$69:$A$160</definedName>
  </definedNames>
  <calcPr calcId="191029"/>
  <customWorkbookViews>
    <customWorkbookView name="New Name - Persönliche Ansicht" guid="{AD479C9E-06F7-4C03-8179-295428B49475}" mergeInterval="0" personalView="1" maximized="1" windowWidth="1280" windowHeight="798" activeSheetId="8"/>
    <customWorkbookView name="OnkoZert - Persönliche Ansicht" guid="{DAA0C1F4-4D8F-4BD8-91F9-40281B589772}" mergeInterval="0" personalView="1" maximized="1" windowWidth="1280" windowHeight="778" activeSheetId="1"/>
  </customWorkbookViews>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03" i="18" l="1"/>
  <c r="Q94" i="18"/>
  <c r="Q91" i="18"/>
  <c r="Q88" i="18"/>
  <c r="I60" i="30"/>
  <c r="I12" i="30"/>
  <c r="J12" i="30"/>
  <c r="I13" i="30"/>
  <c r="J13" i="30"/>
  <c r="I14" i="30"/>
  <c r="J14" i="30"/>
  <c r="K14" i="30"/>
  <c r="I15" i="30"/>
  <c r="J15" i="30"/>
  <c r="K15" i="30" s="1"/>
  <c r="D6" i="31" s="1"/>
  <c r="I16" i="30"/>
  <c r="J16" i="30"/>
  <c r="I17" i="30"/>
  <c r="J17" i="30"/>
  <c r="I18" i="30"/>
  <c r="J18" i="30"/>
  <c r="I19" i="30"/>
  <c r="J19" i="30"/>
  <c r="I20" i="30"/>
  <c r="J20" i="30"/>
  <c r="I21" i="30"/>
  <c r="J21" i="30"/>
  <c r="I22" i="30"/>
  <c r="J22" i="30"/>
  <c r="K22" i="30"/>
  <c r="I23" i="30"/>
  <c r="J23" i="30"/>
  <c r="I24" i="30"/>
  <c r="J24" i="30"/>
  <c r="I25" i="30"/>
  <c r="J25" i="30"/>
  <c r="I26" i="30"/>
  <c r="J26" i="30"/>
  <c r="I27" i="30"/>
  <c r="J27" i="30"/>
  <c r="K27" i="30"/>
  <c r="A18" i="31" s="1"/>
  <c r="I28" i="30"/>
  <c r="J28" i="30"/>
  <c r="K28" i="30"/>
  <c r="E19" i="31" s="1"/>
  <c r="I29" i="30"/>
  <c r="K29" i="30" s="1"/>
  <c r="J29" i="30"/>
  <c r="I30" i="30"/>
  <c r="J30" i="30"/>
  <c r="I31" i="30"/>
  <c r="J31" i="30"/>
  <c r="K31" i="30"/>
  <c r="A22" i="31" s="1"/>
  <c r="I32" i="30"/>
  <c r="J32" i="30"/>
  <c r="I33" i="30"/>
  <c r="J33" i="30"/>
  <c r="I34" i="30"/>
  <c r="J34" i="30"/>
  <c r="I35" i="30"/>
  <c r="J35" i="30"/>
  <c r="I36" i="30"/>
  <c r="J36" i="30"/>
  <c r="K36" i="30"/>
  <c r="A27" i="31" s="1"/>
  <c r="I37" i="30"/>
  <c r="J37" i="30"/>
  <c r="I38" i="30"/>
  <c r="J38" i="30"/>
  <c r="I39" i="30"/>
  <c r="K39" i="30" s="1"/>
  <c r="E30" i="31" s="1"/>
  <c r="J39" i="30"/>
  <c r="I40" i="30"/>
  <c r="J40" i="30"/>
  <c r="I41" i="30"/>
  <c r="J41" i="30"/>
  <c r="I42" i="30"/>
  <c r="J42" i="30"/>
  <c r="I43" i="30"/>
  <c r="J43" i="30"/>
  <c r="I44" i="30"/>
  <c r="J44" i="30"/>
  <c r="I45" i="30"/>
  <c r="J45" i="30"/>
  <c r="I46" i="30"/>
  <c r="J46" i="30"/>
  <c r="K46" i="30"/>
  <c r="I47" i="30"/>
  <c r="J47" i="30"/>
  <c r="I48" i="30"/>
  <c r="J48" i="30"/>
  <c r="I49" i="30"/>
  <c r="J49" i="30"/>
  <c r="I50" i="30"/>
  <c r="J50" i="30"/>
  <c r="I51" i="30"/>
  <c r="J51" i="30"/>
  <c r="I52" i="30"/>
  <c r="J52" i="30"/>
  <c r="I53" i="30"/>
  <c r="J53" i="30"/>
  <c r="K53" i="30"/>
  <c r="C44" i="31" s="1"/>
  <c r="I54" i="30"/>
  <c r="J54" i="30"/>
  <c r="I55" i="30"/>
  <c r="J55" i="30"/>
  <c r="I56" i="30"/>
  <c r="J56" i="30"/>
  <c r="K56" i="30"/>
  <c r="A47" i="31" s="1"/>
  <c r="I57" i="30"/>
  <c r="J57" i="30"/>
  <c r="I58" i="30"/>
  <c r="J58" i="30"/>
  <c r="I59" i="30"/>
  <c r="J59" i="30"/>
  <c r="J60" i="30"/>
  <c r="Q71" i="18"/>
  <c r="Q65" i="18"/>
  <c r="R63" i="18" s="1"/>
  <c r="Q80" i="18"/>
  <c r="R78" i="18" s="1"/>
  <c r="C1" i="34"/>
  <c r="B1" i="34"/>
  <c r="C2" i="34"/>
  <c r="C3" i="34"/>
  <c r="C4" i="34"/>
  <c r="C5" i="34"/>
  <c r="B3" i="34"/>
  <c r="B4" i="34"/>
  <c r="B5" i="34"/>
  <c r="B2" i="34"/>
  <c r="A3" i="34"/>
  <c r="A4" i="34"/>
  <c r="A5" i="34"/>
  <c r="A6" i="34"/>
  <c r="A2" i="34"/>
  <c r="B3" i="33"/>
  <c r="C3" i="33"/>
  <c r="C2" i="33"/>
  <c r="B2" i="33"/>
  <c r="C1" i="33"/>
  <c r="D1" i="33"/>
  <c r="B1" i="33"/>
  <c r="A3" i="33"/>
  <c r="A4" i="33"/>
  <c r="A2" i="33"/>
  <c r="F7" i="8"/>
  <c r="E7" i="8"/>
  <c r="B1" i="8"/>
  <c r="A2" i="32"/>
  <c r="A2" i="30"/>
  <c r="E23" i="32"/>
  <c r="J11" i="30"/>
  <c r="I11" i="30"/>
  <c r="K59" i="30" l="1"/>
  <c r="A50" i="31" s="1"/>
  <c r="K42" i="30"/>
  <c r="K32" i="30"/>
  <c r="A23" i="31" s="1"/>
  <c r="K57" i="30"/>
  <c r="K11" i="30"/>
  <c r="D2" i="31" s="1"/>
  <c r="A25" i="26"/>
  <c r="M96" i="11"/>
  <c r="A20" i="26"/>
  <c r="M81" i="11"/>
  <c r="K55" i="30"/>
  <c r="A46" i="31" s="1"/>
  <c r="K35" i="30"/>
  <c r="E26" i="31" s="1"/>
  <c r="K52" i="30"/>
  <c r="E43" i="31" s="1"/>
  <c r="K20" i="30"/>
  <c r="B11" i="31" s="1"/>
  <c r="K43" i="30"/>
  <c r="E34" i="31" s="1"/>
  <c r="K34" i="30"/>
  <c r="E25" i="31" s="1"/>
  <c r="K24" i="30"/>
  <c r="E15" i="31" s="1"/>
  <c r="K21" i="30"/>
  <c r="A12" i="31" s="1"/>
  <c r="K13" i="30"/>
  <c r="D4" i="31" s="1"/>
  <c r="B26" i="31"/>
  <c r="D26" i="31"/>
  <c r="B20" i="31"/>
  <c r="C20" i="31"/>
  <c r="K50" i="30"/>
  <c r="C41" i="31" s="1"/>
  <c r="C18" i="31"/>
  <c r="K41" i="30"/>
  <c r="D32" i="31" s="1"/>
  <c r="K17" i="30"/>
  <c r="A8" i="31" s="1"/>
  <c r="A19" i="31"/>
  <c r="B18" i="31"/>
  <c r="D18" i="31"/>
  <c r="E18" i="31"/>
  <c r="K49" i="30"/>
  <c r="A40" i="31" s="1"/>
  <c r="D50" i="31"/>
  <c r="D11" i="31"/>
  <c r="K12" i="30"/>
  <c r="E3" i="31" s="1"/>
  <c r="E50" i="31"/>
  <c r="E11" i="31"/>
  <c r="C50" i="31"/>
  <c r="A11" i="31"/>
  <c r="B50" i="31"/>
  <c r="E6" i="31"/>
  <c r="E48" i="31"/>
  <c r="C48" i="31"/>
  <c r="D48" i="31"/>
  <c r="K33" i="30"/>
  <c r="A24" i="31" s="1"/>
  <c r="E47" i="31"/>
  <c r="B23" i="31"/>
  <c r="C30" i="31"/>
  <c r="A15" i="31"/>
  <c r="A37" i="31"/>
  <c r="B44" i="31"/>
  <c r="C6" i="31"/>
  <c r="A44" i="31"/>
  <c r="K37" i="30"/>
  <c r="B28" i="31" s="1"/>
  <c r="B6" i="31"/>
  <c r="A20" i="31"/>
  <c r="A13" i="31"/>
  <c r="C46" i="31"/>
  <c r="E5" i="31"/>
  <c r="B46" i="31"/>
  <c r="B43" i="31"/>
  <c r="B27" i="31"/>
  <c r="A5" i="31"/>
  <c r="E22" i="31"/>
  <c r="D34" i="31"/>
  <c r="D19" i="31"/>
  <c r="E44" i="31"/>
  <c r="D22" i="31"/>
  <c r="B19" i="31"/>
  <c r="D44" i="31"/>
  <c r="C22" i="31"/>
  <c r="K58" i="30"/>
  <c r="A49" i="31" s="1"/>
  <c r="B22" i="31"/>
  <c r="E20" i="31"/>
  <c r="B48" i="31"/>
  <c r="A33" i="31"/>
  <c r="K19" i="30"/>
  <c r="A10" i="31" s="1"/>
  <c r="D20" i="31"/>
  <c r="B8" i="31"/>
  <c r="B47" i="31"/>
  <c r="K40" i="30"/>
  <c r="A31" i="31" s="1"/>
  <c r="K47" i="30"/>
  <c r="A38" i="31" s="1"/>
  <c r="D30" i="31"/>
  <c r="A48" i="31"/>
  <c r="K26" i="30"/>
  <c r="B17" i="31" s="1"/>
  <c r="K25" i="30"/>
  <c r="B16" i="31" s="1"/>
  <c r="K18" i="30"/>
  <c r="E9" i="31" s="1"/>
  <c r="K60" i="30"/>
  <c r="A51" i="31" s="1"/>
  <c r="E27" i="31"/>
  <c r="E23" i="31"/>
  <c r="K45" i="30"/>
  <c r="K38" i="30"/>
  <c r="A29" i="31" s="1"/>
  <c r="D47" i="31"/>
  <c r="D27" i="31"/>
  <c r="D23" i="31"/>
  <c r="K44" i="30"/>
  <c r="C35" i="31" s="1"/>
  <c r="C47" i="31"/>
  <c r="C43" i="31"/>
  <c r="C27" i="31"/>
  <c r="C23" i="31"/>
  <c r="C19" i="31"/>
  <c r="C15" i="31"/>
  <c r="K51" i="30"/>
  <c r="A42" i="31" s="1"/>
  <c r="K30" i="30"/>
  <c r="D21" i="31" s="1"/>
  <c r="K23" i="30"/>
  <c r="D14" i="31" s="1"/>
  <c r="K16" i="30"/>
  <c r="B7" i="31" s="1"/>
  <c r="B30" i="31"/>
  <c r="A30" i="31"/>
  <c r="A6" i="31"/>
  <c r="E37" i="31"/>
  <c r="E33" i="31"/>
  <c r="E13" i="31"/>
  <c r="D37" i="31"/>
  <c r="C5" i="31"/>
  <c r="K48" i="30"/>
  <c r="C39" i="31" s="1"/>
  <c r="B37" i="31"/>
  <c r="B33" i="31"/>
  <c r="B13" i="31"/>
  <c r="B5" i="31"/>
  <c r="C34" i="31"/>
  <c r="E41" i="31"/>
  <c r="D33" i="31"/>
  <c r="D17" i="31"/>
  <c r="D13" i="31"/>
  <c r="D5" i="31"/>
  <c r="C37" i="31"/>
  <c r="C33" i="31"/>
  <c r="C13" i="31"/>
  <c r="K54" i="30"/>
  <c r="B45" i="31" s="1"/>
  <c r="B15" i="31" l="1"/>
  <c r="B40" i="31"/>
  <c r="E32" i="31"/>
  <c r="C25" i="31"/>
  <c r="C40" i="31"/>
  <c r="A34" i="31"/>
  <c r="A26" i="31"/>
  <c r="B12" i="31"/>
  <c r="C26" i="31"/>
  <c r="E40" i="31"/>
  <c r="D43" i="31"/>
  <c r="A43" i="31"/>
  <c r="D46" i="31"/>
  <c r="A32" i="31"/>
  <c r="B32" i="31"/>
  <c r="E28" i="31"/>
  <c r="E46" i="31"/>
  <c r="D41" i="31"/>
  <c r="A25" i="31"/>
  <c r="E12" i="31"/>
  <c r="I25" i="26"/>
  <c r="M25" i="26"/>
  <c r="H25" i="26"/>
  <c r="G25" i="26"/>
  <c r="F25" i="26"/>
  <c r="E25" i="26"/>
  <c r="D25" i="26"/>
  <c r="K25" i="26"/>
  <c r="C25" i="26"/>
  <c r="J25" i="26"/>
  <c r="L25" i="26"/>
  <c r="D20" i="26"/>
  <c r="C20" i="26"/>
  <c r="H20" i="26"/>
  <c r="F20" i="26"/>
  <c r="E20" i="26"/>
  <c r="M20" i="26"/>
  <c r="L20" i="26"/>
  <c r="K20" i="26"/>
  <c r="J20" i="26"/>
  <c r="I20" i="26"/>
  <c r="G20" i="26"/>
  <c r="C8" i="31"/>
  <c r="B25" i="31"/>
  <c r="D24" i="31"/>
  <c r="D8" i="31"/>
  <c r="D40" i="31"/>
  <c r="C11" i="31"/>
  <c r="D28" i="31"/>
  <c r="E51" i="31"/>
  <c r="B49" i="31"/>
  <c r="E8" i="31"/>
  <c r="C12" i="31"/>
  <c r="B10" i="31"/>
  <c r="D15" i="31"/>
  <c r="D25" i="31"/>
  <c r="C49" i="31"/>
  <c r="C32" i="31"/>
  <c r="D10" i="31"/>
  <c r="C10" i="31"/>
  <c r="A41" i="31"/>
  <c r="E10" i="31"/>
  <c r="B41" i="31"/>
  <c r="D12" i="31"/>
  <c r="B34" i="31"/>
  <c r="D45" i="31"/>
  <c r="B51" i="31"/>
  <c r="E31" i="31"/>
  <c r="E21" i="31"/>
  <c r="D49" i="31"/>
  <c r="C24" i="31"/>
  <c r="E17" i="31"/>
  <c r="C28" i="31"/>
  <c r="E24" i="31"/>
  <c r="D38" i="31"/>
  <c r="D7" i="31"/>
  <c r="A7" i="31"/>
  <c r="B38" i="31"/>
  <c r="D31" i="31"/>
  <c r="C38" i="31"/>
  <c r="D42" i="31"/>
  <c r="D51" i="31"/>
  <c r="E42" i="31"/>
  <c r="B31" i="31"/>
  <c r="E38" i="31"/>
  <c r="E49" i="31"/>
  <c r="A28" i="31"/>
  <c r="C31" i="31"/>
  <c r="A17" i="31"/>
  <c r="B24" i="31"/>
  <c r="E29" i="31"/>
  <c r="E14" i="31"/>
  <c r="E45" i="31"/>
  <c r="C17" i="31"/>
  <c r="C45" i="31"/>
  <c r="C51" i="31"/>
  <c r="C42" i="31"/>
  <c r="A45" i="31"/>
  <c r="B35" i="31"/>
  <c r="D35" i="31"/>
  <c r="B21" i="31"/>
  <c r="C7" i="31"/>
  <c r="E36" i="31"/>
  <c r="A36" i="31"/>
  <c r="B36" i="31"/>
  <c r="C36" i="31"/>
  <c r="D36" i="31"/>
  <c r="A9" i="31"/>
  <c r="A35" i="31"/>
  <c r="A21" i="31"/>
  <c r="C14" i="31"/>
  <c r="C9" i="31"/>
  <c r="B42" i="31"/>
  <c r="A16" i="31"/>
  <c r="C21" i="31"/>
  <c r="D9" i="31"/>
  <c r="C29" i="31"/>
  <c r="D29" i="31"/>
  <c r="E16" i="31"/>
  <c r="C16" i="31"/>
  <c r="D16" i="31"/>
  <c r="B9" i="31"/>
  <c r="B29" i="31"/>
  <c r="A14" i="31"/>
  <c r="E7" i="31"/>
  <c r="B14" i="31"/>
  <c r="E35" i="31"/>
  <c r="A39" i="31"/>
  <c r="D39" i="31"/>
  <c r="E39" i="31"/>
  <c r="B39" i="31"/>
  <c r="B2" i="31"/>
  <c r="C2" i="31"/>
  <c r="E2" i="31"/>
  <c r="A2" i="31"/>
  <c r="C3" i="31"/>
  <c r="A3" i="31"/>
  <c r="B3" i="31"/>
  <c r="D3" i="31"/>
  <c r="C4" i="31"/>
  <c r="E4" i="31"/>
  <c r="E5" i="30"/>
  <c r="Q27" i="18" s="1"/>
  <c r="A4" i="31"/>
  <c r="B4" i="31"/>
  <c r="G30" i="10"/>
  <c r="F30" i="10"/>
  <c r="C30" i="10"/>
  <c r="B44" i="10" l="1"/>
  <c r="C44" i="10"/>
  <c r="F44" i="10"/>
  <c r="G44" i="10"/>
  <c r="B43" i="10"/>
  <c r="C43" i="10"/>
  <c r="F43" i="10"/>
  <c r="G43" i="10"/>
  <c r="B42" i="10"/>
  <c r="C42" i="10"/>
  <c r="F42" i="10"/>
  <c r="G42" i="10"/>
  <c r="B40" i="10"/>
  <c r="C40" i="10"/>
  <c r="F40" i="10"/>
  <c r="G40" i="10"/>
  <c r="B41" i="10"/>
  <c r="C41" i="10"/>
  <c r="F41" i="10"/>
  <c r="G41" i="10"/>
  <c r="B39" i="10"/>
  <c r="C39" i="10"/>
  <c r="F39" i="10"/>
  <c r="G39" i="10"/>
  <c r="B36" i="10"/>
  <c r="C36" i="10"/>
  <c r="F36" i="10"/>
  <c r="G36" i="10"/>
  <c r="B37" i="10"/>
  <c r="C37" i="10"/>
  <c r="F37" i="10"/>
  <c r="G37" i="10"/>
  <c r="B38" i="10"/>
  <c r="C38" i="10"/>
  <c r="F38" i="10"/>
  <c r="G38" i="10"/>
  <c r="B30" i="10"/>
  <c r="H30" i="10"/>
  <c r="B31" i="10"/>
  <c r="B32" i="10"/>
  <c r="O81" i="11" l="1"/>
  <c r="Q101" i="18"/>
  <c r="R99" i="18" s="1"/>
  <c r="Q98" i="18"/>
  <c r="R96" i="18" s="1"/>
  <c r="O120" i="11"/>
  <c r="H43" i="10" s="1"/>
  <c r="O123" i="11"/>
  <c r="H44" i="10" s="1"/>
  <c r="O111" i="11"/>
  <c r="H40" i="10" s="1"/>
  <c r="O114" i="11"/>
  <c r="H41" i="10" s="1"/>
  <c r="O117" i="11"/>
  <c r="H42" i="10" s="1"/>
  <c r="O99" i="11"/>
  <c r="H36" i="10" s="1"/>
  <c r="O102" i="11"/>
  <c r="H37" i="10" s="1"/>
  <c r="O105" i="11"/>
  <c r="H38" i="10" s="1"/>
  <c r="O108" i="11"/>
  <c r="H39" i="10" s="1"/>
  <c r="D30" i="10"/>
  <c r="Q107" i="18"/>
  <c r="R105" i="18" s="1"/>
  <c r="Q104" i="18"/>
  <c r="R102" i="18" s="1"/>
  <c r="Q95" i="18"/>
  <c r="R93" i="18" s="1"/>
  <c r="Q83" i="18"/>
  <c r="R81" i="18" s="1"/>
  <c r="Q86" i="18"/>
  <c r="R84" i="18" s="1"/>
  <c r="Q89" i="18"/>
  <c r="Q92" i="18"/>
  <c r="R90" i="18" s="1"/>
  <c r="C13" i="29"/>
  <c r="C6" i="34" s="1"/>
  <c r="B13" i="29"/>
  <c r="B6" i="34" s="1"/>
  <c r="A2" i="29"/>
  <c r="K52" i="1"/>
  <c r="C4" i="33" s="1"/>
  <c r="J52" i="1"/>
  <c r="B4" i="33" s="1"/>
  <c r="L51" i="1"/>
  <c r="D3" i="33" s="1"/>
  <c r="L50" i="1"/>
  <c r="M111" i="11" l="1"/>
  <c r="N111" i="11" s="1"/>
  <c r="E40" i="10" s="1"/>
  <c r="A30" i="26"/>
  <c r="D38" i="10"/>
  <c r="R87" i="18"/>
  <c r="A26" i="26"/>
  <c r="M99" i="11"/>
  <c r="N99" i="11" s="1"/>
  <c r="E36" i="10" s="1"/>
  <c r="A32" i="26"/>
  <c r="M117" i="11"/>
  <c r="A29" i="26"/>
  <c r="M108" i="11"/>
  <c r="N108" i="11" s="1"/>
  <c r="E39" i="10" s="1"/>
  <c r="A27" i="26"/>
  <c r="M102" i="11"/>
  <c r="N102" i="11" s="1"/>
  <c r="E37" i="10" s="1"/>
  <c r="A33" i="26"/>
  <c r="M120" i="11"/>
  <c r="N120" i="11" s="1"/>
  <c r="E43" i="10" s="1"/>
  <c r="M114" i="11"/>
  <c r="N114" i="11" s="1"/>
  <c r="E41" i="10" s="1"/>
  <c r="A31" i="26"/>
  <c r="A34" i="26"/>
  <c r="M123" i="11"/>
  <c r="N123" i="11" s="1"/>
  <c r="E44" i="10" s="1"/>
  <c r="D43" i="10"/>
  <c r="L117" i="11"/>
  <c r="D42" i="10"/>
  <c r="D41" i="10"/>
  <c r="L111" i="11"/>
  <c r="D40" i="10"/>
  <c r="D39" i="10"/>
  <c r="L105" i="11"/>
  <c r="L102" i="11"/>
  <c r="D37" i="10"/>
  <c r="L52" i="1"/>
  <c r="D4" i="33" s="1"/>
  <c r="D2" i="33"/>
  <c r="L123" i="11"/>
  <c r="D44" i="10"/>
  <c r="L99" i="11"/>
  <c r="D36" i="10"/>
  <c r="L81" i="11"/>
  <c r="N117" i="11"/>
  <c r="E42" i="10" s="1"/>
  <c r="L120" i="11"/>
  <c r="L108" i="11"/>
  <c r="L114" i="11"/>
  <c r="E29" i="26" l="1"/>
  <c r="F29" i="26"/>
  <c r="K29" i="26"/>
  <c r="D29" i="26"/>
  <c r="I29" i="26"/>
  <c r="L29" i="26"/>
  <c r="H29" i="26"/>
  <c r="G29" i="26"/>
  <c r="C29" i="26"/>
  <c r="M29" i="26"/>
  <c r="J29" i="26"/>
  <c r="M26" i="26"/>
  <c r="J26" i="26"/>
  <c r="I26" i="26"/>
  <c r="H26" i="26"/>
  <c r="G26" i="26"/>
  <c r="E26" i="26"/>
  <c r="D26" i="26"/>
  <c r="F26" i="26"/>
  <c r="C26" i="26"/>
  <c r="L26" i="26"/>
  <c r="K26" i="26"/>
  <c r="M105" i="11"/>
  <c r="N105" i="11" s="1"/>
  <c r="E38" i="10" s="1"/>
  <c r="A28" i="26"/>
  <c r="I30" i="26"/>
  <c r="M30" i="26"/>
  <c r="J30" i="26"/>
  <c r="H30" i="26"/>
  <c r="E30" i="26"/>
  <c r="G30" i="26"/>
  <c r="F30" i="26"/>
  <c r="K30" i="26"/>
  <c r="D30" i="26"/>
  <c r="C30" i="26"/>
  <c r="L30" i="26"/>
  <c r="M31" i="26"/>
  <c r="I31" i="26"/>
  <c r="H31" i="26"/>
  <c r="G31" i="26"/>
  <c r="F31" i="26"/>
  <c r="D31" i="26"/>
  <c r="L31" i="26"/>
  <c r="J31" i="26"/>
  <c r="E31" i="26"/>
  <c r="C31" i="26"/>
  <c r="K31" i="26"/>
  <c r="J33" i="26"/>
  <c r="H33" i="26"/>
  <c r="E33" i="26"/>
  <c r="F33" i="26"/>
  <c r="D33" i="26"/>
  <c r="L33" i="26"/>
  <c r="C33" i="26"/>
  <c r="M33" i="26"/>
  <c r="K33" i="26"/>
  <c r="I33" i="26"/>
  <c r="G33" i="26"/>
  <c r="F27" i="26"/>
  <c r="M27" i="26"/>
  <c r="L27" i="26"/>
  <c r="C27" i="26"/>
  <c r="H27" i="26"/>
  <c r="K27" i="26"/>
  <c r="J27" i="26"/>
  <c r="I27" i="26"/>
  <c r="E27" i="26"/>
  <c r="D27" i="26"/>
  <c r="G27" i="26"/>
  <c r="F32" i="26"/>
  <c r="C32" i="26"/>
  <c r="M32" i="26"/>
  <c r="L32" i="26"/>
  <c r="I32" i="26"/>
  <c r="E32" i="26"/>
  <c r="H32" i="26"/>
  <c r="D32" i="26"/>
  <c r="J32" i="26"/>
  <c r="K32" i="26"/>
  <c r="G32" i="26"/>
  <c r="E34" i="26"/>
  <c r="F34" i="26"/>
  <c r="D34" i="26"/>
  <c r="M34" i="26"/>
  <c r="I34" i="26"/>
  <c r="K34" i="26"/>
  <c r="C34" i="26"/>
  <c r="H34" i="26"/>
  <c r="J34" i="26"/>
  <c r="L34" i="26"/>
  <c r="G34" i="26"/>
  <c r="N81" i="11"/>
  <c r="E30" i="10" s="1"/>
  <c r="D7" i="8"/>
  <c r="C7" i="8"/>
  <c r="B7" i="8"/>
  <c r="Q30" i="18"/>
  <c r="Q33" i="18"/>
  <c r="Q41" i="18"/>
  <c r="L57" i="11" s="1"/>
  <c r="E5" i="18"/>
  <c r="J28" i="26" l="1"/>
  <c r="I28" i="26"/>
  <c r="H28" i="26"/>
  <c r="M28" i="26"/>
  <c r="K28" i="26"/>
  <c r="E28" i="26"/>
  <c r="D28" i="26"/>
  <c r="L28" i="26"/>
  <c r="C28" i="26"/>
  <c r="G28" i="26"/>
  <c r="F28" i="26"/>
  <c r="B2" i="28"/>
  <c r="L30" i="1" l="1"/>
  <c r="I9" i="23"/>
  <c r="B9" i="23"/>
  <c r="L37" i="1"/>
  <c r="L36" i="1"/>
  <c r="L35" i="1"/>
  <c r="L34" i="1"/>
  <c r="L33" i="1"/>
  <c r="L32" i="1"/>
  <c r="L31" i="1"/>
  <c r="L40" i="1" l="1"/>
  <c r="Q37" i="18"/>
  <c r="Q19" i="18"/>
  <c r="Q20" i="18" l="1"/>
  <c r="R18" i="18" s="1"/>
  <c r="Q16" i="18"/>
  <c r="L43" i="1"/>
  <c r="A5" i="26" l="1"/>
  <c r="M36" i="11"/>
  <c r="G15" i="10"/>
  <c r="F15" i="10"/>
  <c r="C15" i="10"/>
  <c r="B15" i="10"/>
  <c r="O36" i="11"/>
  <c r="H15" i="10" s="1"/>
  <c r="M5" i="26" l="1"/>
  <c r="C5" i="26"/>
  <c r="D5" i="26"/>
  <c r="I5" i="26"/>
  <c r="K5" i="26"/>
  <c r="J5" i="26"/>
  <c r="E5" i="26"/>
  <c r="G5" i="26"/>
  <c r="H5" i="26"/>
  <c r="L5" i="26"/>
  <c r="F5" i="26"/>
  <c r="D15" i="10"/>
  <c r="N36" i="11"/>
  <c r="E15" i="10" s="1"/>
  <c r="L36" i="11"/>
  <c r="A18" i="23"/>
  <c r="J18" i="23"/>
  <c r="A10" i="23"/>
  <c r="J10" i="23"/>
  <c r="A11" i="23"/>
  <c r="J11" i="23"/>
  <c r="A12" i="23"/>
  <c r="J12" i="23"/>
  <c r="I8" i="23" l="1"/>
  <c r="I7" i="23"/>
  <c r="I6" i="23"/>
  <c r="G129" i="18" l="1"/>
  <c r="G130" i="18"/>
  <c r="G131" i="18"/>
  <c r="G128" i="18"/>
  <c r="F128" i="18"/>
  <c r="F129" i="18"/>
  <c r="F130" i="18"/>
  <c r="F131" i="18"/>
  <c r="G13" i="10" l="1"/>
  <c r="F13" i="10"/>
  <c r="B13" i="10"/>
  <c r="R12" i="18"/>
  <c r="M30" i="11" s="1"/>
  <c r="A3" i="26" l="1"/>
  <c r="D3" i="26" s="1"/>
  <c r="N30" i="11"/>
  <c r="E13" i="10" s="1"/>
  <c r="L30" i="11"/>
  <c r="O30" i="11"/>
  <c r="H13" i="10" s="1"/>
  <c r="B6" i="23"/>
  <c r="B7" i="23"/>
  <c r="B8" i="23"/>
  <c r="J9" i="23"/>
  <c r="J7" i="23"/>
  <c r="J6" i="23"/>
  <c r="G3" i="26" l="1"/>
  <c r="K3" i="26"/>
  <c r="J8" i="23"/>
  <c r="Q73" i="18"/>
  <c r="C3" i="26"/>
  <c r="I3" i="26"/>
  <c r="E3" i="26"/>
  <c r="J3" i="26"/>
  <c r="F3" i="26"/>
  <c r="L3" i="26"/>
  <c r="H3" i="26"/>
  <c r="M3" i="26"/>
  <c r="C130" i="18"/>
  <c r="M130" i="18"/>
  <c r="C131" i="18"/>
  <c r="M131" i="18"/>
  <c r="Q70" i="18"/>
  <c r="A8" i="23"/>
  <c r="A9" i="23"/>
  <c r="R33" i="18" l="1"/>
  <c r="M51" i="11" s="1"/>
  <c r="L51" i="11"/>
  <c r="Q62" i="18"/>
  <c r="R60" i="18" s="1"/>
  <c r="Q77" i="18" l="1"/>
  <c r="R75" i="18" s="1"/>
  <c r="D29" i="10"/>
  <c r="M93" i="11" l="1"/>
  <c r="A24" i="26"/>
  <c r="A17" i="23"/>
  <c r="A16" i="23"/>
  <c r="J24" i="26" l="1"/>
  <c r="K24" i="26"/>
  <c r="C24" i="26"/>
  <c r="L24" i="26"/>
  <c r="F24" i="26"/>
  <c r="D24" i="26"/>
  <c r="I24" i="26"/>
  <c r="H24" i="26"/>
  <c r="M24" i="26"/>
  <c r="E24" i="26"/>
  <c r="G24" i="26"/>
  <c r="J13" i="23"/>
  <c r="J14" i="23"/>
  <c r="M132" i="18" l="1"/>
  <c r="M133" i="18"/>
  <c r="C132" i="18"/>
  <c r="C133" i="18"/>
  <c r="C134" i="18" l="1"/>
  <c r="G35" i="10"/>
  <c r="F35" i="10"/>
  <c r="C35" i="10"/>
  <c r="B35" i="10"/>
  <c r="G34" i="10"/>
  <c r="F34" i="10"/>
  <c r="C34" i="10"/>
  <c r="B34" i="10"/>
  <c r="G33" i="10"/>
  <c r="F33" i="10"/>
  <c r="C33" i="10"/>
  <c r="B33" i="10"/>
  <c r="G32" i="10"/>
  <c r="F32" i="10"/>
  <c r="C32" i="10"/>
  <c r="G31" i="10"/>
  <c r="F31" i="10"/>
  <c r="C31" i="10"/>
  <c r="A13" i="23" l="1"/>
  <c r="A14" i="23"/>
  <c r="J16" i="23"/>
  <c r="J17" i="23"/>
  <c r="O96" i="11" l="1"/>
  <c r="H35" i="10" s="1"/>
  <c r="O93" i="11"/>
  <c r="H34" i="10" s="1"/>
  <c r="O90" i="11"/>
  <c r="H33" i="10" s="1"/>
  <c r="O87" i="11"/>
  <c r="H32" i="10" s="1"/>
  <c r="O84" i="11"/>
  <c r="H31" i="10" s="1"/>
  <c r="G20" i="10" l="1"/>
  <c r="G19" i="10"/>
  <c r="F20" i="10"/>
  <c r="F19" i="10"/>
  <c r="B2" i="27" l="1"/>
  <c r="Q74" i="18" l="1"/>
  <c r="R72" i="18" l="1"/>
  <c r="M90" i="11" s="1"/>
  <c r="N90" i="11" s="1"/>
  <c r="E33" i="10" s="1"/>
  <c r="D33" i="10"/>
  <c r="R69" i="18"/>
  <c r="M87" i="11" s="1"/>
  <c r="D32" i="10"/>
  <c r="N96" i="11"/>
  <c r="E35" i="10" s="1"/>
  <c r="D35" i="10"/>
  <c r="D34" i="10"/>
  <c r="L90" i="11"/>
  <c r="L93" i="11"/>
  <c r="L96" i="11"/>
  <c r="L87" i="11"/>
  <c r="Q68" i="18"/>
  <c r="A23" i="26" l="1"/>
  <c r="I23" i="26" s="1"/>
  <c r="A22" i="26"/>
  <c r="J22" i="26" s="1"/>
  <c r="D31" i="10"/>
  <c r="R66" i="18"/>
  <c r="J23" i="26"/>
  <c r="L84" i="11"/>
  <c r="L48" i="11"/>
  <c r="E22" i="26" l="1"/>
  <c r="I22" i="26"/>
  <c r="F22" i="26"/>
  <c r="G22" i="26"/>
  <c r="D23" i="26"/>
  <c r="H23" i="26"/>
  <c r="C23" i="26"/>
  <c r="F23" i="26"/>
  <c r="G23" i="26"/>
  <c r="L23" i="26"/>
  <c r="M23" i="26"/>
  <c r="E23" i="26"/>
  <c r="K23" i="26"/>
  <c r="D22" i="26"/>
  <c r="M22" i="26"/>
  <c r="C22" i="26"/>
  <c r="H22" i="26"/>
  <c r="K22" i="26"/>
  <c r="L22" i="26"/>
  <c r="A21" i="26"/>
  <c r="M84" i="11"/>
  <c r="N84" i="11" s="1"/>
  <c r="E31" i="10" s="1"/>
  <c r="A10" i="26"/>
  <c r="B20" i="10"/>
  <c r="R30" i="18"/>
  <c r="A9" i="26" s="1"/>
  <c r="B19" i="10"/>
  <c r="O48" i="11"/>
  <c r="H19" i="10" s="1"/>
  <c r="O51" i="11"/>
  <c r="H20" i="10" s="1"/>
  <c r="M21" i="26" l="1"/>
  <c r="J21" i="26"/>
  <c r="K21" i="26"/>
  <c r="G21" i="26"/>
  <c r="L21" i="26"/>
  <c r="E21" i="26"/>
  <c r="D21" i="26"/>
  <c r="C21" i="26"/>
  <c r="I21" i="26"/>
  <c r="H21" i="26"/>
  <c r="F21" i="26"/>
  <c r="G10" i="26"/>
  <c r="C10" i="26"/>
  <c r="L10" i="26"/>
  <c r="M10" i="26"/>
  <c r="K10" i="26"/>
  <c r="H10" i="26"/>
  <c r="J10" i="26"/>
  <c r="M48" i="11"/>
  <c r="N48" i="11" s="1"/>
  <c r="E19" i="10" s="1"/>
  <c r="E10" i="26"/>
  <c r="I10" i="26"/>
  <c r="F10" i="26"/>
  <c r="D10" i="26"/>
  <c r="K9" i="26"/>
  <c r="G9" i="26"/>
  <c r="C9" i="26"/>
  <c r="J9" i="26"/>
  <c r="F9" i="26"/>
  <c r="M9" i="26"/>
  <c r="I9" i="26"/>
  <c r="E9" i="26"/>
  <c r="H9" i="26"/>
  <c r="D9" i="26"/>
  <c r="L9" i="26"/>
  <c r="N51" i="11"/>
  <c r="E20" i="10" s="1"/>
  <c r="B2" i="18" l="1"/>
  <c r="Q46" i="18" l="1"/>
  <c r="M129" i="18" l="1"/>
  <c r="M128" i="18"/>
  <c r="M126" i="18"/>
  <c r="F125" i="18"/>
  <c r="G125" i="18"/>
  <c r="H125" i="18"/>
  <c r="I125" i="18"/>
  <c r="J125" i="18"/>
  <c r="K125" i="18"/>
  <c r="L125" i="18"/>
  <c r="F126" i="18"/>
  <c r="G126" i="18"/>
  <c r="H126" i="18"/>
  <c r="I126" i="18"/>
  <c r="J126" i="18"/>
  <c r="K126" i="18"/>
  <c r="L126" i="18"/>
  <c r="F127" i="18"/>
  <c r="G127" i="18"/>
  <c r="H127" i="18"/>
  <c r="I127" i="18"/>
  <c r="J127" i="18"/>
  <c r="K127" i="18"/>
  <c r="L127" i="18"/>
  <c r="G124" i="18"/>
  <c r="H124" i="18"/>
  <c r="I124" i="18"/>
  <c r="J124" i="18"/>
  <c r="K124" i="18"/>
  <c r="L124" i="18"/>
  <c r="C125" i="18"/>
  <c r="C126" i="18"/>
  <c r="C127" i="18"/>
  <c r="C128" i="18"/>
  <c r="C129" i="18"/>
  <c r="M127" i="18" l="1"/>
  <c r="M124" i="18"/>
  <c r="B3" i="23"/>
  <c r="C3" i="23"/>
  <c r="D3" i="23"/>
  <c r="E3" i="23"/>
  <c r="F3" i="23"/>
  <c r="G3" i="23"/>
  <c r="H3" i="23"/>
  <c r="B4" i="23"/>
  <c r="C4" i="23"/>
  <c r="D4" i="23"/>
  <c r="E4" i="23"/>
  <c r="F4" i="23"/>
  <c r="G4" i="23"/>
  <c r="H4" i="23"/>
  <c r="J4" i="23"/>
  <c r="B5" i="23"/>
  <c r="C5" i="23"/>
  <c r="D5" i="23"/>
  <c r="E5" i="23"/>
  <c r="F5" i="23"/>
  <c r="G5" i="23"/>
  <c r="H5" i="23"/>
  <c r="J5" i="23"/>
  <c r="A4" i="23"/>
  <c r="A5" i="23"/>
  <c r="A6" i="23"/>
  <c r="A7" i="23"/>
  <c r="A15" i="23"/>
  <c r="U52" i="18" l="1"/>
  <c r="Q43" i="18"/>
  <c r="M125" i="18"/>
  <c r="N124" i="18" s="1"/>
  <c r="J3" i="23"/>
  <c r="N93" i="11" l="1"/>
  <c r="E34" i="10" s="1"/>
  <c r="Q9" i="18"/>
  <c r="M134" i="18"/>
  <c r="Q22" i="18" l="1"/>
  <c r="R9" i="18"/>
  <c r="M78" i="11"/>
  <c r="A19" i="26"/>
  <c r="J19" i="26" s="1"/>
  <c r="H2" i="23"/>
  <c r="H1" i="23"/>
  <c r="G2" i="23"/>
  <c r="Q47" i="18"/>
  <c r="R45" i="18" s="1"/>
  <c r="A14" i="26" s="1"/>
  <c r="Q49" i="18"/>
  <c r="Q50" i="18" s="1"/>
  <c r="M122" i="18"/>
  <c r="L123" i="18"/>
  <c r="K123" i="18"/>
  <c r="J123" i="18"/>
  <c r="F2" i="23"/>
  <c r="G1" i="23"/>
  <c r="F1" i="23"/>
  <c r="B2" i="8"/>
  <c r="A3" i="23"/>
  <c r="C2" i="23"/>
  <c r="D2" i="23"/>
  <c r="E2" i="23"/>
  <c r="B2" i="23"/>
  <c r="A1" i="23"/>
  <c r="F124" i="18"/>
  <c r="F122" i="18"/>
  <c r="B1" i="23"/>
  <c r="J1" i="23"/>
  <c r="C1" i="23"/>
  <c r="D1" i="23"/>
  <c r="E1" i="23"/>
  <c r="A2" i="23"/>
  <c r="C18" i="11"/>
  <c r="C20" i="11"/>
  <c r="C21" i="11"/>
  <c r="C22" i="11"/>
  <c r="C17" i="11"/>
  <c r="M70" i="11"/>
  <c r="M71" i="11"/>
  <c r="M73" i="11"/>
  <c r="M74" i="11"/>
  <c r="M76" i="11"/>
  <c r="M77" i="11"/>
  <c r="M61" i="11"/>
  <c r="M62" i="11"/>
  <c r="M64" i="11"/>
  <c r="M65" i="11"/>
  <c r="G122" i="18"/>
  <c r="H122" i="18"/>
  <c r="I122" i="18"/>
  <c r="J122" i="18"/>
  <c r="C124" i="18"/>
  <c r="G12" i="10"/>
  <c r="G14" i="10"/>
  <c r="G16" i="10"/>
  <c r="G17" i="10"/>
  <c r="G18" i="10"/>
  <c r="G21" i="10"/>
  <c r="G22" i="10"/>
  <c r="G23" i="10"/>
  <c r="G24" i="10"/>
  <c r="G25" i="10"/>
  <c r="G26" i="10"/>
  <c r="G27" i="10"/>
  <c r="G28" i="10"/>
  <c r="G29" i="10"/>
  <c r="F29" i="10"/>
  <c r="F28" i="10"/>
  <c r="F27" i="10"/>
  <c r="F26" i="10"/>
  <c r="F25" i="10"/>
  <c r="F24" i="10"/>
  <c r="F23" i="10"/>
  <c r="F22" i="10"/>
  <c r="F21" i="10"/>
  <c r="F18" i="10"/>
  <c r="F17" i="10"/>
  <c r="F16" i="10"/>
  <c r="F14" i="10"/>
  <c r="F12" i="10"/>
  <c r="C29" i="10"/>
  <c r="B29" i="10"/>
  <c r="C28" i="10"/>
  <c r="B28" i="10"/>
  <c r="C27" i="10"/>
  <c r="B27" i="10"/>
  <c r="C26" i="10"/>
  <c r="B26" i="10"/>
  <c r="B25" i="10"/>
  <c r="B24" i="10"/>
  <c r="B23" i="10"/>
  <c r="B22" i="10"/>
  <c r="B21" i="10"/>
  <c r="B18" i="10"/>
  <c r="B17" i="10"/>
  <c r="B16" i="10"/>
  <c r="B14" i="10"/>
  <c r="B3" i="10"/>
  <c r="B2" i="10"/>
  <c r="O39" i="11"/>
  <c r="H16" i="10" s="1"/>
  <c r="O42" i="11"/>
  <c r="H17" i="10" s="1"/>
  <c r="O45" i="11"/>
  <c r="H18" i="10" s="1"/>
  <c r="O54" i="11"/>
  <c r="H21" i="10" s="1"/>
  <c r="O57" i="11"/>
  <c r="H22" i="10" s="1"/>
  <c r="O60" i="11"/>
  <c r="H23" i="10" s="1"/>
  <c r="O63" i="11"/>
  <c r="H24" i="10" s="1"/>
  <c r="O66" i="11"/>
  <c r="H25" i="10" s="1"/>
  <c r="O69" i="11"/>
  <c r="H26" i="10" s="1"/>
  <c r="O72" i="11"/>
  <c r="H27" i="10" s="1"/>
  <c r="O75" i="11"/>
  <c r="H28" i="10" s="1"/>
  <c r="O78" i="11"/>
  <c r="H29" i="10" s="1"/>
  <c r="O33" i="11"/>
  <c r="H14" i="10" s="1"/>
  <c r="O27" i="11"/>
  <c r="H12" i="10" s="1"/>
  <c r="K8" i="3"/>
  <c r="Q59" i="18"/>
  <c r="Q56" i="18"/>
  <c r="Q53" i="18"/>
  <c r="R51" i="18" s="1"/>
  <c r="A66" i="16"/>
  <c r="J66" i="16" s="1"/>
  <c r="D8" i="3"/>
  <c r="Q23" i="18" l="1"/>
  <c r="R21" i="18" s="1"/>
  <c r="C16" i="10"/>
  <c r="Q25" i="18"/>
  <c r="Q26" i="18" s="1"/>
  <c r="R24" i="18" s="1"/>
  <c r="K14" i="26"/>
  <c r="I14" i="26"/>
  <c r="J14" i="26"/>
  <c r="D14" i="26"/>
  <c r="L14" i="26"/>
  <c r="G14" i="26"/>
  <c r="E14" i="26"/>
  <c r="M14" i="26"/>
  <c r="C14" i="26"/>
  <c r="H14" i="26"/>
  <c r="F14" i="26"/>
  <c r="R57" i="18"/>
  <c r="M75" i="11" s="1"/>
  <c r="N75" i="11" s="1"/>
  <c r="E28" i="10" s="1"/>
  <c r="D28" i="10"/>
  <c r="K19" i="26"/>
  <c r="G19" i="26"/>
  <c r="C19" i="26"/>
  <c r="L19" i="26"/>
  <c r="D19" i="26"/>
  <c r="F19" i="26"/>
  <c r="M19" i="26"/>
  <c r="I19" i="26"/>
  <c r="E19" i="26"/>
  <c r="H19" i="26"/>
  <c r="M69" i="11"/>
  <c r="N69" i="11" s="1"/>
  <c r="A16" i="26"/>
  <c r="R54" i="18"/>
  <c r="A17" i="26" s="1"/>
  <c r="J17" i="26" s="1"/>
  <c r="D27" i="10"/>
  <c r="R48" i="18"/>
  <c r="D25" i="10"/>
  <c r="L69" i="11"/>
  <c r="D26" i="10"/>
  <c r="L75" i="11"/>
  <c r="L78" i="11"/>
  <c r="D21" i="11"/>
  <c r="F66" i="16"/>
  <c r="B23" i="1" s="1"/>
  <c r="H66" i="16"/>
  <c r="E66" i="16"/>
  <c r="I66" i="16"/>
  <c r="G66" i="16"/>
  <c r="J14" i="1" s="1"/>
  <c r="B3" i="8" s="1"/>
  <c r="C66" i="16"/>
  <c r="C10" i="1" s="1"/>
  <c r="D66" i="16"/>
  <c r="B66" i="16"/>
  <c r="C8" i="1" s="1"/>
  <c r="D18" i="11"/>
  <c r="L66" i="11"/>
  <c r="C25" i="10"/>
  <c r="J2" i="23"/>
  <c r="D17" i="11"/>
  <c r="C24" i="10"/>
  <c r="D20" i="11"/>
  <c r="Q38" i="18"/>
  <c r="D24" i="10"/>
  <c r="L63" i="11"/>
  <c r="Q44" i="18"/>
  <c r="L72" i="11"/>
  <c r="A7" i="8" l="1"/>
  <c r="D6" i="3"/>
  <c r="I5" i="18"/>
  <c r="L39" i="11"/>
  <c r="D16" i="10"/>
  <c r="M39" i="11"/>
  <c r="N39" i="11" s="1"/>
  <c r="E16" i="10" s="1"/>
  <c r="A6" i="26"/>
  <c r="C17" i="10"/>
  <c r="D17" i="10"/>
  <c r="L42" i="11"/>
  <c r="M66" i="11"/>
  <c r="N66" i="11" s="1"/>
  <c r="E25" i="10" s="1"/>
  <c r="A15" i="26"/>
  <c r="A18" i="26"/>
  <c r="E18" i="26" s="1"/>
  <c r="L17" i="26"/>
  <c r="M17" i="26"/>
  <c r="F17" i="26"/>
  <c r="K17" i="26"/>
  <c r="D17" i="26"/>
  <c r="C17" i="26"/>
  <c r="G17" i="26"/>
  <c r="H17" i="26"/>
  <c r="I17" i="26"/>
  <c r="E17" i="26"/>
  <c r="M16" i="26"/>
  <c r="E16" i="26"/>
  <c r="K16" i="26"/>
  <c r="G16" i="26"/>
  <c r="L16" i="26"/>
  <c r="I16" i="26"/>
  <c r="J16" i="26"/>
  <c r="C16" i="26"/>
  <c r="F16" i="26"/>
  <c r="D16" i="26"/>
  <c r="H16" i="26"/>
  <c r="N78" i="11"/>
  <c r="E29" i="10" s="1"/>
  <c r="M72" i="11"/>
  <c r="N72" i="11" s="1"/>
  <c r="E27" i="10" s="1"/>
  <c r="E26" i="10"/>
  <c r="D22" i="11"/>
  <c r="J15" i="23"/>
  <c r="L60" i="11"/>
  <c r="R42" i="18"/>
  <c r="A13" i="26" s="1"/>
  <c r="L13" i="26" s="1"/>
  <c r="R36" i="18"/>
  <c r="M42" i="11"/>
  <c r="N42" i="11" s="1"/>
  <c r="E17" i="10" s="1"/>
  <c r="L54" i="11"/>
  <c r="D21" i="10"/>
  <c r="D23" i="10"/>
  <c r="C22" i="10"/>
  <c r="A7" i="26"/>
  <c r="Q28" i="18"/>
  <c r="Q29" i="18" s="1"/>
  <c r="C21" i="10"/>
  <c r="C23" i="10"/>
  <c r="M63" i="11"/>
  <c r="N63" i="11" s="1"/>
  <c r="E24" i="10" s="1"/>
  <c r="M6" i="26" l="1"/>
  <c r="I6" i="26"/>
  <c r="E6" i="26"/>
  <c r="G6" i="26"/>
  <c r="J6" i="26"/>
  <c r="F6" i="26"/>
  <c r="L6" i="26"/>
  <c r="H6" i="26"/>
  <c r="D6" i="26"/>
  <c r="K6" i="26"/>
  <c r="C6" i="26"/>
  <c r="J15" i="26"/>
  <c r="D15" i="26"/>
  <c r="I15" i="26"/>
  <c r="C15" i="26"/>
  <c r="L15" i="26"/>
  <c r="K15" i="26"/>
  <c r="M15" i="26"/>
  <c r="E15" i="26"/>
  <c r="F15" i="26"/>
  <c r="H15" i="26"/>
  <c r="G15" i="26"/>
  <c r="E13" i="26"/>
  <c r="M13" i="26"/>
  <c r="D13" i="26"/>
  <c r="J13" i="26"/>
  <c r="G13" i="26"/>
  <c r="H13" i="26"/>
  <c r="C13" i="26"/>
  <c r="F13" i="26"/>
  <c r="I13" i="26"/>
  <c r="K13" i="26"/>
  <c r="H18" i="26"/>
  <c r="C18" i="26"/>
  <c r="K18" i="26"/>
  <c r="D18" i="26"/>
  <c r="G18" i="26"/>
  <c r="F18" i="26"/>
  <c r="L18" i="26"/>
  <c r="I18" i="26"/>
  <c r="J18" i="26"/>
  <c r="M18" i="26"/>
  <c r="R39" i="18"/>
  <c r="M57" i="11" s="1"/>
  <c r="D22" i="10"/>
  <c r="M27" i="11"/>
  <c r="N27" i="11" s="1"/>
  <c r="E12" i="10" s="1"/>
  <c r="M54" i="11"/>
  <c r="N54" i="11" s="1"/>
  <c r="E21" i="10" s="1"/>
  <c r="G7" i="26"/>
  <c r="I7" i="26"/>
  <c r="H7" i="26"/>
  <c r="A11" i="26"/>
  <c r="C11" i="26" s="1"/>
  <c r="Q17" i="18"/>
  <c r="M60" i="11"/>
  <c r="N60" i="11" s="1"/>
  <c r="E23" i="10" s="1"/>
  <c r="R27" i="18"/>
  <c r="C7" i="26"/>
  <c r="F7" i="26"/>
  <c r="E7" i="26"/>
  <c r="J7" i="26"/>
  <c r="K7" i="26"/>
  <c r="M7" i="26"/>
  <c r="L7" i="26"/>
  <c r="D7" i="26"/>
  <c r="C14" i="10"/>
  <c r="C18" i="10"/>
  <c r="B12" i="10"/>
  <c r="L27" i="11"/>
  <c r="A2" i="26"/>
  <c r="C5" i="11" l="1"/>
  <c r="D14" i="10"/>
  <c r="R15" i="18"/>
  <c r="H5" i="11" s="1"/>
  <c r="A12" i="26"/>
  <c r="H2" i="26"/>
  <c r="E2" i="26"/>
  <c r="M11" i="26"/>
  <c r="H11" i="26"/>
  <c r="I11" i="26"/>
  <c r="F11" i="26"/>
  <c r="K11" i="26"/>
  <c r="E11" i="26"/>
  <c r="L33" i="11"/>
  <c r="J11" i="26"/>
  <c r="G11" i="26"/>
  <c r="L11" i="26"/>
  <c r="D11" i="26"/>
  <c r="L45" i="11"/>
  <c r="D18" i="10"/>
  <c r="N57" i="11"/>
  <c r="E22" i="10" s="1"/>
  <c r="C2" i="26"/>
  <c r="I2" i="26"/>
  <c r="L2" i="26"/>
  <c r="J2" i="26"/>
  <c r="M2" i="26"/>
  <c r="F2" i="26"/>
  <c r="G2" i="26"/>
  <c r="D2" i="26"/>
  <c r="K2" i="26"/>
  <c r="F5" i="11" l="1"/>
  <c r="G5" i="11"/>
  <c r="D5" i="11"/>
  <c r="E5" i="11"/>
  <c r="L12" i="26"/>
  <c r="J12" i="26"/>
  <c r="M12" i="26"/>
  <c r="F12" i="26"/>
  <c r="E12" i="26"/>
  <c r="G12" i="26"/>
  <c r="D12" i="26"/>
  <c r="H12" i="26"/>
  <c r="K12" i="26"/>
  <c r="C12" i="26"/>
  <c r="I12" i="26"/>
  <c r="H8" i="11"/>
  <c r="A4" i="26"/>
  <c r="M33" i="11"/>
  <c r="N33" i="11" s="1"/>
  <c r="E14" i="10" s="1"/>
  <c r="M45" i="11"/>
  <c r="N45" i="11" s="1"/>
  <c r="E18" i="10" s="1"/>
  <c r="A8" i="26"/>
  <c r="I5" i="11" l="1"/>
  <c r="F4" i="26"/>
  <c r="J4" i="26"/>
  <c r="G4" i="26"/>
  <c r="K4" i="26"/>
  <c r="I4" i="26"/>
  <c r="H4" i="26"/>
  <c r="L4" i="26"/>
  <c r="E4" i="26"/>
  <c r="M4" i="26"/>
  <c r="K5" i="11"/>
  <c r="D9" i="11"/>
  <c r="E10" i="11"/>
  <c r="D6" i="11"/>
  <c r="G9" i="11"/>
  <c r="G6" i="11"/>
  <c r="G7" i="11" s="1"/>
  <c r="H9" i="11"/>
  <c r="E9" i="11"/>
  <c r="E6" i="11"/>
  <c r="F8" i="11"/>
  <c r="C4" i="26"/>
  <c r="D4" i="26"/>
  <c r="G8" i="11"/>
  <c r="E8" i="11"/>
  <c r="C8" i="11"/>
  <c r="D8" i="11"/>
  <c r="K8" i="11" s="1"/>
  <c r="H8" i="26"/>
  <c r="I8" i="26"/>
  <c r="L8" i="26"/>
  <c r="G8" i="26"/>
  <c r="K8" i="26"/>
  <c r="E8" i="26"/>
  <c r="M8" i="26"/>
  <c r="F8" i="26"/>
  <c r="J8" i="26"/>
  <c r="C8" i="26"/>
  <c r="D8" i="26"/>
  <c r="W33" i="26" a="1"/>
  <c r="X20" i="26" a="1"/>
  <c r="Y34" i="26" a="1"/>
  <c r="Y13" i="26" a="1"/>
  <c r="X10" i="26" a="1"/>
  <c r="U12" i="26" a="1"/>
  <c r="W19" i="26" a="1"/>
  <c r="R5" i="26" a="1"/>
  <c r="Q14" i="26" a="1"/>
  <c r="Y29" i="26" a="1"/>
  <c r="X4" i="26" a="1"/>
  <c r="W10" i="26" a="1"/>
  <c r="U29" i="26" a="1"/>
  <c r="U34" i="26" a="1"/>
  <c r="X21" i="26" a="1"/>
  <c r="R26" i="26" a="1"/>
  <c r="Q26" i="26" a="1"/>
  <c r="T13" i="26" a="1"/>
  <c r="X15" i="26" a="1"/>
  <c r="W31" i="26" a="1"/>
  <c r="T34" i="26" a="1"/>
  <c r="U3" i="26" a="1"/>
  <c r="U18" i="26" a="1"/>
  <c r="Y25" i="26" a="1"/>
  <c r="R22" i="26" a="1"/>
  <c r="T9" i="26" a="1"/>
  <c r="O27" i="26" a="1"/>
  <c r="R32" i="26" a="1"/>
  <c r="S23" i="26" a="1"/>
  <c r="X23" i="26" a="1"/>
  <c r="T28" i="26" a="1"/>
  <c r="T10" i="26" a="1"/>
  <c r="R10" i="26" a="1"/>
  <c r="X22" i="26" a="1"/>
  <c r="S27" i="26" a="1"/>
  <c r="T14" i="26" a="1"/>
  <c r="Y24" i="26" a="1"/>
  <c r="V34" i="26" a="1"/>
  <c r="Q12" i="26" a="1"/>
  <c r="S16" i="26" a="1"/>
  <c r="X13" i="26" a="1"/>
  <c r="V2" i="26" a="1"/>
  <c r="W4" i="26" a="1"/>
  <c r="X5" i="26" a="1"/>
  <c r="U4" i="26" a="1"/>
  <c r="W13" i="26" a="1"/>
  <c r="Q21" i="26" a="1"/>
  <c r="T19" i="26" a="1"/>
  <c r="T24" i="26" a="1"/>
  <c r="T20" i="26" a="1"/>
  <c r="Y31" i="26" a="1"/>
  <c r="Y15" i="26" a="1"/>
  <c r="U11" i="26" a="1"/>
  <c r="Q6" i="26" a="1"/>
  <c r="X25" i="26" a="1"/>
  <c r="U23" i="26" a="1"/>
  <c r="X27" i="26" a="1"/>
  <c r="R29" i="26" a="1"/>
  <c r="Q15" i="26" a="1"/>
  <c r="R7" i="26" a="1"/>
  <c r="U15" i="26" a="1"/>
  <c r="W11" i="26" a="1"/>
  <c r="V23" i="26" a="1"/>
  <c r="Q32" i="26" a="1"/>
  <c r="Q28" i="26" a="1"/>
  <c r="V12" i="26" a="1"/>
  <c r="Q34" i="26" a="1"/>
  <c r="Y20" i="26" a="1"/>
  <c r="U7" i="26" a="1"/>
  <c r="O34" i="26" a="1"/>
  <c r="X7" i="26" a="1"/>
  <c r="U13" i="26" a="1"/>
  <c r="W22" i="26" a="1"/>
  <c r="U28" i="26" a="1"/>
  <c r="Y27" i="26" a="1"/>
  <c r="W30" i="26" a="1"/>
  <c r="X19" i="26" a="1"/>
  <c r="W2" i="26" a="1"/>
  <c r="S24" i="26" a="1"/>
  <c r="S6" i="26" a="1"/>
  <c r="U20" i="26" a="1"/>
  <c r="R9" i="26" a="1"/>
  <c r="S13" i="26" a="1"/>
  <c r="T32" i="26" a="1"/>
  <c r="S20" i="26" a="1"/>
  <c r="U24" i="26" a="1"/>
  <c r="Q24" i="26" a="1"/>
  <c r="V33" i="26" a="1"/>
  <c r="U30" i="26" a="1"/>
  <c r="U10" i="26" a="1"/>
  <c r="W9" i="26" a="1"/>
  <c r="P21" i="26" a="1"/>
  <c r="W28" i="26" a="1"/>
  <c r="W14" i="26" a="1"/>
  <c r="Q20" i="26" a="1"/>
  <c r="X8" i="26" a="1"/>
  <c r="S2" i="26" a="1"/>
  <c r="X24" i="26" a="1"/>
  <c r="W27" i="26" a="1"/>
  <c r="R30" i="26" a="1"/>
  <c r="T23" i="26" a="1"/>
  <c r="W7" i="26" a="1"/>
  <c r="Y18" i="26" a="1"/>
  <c r="Q18" i="26" a="1"/>
  <c r="Q31" i="26" a="1"/>
  <c r="U32" i="26" a="1"/>
  <c r="Q30" i="26" a="1"/>
  <c r="W21" i="26" a="1"/>
  <c r="Y26" i="26" a="1"/>
  <c r="S4" i="26" a="1"/>
  <c r="W8" i="26" a="1"/>
  <c r="V10" i="26" a="1"/>
  <c r="R20" i="26" a="1"/>
  <c r="U16" i="26" a="1"/>
  <c r="U6" i="26" a="1"/>
  <c r="Y7" i="26" a="1"/>
  <c r="O32" i="26" a="1"/>
  <c r="Y14" i="26" a="1"/>
  <c r="Q5" i="26" a="1"/>
  <c r="T26" i="26" a="1"/>
  <c r="U17" i="26" a="1"/>
  <c r="W6" i="26" a="1"/>
  <c r="V31" i="26" a="1"/>
  <c r="W17" i="26" a="1"/>
  <c r="V17" i="26" a="1"/>
  <c r="Q11" i="26" a="1"/>
  <c r="R2" i="26" a="1"/>
  <c r="V22" i="26" a="1"/>
  <c r="X28" i="26" a="1"/>
  <c r="V4" i="26" a="1"/>
  <c r="X18" i="26" a="1"/>
  <c r="W20" i="26" a="1"/>
  <c r="T5" i="26" a="1"/>
  <c r="T2" i="26" a="1"/>
  <c r="T22" i="26" a="1"/>
  <c r="T7" i="26" a="1"/>
  <c r="X32" i="26" a="1"/>
  <c r="U9" i="26" a="1"/>
  <c r="T8" i="26" a="1"/>
  <c r="Y11" i="26" a="1"/>
  <c r="Y2" i="26" a="1"/>
  <c r="R18" i="26" a="1"/>
  <c r="R27" i="26" a="1"/>
  <c r="S22" i="26" a="1"/>
  <c r="T16" i="26" a="1"/>
  <c r="Q4" i="26" a="1"/>
  <c r="P31" i="26" a="1"/>
  <c r="T15" i="26" a="1"/>
  <c r="W12" i="26" a="1"/>
  <c r="T4" i="26" a="1"/>
  <c r="R24" i="26" a="1"/>
  <c r="S18" i="26" a="1"/>
  <c r="U8" i="26" a="1"/>
  <c r="V21" i="26" a="1"/>
  <c r="Q7" i="26" a="1"/>
  <c r="X16" i="26" a="1"/>
  <c r="T27" i="26" a="1"/>
  <c r="R8" i="26" a="1"/>
  <c r="S9" i="26" a="1"/>
  <c r="V32" i="26" a="1"/>
  <c r="X2" i="26" a="1"/>
  <c r="P21" i="26" l="1"/>
  <c r="P31" i="26"/>
  <c r="C43" i="3" s="1"/>
  <c r="W11" i="26"/>
  <c r="W19" i="26"/>
  <c r="W6" i="26"/>
  <c r="W28" i="26"/>
  <c r="J40" i="3" s="1"/>
  <c r="W30" i="26"/>
  <c r="J42" i="3" s="1"/>
  <c r="W14" i="26"/>
  <c r="W10" i="26"/>
  <c r="W20" i="26"/>
  <c r="J32" i="3" s="1"/>
  <c r="W21" i="26"/>
  <c r="W22" i="26"/>
  <c r="W33" i="26"/>
  <c r="J45" i="3" s="1"/>
  <c r="W2" i="26"/>
  <c r="W13" i="26"/>
  <c r="W17" i="26"/>
  <c r="W7" i="26"/>
  <c r="W12" i="26"/>
  <c r="W8" i="26"/>
  <c r="W31" i="26"/>
  <c r="J43" i="3" s="1"/>
  <c r="W4" i="26"/>
  <c r="W27" i="26"/>
  <c r="J39" i="3" s="1"/>
  <c r="W9" i="26"/>
  <c r="S4" i="26"/>
  <c r="S2" i="26"/>
  <c r="S22" i="26"/>
  <c r="S27" i="26"/>
  <c r="F39" i="3" s="1"/>
  <c r="S16" i="26"/>
  <c r="S13" i="26"/>
  <c r="S6" i="26"/>
  <c r="S24" i="26"/>
  <c r="S18" i="26"/>
  <c r="S20" i="26"/>
  <c r="F32" i="3" s="1"/>
  <c r="S9" i="26"/>
  <c r="S23" i="26"/>
  <c r="R27" i="26"/>
  <c r="E39" i="3" s="1"/>
  <c r="R30" i="26"/>
  <c r="E42" i="3" s="1"/>
  <c r="R18" i="26"/>
  <c r="R10" i="26"/>
  <c r="R20" i="26"/>
  <c r="E32" i="3" s="1"/>
  <c r="R8" i="26"/>
  <c r="R24" i="26"/>
  <c r="R32" i="26"/>
  <c r="E44" i="3" s="1"/>
  <c r="R5" i="26"/>
  <c r="R22" i="26"/>
  <c r="R7" i="26"/>
  <c r="R9" i="26"/>
  <c r="R26" i="26"/>
  <c r="E38" i="3" s="1"/>
  <c r="R2" i="26"/>
  <c r="R29" i="26"/>
  <c r="E41" i="3" s="1"/>
  <c r="T24" i="26"/>
  <c r="T28" i="26"/>
  <c r="G40" i="3" s="1"/>
  <c r="T19" i="26"/>
  <c r="T10" i="26"/>
  <c r="T27" i="26"/>
  <c r="G39" i="3" s="1"/>
  <c r="T9" i="26"/>
  <c r="T26" i="26"/>
  <c r="G38" i="3" s="1"/>
  <c r="T2" i="26"/>
  <c r="T34" i="26"/>
  <c r="G46" i="3" s="1"/>
  <c r="T5" i="26"/>
  <c r="T7" i="26"/>
  <c r="T14" i="26"/>
  <c r="T20" i="26"/>
  <c r="G32" i="3" s="1"/>
  <c r="T8" i="26"/>
  <c r="T22" i="26"/>
  <c r="T4" i="26"/>
  <c r="T23" i="26"/>
  <c r="T16" i="26"/>
  <c r="T32" i="26"/>
  <c r="G44" i="3" s="1"/>
  <c r="T15" i="26"/>
  <c r="T13" i="26"/>
  <c r="V17" i="26"/>
  <c r="V23" i="26"/>
  <c r="V33" i="26"/>
  <c r="I45" i="3" s="1"/>
  <c r="V10" i="26"/>
  <c r="V21" i="26"/>
  <c r="V2" i="26"/>
  <c r="V22" i="26"/>
  <c r="V31" i="26"/>
  <c r="I43" i="3" s="1"/>
  <c r="V32" i="26"/>
  <c r="I44" i="3" s="1"/>
  <c r="V4" i="26"/>
  <c r="V12" i="26"/>
  <c r="V34" i="26"/>
  <c r="I46" i="3" s="1"/>
  <c r="X7" i="26"/>
  <c r="X22" i="26"/>
  <c r="X10" i="26"/>
  <c r="X5" i="26"/>
  <c r="X21" i="26"/>
  <c r="X18" i="26"/>
  <c r="X15" i="26"/>
  <c r="X8" i="26"/>
  <c r="X23" i="26"/>
  <c r="X32" i="26"/>
  <c r="K44" i="3" s="1"/>
  <c r="X28" i="26"/>
  <c r="K40" i="3" s="1"/>
  <c r="X24" i="26"/>
  <c r="X25" i="26"/>
  <c r="K37" i="3" s="1"/>
  <c r="X27" i="26"/>
  <c r="K39" i="3" s="1"/>
  <c r="X4" i="26"/>
  <c r="X19" i="26"/>
  <c r="X20" i="26"/>
  <c r="K32" i="3" s="1"/>
  <c r="X2" i="26"/>
  <c r="X13" i="26"/>
  <c r="X16" i="26"/>
  <c r="O27" i="26"/>
  <c r="B39" i="3" s="1"/>
  <c r="O34" i="26"/>
  <c r="B46" i="3" s="1"/>
  <c r="O32" i="26"/>
  <c r="B44" i="3" s="1"/>
  <c r="Y24" i="26"/>
  <c r="Y11" i="26"/>
  <c r="Y2" i="26"/>
  <c r="Y27" i="26"/>
  <c r="L39" i="3" s="1"/>
  <c r="Y15" i="26"/>
  <c r="Y26" i="26"/>
  <c r="L38" i="3" s="1"/>
  <c r="Y20" i="26"/>
  <c r="L32" i="3" s="1"/>
  <c r="Y34" i="26"/>
  <c r="L46" i="3" s="1"/>
  <c r="Y31" i="26"/>
  <c r="L43" i="3" s="1"/>
  <c r="Y13" i="26"/>
  <c r="Y14" i="26"/>
  <c r="Y25" i="26"/>
  <c r="L37" i="3" s="1"/>
  <c r="Y18" i="26"/>
  <c r="Y7" i="26"/>
  <c r="Y29" i="26"/>
  <c r="L41" i="3" s="1"/>
  <c r="Q6" i="26"/>
  <c r="Q32" i="26"/>
  <c r="D44" i="3" s="1"/>
  <c r="Q34" i="26"/>
  <c r="D46" i="3" s="1"/>
  <c r="Q5" i="26"/>
  <c r="Q4" i="26"/>
  <c r="Q30" i="26"/>
  <c r="D42" i="3" s="1"/>
  <c r="Q14" i="26"/>
  <c r="Q15" i="26"/>
  <c r="Q12" i="26"/>
  <c r="Q20" i="26"/>
  <c r="D32" i="3" s="1"/>
  <c r="Q24" i="26"/>
  <c r="Q26" i="26"/>
  <c r="D38" i="3" s="1"/>
  <c r="Q21" i="26"/>
  <c r="Q28" i="26"/>
  <c r="D40" i="3" s="1"/>
  <c r="Q31" i="26"/>
  <c r="D43" i="3" s="1"/>
  <c r="Q7" i="26"/>
  <c r="Q11" i="26"/>
  <c r="Q18" i="26"/>
  <c r="U24" i="26"/>
  <c r="U7" i="26"/>
  <c r="U13" i="26"/>
  <c r="U8" i="26"/>
  <c r="U12" i="26"/>
  <c r="U9" i="26"/>
  <c r="U3" i="26"/>
  <c r="U6" i="26"/>
  <c r="U30" i="26"/>
  <c r="H42" i="3" s="1"/>
  <c r="U11" i="26"/>
  <c r="U15" i="26"/>
  <c r="U4" i="26"/>
  <c r="U16" i="26"/>
  <c r="U20" i="26"/>
  <c r="H32" i="3" s="1"/>
  <c r="U17" i="26"/>
  <c r="U10" i="26"/>
  <c r="U18" i="26"/>
  <c r="U32" i="26"/>
  <c r="H44" i="3" s="1"/>
  <c r="U28" i="26"/>
  <c r="H40" i="3" s="1"/>
  <c r="U29" i="26"/>
  <c r="H41" i="3" s="1"/>
  <c r="U34" i="26"/>
  <c r="H46" i="3" s="1"/>
  <c r="U23" i="26"/>
  <c r="G114" i="18"/>
  <c r="G110" i="18"/>
  <c r="G113" i="18"/>
  <c r="G111" i="18"/>
  <c r="H112" i="18"/>
  <c r="H110" i="18"/>
  <c r="G10" i="11"/>
  <c r="I10" i="11" s="1"/>
  <c r="H113" i="18"/>
  <c r="I9" i="11"/>
  <c r="E7" i="11"/>
  <c r="I7" i="11" s="1"/>
  <c r="I8" i="11"/>
  <c r="P13" i="26" a="1"/>
  <c r="O8" i="26" a="1"/>
  <c r="Q3" i="26" a="1"/>
  <c r="X33" i="26" a="1"/>
  <c r="O28" i="26" a="1"/>
  <c r="Q17" i="26" a="1"/>
  <c r="S12" i="26" a="1"/>
  <c r="O20" i="26" a="1"/>
  <c r="O23" i="26" a="1"/>
  <c r="R6" i="26" a="1"/>
  <c r="O31" i="26" a="1"/>
  <c r="Q22" i="26" a="1"/>
  <c r="P28" i="26" a="1"/>
  <c r="T17" i="26" a="1"/>
  <c r="S3" i="26" a="1"/>
  <c r="Y4" i="26" a="1"/>
  <c r="U25" i="26" a="1"/>
  <c r="S33" i="26" a="1"/>
  <c r="V16" i="26" a="1"/>
  <c r="V9" i="26" a="1"/>
  <c r="S15" i="26" a="1"/>
  <c r="P19" i="26" a="1"/>
  <c r="V24" i="26" a="1"/>
  <c r="U2" i="26" a="1"/>
  <c r="P20" i="26" a="1"/>
  <c r="P3" i="26" a="1"/>
  <c r="O15" i="26" a="1"/>
  <c r="Y3" i="26" a="1"/>
  <c r="Q19" i="26" a="1"/>
  <c r="T12" i="26" a="1"/>
  <c r="T6" i="26" a="1"/>
  <c r="O5" i="26" a="1"/>
  <c r="V25" i="26" a="1"/>
  <c r="R33" i="26" a="1"/>
  <c r="P11" i="26" a="1"/>
  <c r="Y17" i="26" a="1"/>
  <c r="T30" i="26" a="1"/>
  <c r="P14" i="26" a="1"/>
  <c r="Y22" i="26" a="1"/>
  <c r="U33" i="26" a="1"/>
  <c r="P7" i="26" a="1"/>
  <c r="Y19" i="26" a="1"/>
  <c r="P16" i="26" a="1"/>
  <c r="V30" i="26" a="1"/>
  <c r="P26" i="26" a="1"/>
  <c r="T3" i="26" a="1"/>
  <c r="X17" i="26" a="1"/>
  <c r="Q23" i="26" a="1"/>
  <c r="V3" i="26" a="1"/>
  <c r="P22" i="26" a="1"/>
  <c r="R28" i="26" a="1"/>
  <c r="O22" i="26" a="1"/>
  <c r="Y33" i="26" a="1"/>
  <c r="Y28" i="26" a="1"/>
  <c r="Q8" i="26" a="1"/>
  <c r="U5" i="26" a="1"/>
  <c r="O18" i="26" a="1"/>
  <c r="P23" i="26" a="1"/>
  <c r="Y21" i="26" a="1"/>
  <c r="O9" i="26" a="1"/>
  <c r="S25" i="26" a="1"/>
  <c r="X34" i="26" a="1"/>
  <c r="P30" i="26" a="1"/>
  <c r="O25" i="26" a="1"/>
  <c r="Y9" i="26" a="1"/>
  <c r="X12" i="26" a="1"/>
  <c r="P17" i="26" a="1"/>
  <c r="V20" i="26" a="1"/>
  <c r="V19" i="26" a="1"/>
  <c r="R23" i="26" a="1"/>
  <c r="U26" i="26" a="1"/>
  <c r="O17" i="26" a="1"/>
  <c r="P25" i="26" a="1"/>
  <c r="W5" i="26" a="1"/>
  <c r="R11" i="26" a="1"/>
  <c r="T29" i="26" a="1"/>
  <c r="O2" i="26" a="1"/>
  <c r="W29" i="26" a="1"/>
  <c r="O14" i="26" a="1"/>
  <c r="Y5" i="26" a="1"/>
  <c r="Q33" i="26" a="1"/>
  <c r="P9" i="26" a="1"/>
  <c r="P29" i="26" a="1"/>
  <c r="O7" i="26" a="1"/>
  <c r="S34" i="26" a="1"/>
  <c r="X9" i="26" a="1"/>
  <c r="X14" i="26" a="1"/>
  <c r="S14" i="26" a="1"/>
  <c r="Y10" i="26" a="1"/>
  <c r="P4" i="26" a="1"/>
  <c r="R19" i="26" a="1"/>
  <c r="O21" i="26" a="1"/>
  <c r="W25" i="26" a="1"/>
  <c r="O24" i="26" a="1"/>
  <c r="S28" i="26" a="1"/>
  <c r="U27" i="26" a="1"/>
  <c r="V6" i="26" a="1"/>
  <c r="P18" i="26" a="1"/>
  <c r="Q10" i="26" a="1"/>
  <c r="T31" i="26" a="1"/>
  <c r="O10" i="26" a="1"/>
  <c r="U21" i="26" a="1"/>
  <c r="V28" i="26" a="1"/>
  <c r="O30" i="26" a="1"/>
  <c r="V13" i="26" a="1"/>
  <c r="W16" i="26" a="1"/>
  <c r="T21" i="26" a="1"/>
  <c r="S10" i="26" a="1"/>
  <c r="R12" i="26" a="1"/>
  <c r="P15" i="26" a="1"/>
  <c r="S32" i="26" a="1"/>
  <c r="S5" i="26" a="1"/>
  <c r="V18" i="26" a="1"/>
  <c r="U19" i="26" a="1"/>
  <c r="W3" i="26" a="1"/>
  <c r="P33" i="26" a="1"/>
  <c r="W32" i="26" a="1"/>
  <c r="Q27" i="26" a="1"/>
  <c r="R17" i="26" a="1"/>
  <c r="W26" i="26" a="1"/>
  <c r="V7" i="26" a="1"/>
  <c r="O33" i="26" a="1"/>
  <c r="Q13" i="26" a="1"/>
  <c r="X6" i="26" a="1"/>
  <c r="X31" i="26" a="1"/>
  <c r="O3" i="26" a="1"/>
  <c r="P6" i="26" a="1"/>
  <c r="R3" i="26" a="1"/>
  <c r="R21" i="26" a="1"/>
  <c r="W24" i="26" a="1"/>
  <c r="X29" i="26" a="1"/>
  <c r="O13" i="26" a="1"/>
  <c r="P12" i="26" a="1"/>
  <c r="U31" i="26" a="1"/>
  <c r="V5" i="26" a="1"/>
  <c r="U14" i="26" a="1"/>
  <c r="S29" i="26" a="1"/>
  <c r="P8" i="26" a="1"/>
  <c r="V11" i="26" a="1"/>
  <c r="Q9" i="26" a="1"/>
  <c r="P34" i="26" a="1"/>
  <c r="Q29" i="26" a="1"/>
  <c r="S30" i="26" a="1"/>
  <c r="Y30" i="26" a="1"/>
  <c r="W23" i="26" a="1"/>
  <c r="O29" i="26" a="1"/>
  <c r="R15" i="26" a="1"/>
  <c r="S8" i="26" a="1"/>
  <c r="R25" i="26" a="1"/>
  <c r="W34" i="26" a="1"/>
  <c r="O12" i="26" a="1"/>
  <c r="S7" i="26" a="1"/>
  <c r="S11" i="26" a="1"/>
  <c r="T33" i="26" a="1"/>
  <c r="R16" i="26" a="1"/>
  <c r="O16" i="26" a="1"/>
  <c r="S21" i="26" a="1"/>
  <c r="Q2" i="26" a="1"/>
  <c r="X26" i="26" a="1"/>
  <c r="S19" i="26" a="1"/>
  <c r="R4" i="26" a="1"/>
  <c r="Q25" i="26" a="1"/>
  <c r="R34" i="26" a="1"/>
  <c r="S17" i="26" a="1"/>
  <c r="O4" i="26" a="1"/>
  <c r="O6" i="26" a="1"/>
  <c r="Q16" i="26" a="1"/>
  <c r="V27" i="26" a="1"/>
  <c r="P32" i="26" a="1"/>
  <c r="O19" i="26" a="1"/>
  <c r="V26" i="26" a="1"/>
  <c r="Y23" i="26" a="1"/>
  <c r="T25" i="26" a="1"/>
  <c r="V29" i="26" a="1"/>
  <c r="T18" i="26" a="1"/>
  <c r="S26" i="26" a="1"/>
  <c r="Y32" i="26" a="1"/>
  <c r="R14" i="26" a="1"/>
  <c r="R13" i="26" a="1"/>
  <c r="Y12" i="26" a="1"/>
  <c r="X11" i="26" a="1"/>
  <c r="U22" i="26" a="1"/>
  <c r="Y8" i="26" a="1"/>
  <c r="W15" i="26" a="1"/>
  <c r="O11" i="26" a="1"/>
  <c r="X3" i="26" a="1"/>
  <c r="P10" i="26" a="1"/>
  <c r="S31" i="26" a="1"/>
  <c r="Y16" i="26" a="1"/>
  <c r="V14" i="26" a="1"/>
  <c r="R31" i="26" a="1"/>
  <c r="O26" i="26" a="1"/>
  <c r="V15" i="26" a="1"/>
  <c r="P27" i="26" a="1"/>
  <c r="P5" i="26" a="1"/>
  <c r="P2" i="26" a="1"/>
  <c r="P24" i="26" a="1"/>
  <c r="W18" i="26" a="1"/>
  <c r="X30" i="26" a="1"/>
  <c r="Y6" i="26" a="1"/>
  <c r="V8" i="26" a="1"/>
  <c r="T11" i="26" a="1"/>
  <c r="X29" i="26" l="1"/>
  <c r="K41" i="3" s="1"/>
  <c r="R19" i="26"/>
  <c r="W18" i="26"/>
  <c r="O22" i="26"/>
  <c r="T30" i="26"/>
  <c r="G42" i="3" s="1"/>
  <c r="P15" i="26"/>
  <c r="Q10" i="26"/>
  <c r="S31" i="26"/>
  <c r="F43" i="3" s="1"/>
  <c r="S17" i="26"/>
  <c r="U14" i="26"/>
  <c r="Y5" i="26"/>
  <c r="P18" i="26"/>
  <c r="W24" i="26"/>
  <c r="O33" i="26"/>
  <c r="B45" i="3" s="1"/>
  <c r="W16" i="26"/>
  <c r="Y6" i="26"/>
  <c r="Y19" i="26"/>
  <c r="O3" i="26"/>
  <c r="S11" i="26"/>
  <c r="P10" i="26"/>
  <c r="Q29" i="26"/>
  <c r="D41" i="3" s="1"/>
  <c r="O9" i="26"/>
  <c r="Q2" i="26"/>
  <c r="X33" i="26"/>
  <c r="K45" i="3" s="1"/>
  <c r="T33" i="26"/>
  <c r="G45" i="3" s="1"/>
  <c r="S5" i="26"/>
  <c r="P7" i="26"/>
  <c r="T21" i="26"/>
  <c r="Y23" i="26"/>
  <c r="O20" i="26"/>
  <c r="B32" i="3" s="1"/>
  <c r="W5" i="26"/>
  <c r="Y16" i="26"/>
  <c r="V13" i="26"/>
  <c r="R3" i="26"/>
  <c r="P16" i="26"/>
  <c r="W32" i="26"/>
  <c r="J44" i="3" s="1"/>
  <c r="U21" i="26"/>
  <c r="O23" i="26"/>
  <c r="S28" i="26"/>
  <c r="F40" i="3" s="1"/>
  <c r="S14" i="26"/>
  <c r="P13" i="26"/>
  <c r="V24" i="26"/>
  <c r="S7" i="26"/>
  <c r="O25" i="26"/>
  <c r="B37" i="3" s="1"/>
  <c r="V28" i="26"/>
  <c r="I40" i="3" s="1"/>
  <c r="P14" i="26"/>
  <c r="X34" i="26"/>
  <c r="K46" i="3" s="1"/>
  <c r="U31" i="26"/>
  <c r="H43" i="3" s="1"/>
  <c r="P30" i="26"/>
  <c r="C42" i="3" s="1"/>
  <c r="T6" i="26"/>
  <c r="W25" i="26"/>
  <c r="J37" i="3" s="1"/>
  <c r="P26" i="26"/>
  <c r="C38" i="3" s="1"/>
  <c r="V27" i="26"/>
  <c r="I39" i="3" s="1"/>
  <c r="Q13" i="26"/>
  <c r="O24" i="26"/>
  <c r="Q22" i="26"/>
  <c r="Y33" i="26"/>
  <c r="L45" i="3" s="1"/>
  <c r="O29" i="26"/>
  <c r="B41" i="3" s="1"/>
  <c r="R11" i="26"/>
  <c r="X3" i="26"/>
  <c r="O7" i="26"/>
  <c r="X31" i="26"/>
  <c r="K43" i="3" s="1"/>
  <c r="S8" i="26"/>
  <c r="Y9" i="26"/>
  <c r="P4" i="26"/>
  <c r="O4" i="26"/>
  <c r="O16" i="26"/>
  <c r="Q16" i="26"/>
  <c r="V14" i="26"/>
  <c r="S29" i="26"/>
  <c r="F41" i="3" s="1"/>
  <c r="S32" i="26"/>
  <c r="F44" i="3" s="1"/>
  <c r="X9" i="26"/>
  <c r="Y22" i="26"/>
  <c r="R13" i="26"/>
  <c r="P17" i="26"/>
  <c r="O17" i="26"/>
  <c r="O19" i="26"/>
  <c r="S33" i="26"/>
  <c r="F45" i="3" s="1"/>
  <c r="U22" i="26"/>
  <c r="O21" i="26"/>
  <c r="Y32" i="26"/>
  <c r="L44" i="3" s="1"/>
  <c r="P25" i="26"/>
  <c r="C37" i="3" s="1"/>
  <c r="U19" i="26"/>
  <c r="O31" i="26"/>
  <c r="B43" i="3" s="1"/>
  <c r="V30" i="26"/>
  <c r="I42" i="3" s="1"/>
  <c r="U2" i="26"/>
  <c r="P3" i="26"/>
  <c r="U5" i="26"/>
  <c r="R12" i="26"/>
  <c r="P24" i="26"/>
  <c r="V15" i="26"/>
  <c r="S26" i="26"/>
  <c r="F38" i="3" s="1"/>
  <c r="T3" i="26"/>
  <c r="X6" i="26"/>
  <c r="P11" i="26"/>
  <c r="Q9" i="26"/>
  <c r="P29" i="26"/>
  <c r="C41" i="3" s="1"/>
  <c r="R25" i="26"/>
  <c r="E37" i="3" s="1"/>
  <c r="U26" i="26"/>
  <c r="H38" i="3" s="1"/>
  <c r="P5" i="26"/>
  <c r="S34" i="26"/>
  <c r="F46" i="3" s="1"/>
  <c r="V20" i="26"/>
  <c r="I32" i="3" s="1"/>
  <c r="R28" i="26"/>
  <c r="E40" i="3" s="1"/>
  <c r="Q27" i="26"/>
  <c r="D39" i="3" s="1"/>
  <c r="P28" i="26"/>
  <c r="C40" i="3" s="1"/>
  <c r="T29" i="26"/>
  <c r="G41" i="3" s="1"/>
  <c r="R17" i="26"/>
  <c r="O30" i="26"/>
  <c r="B42" i="3" s="1"/>
  <c r="Q17" i="26"/>
  <c r="V8" i="26"/>
  <c r="Y8" i="26"/>
  <c r="R4" i="26"/>
  <c r="S15" i="26"/>
  <c r="S25" i="26"/>
  <c r="F37" i="3" s="1"/>
  <c r="R6" i="26"/>
  <c r="V19" i="26"/>
  <c r="V6" i="26"/>
  <c r="P23" i="26"/>
  <c r="O11" i="26"/>
  <c r="O10" i="26"/>
  <c r="V5" i="26"/>
  <c r="P9" i="26"/>
  <c r="S10" i="26"/>
  <c r="S12" i="26"/>
  <c r="O26" i="26"/>
  <c r="B38" i="3" s="1"/>
  <c r="Q19" i="26"/>
  <c r="Q8" i="26"/>
  <c r="T11" i="26"/>
  <c r="S3" i="26"/>
  <c r="P20" i="26"/>
  <c r="C32" i="3" s="1"/>
  <c r="Y12" i="26"/>
  <c r="U27" i="26"/>
  <c r="H39" i="3" s="1"/>
  <c r="O12" i="26"/>
  <c r="W29" i="26"/>
  <c r="J41" i="3" s="1"/>
  <c r="P27" i="26"/>
  <c r="C39" i="3" s="1"/>
  <c r="V16" i="26"/>
  <c r="Y4" i="26"/>
  <c r="Q23" i="26"/>
  <c r="Q33" i="26"/>
  <c r="D45" i="3" s="1"/>
  <c r="O2" i="26"/>
  <c r="Y21" i="26"/>
  <c r="R33" i="26"/>
  <c r="E45" i="3" s="1"/>
  <c r="V29" i="26"/>
  <c r="I41" i="3" s="1"/>
  <c r="O15" i="26"/>
  <c r="S21" i="26"/>
  <c r="V9" i="26"/>
  <c r="O13" i="26"/>
  <c r="X11" i="26"/>
  <c r="R16" i="26"/>
  <c r="S19" i="26"/>
  <c r="U25" i="26"/>
  <c r="H37" i="3" s="1"/>
  <c r="T17" i="26"/>
  <c r="V7" i="26"/>
  <c r="X26" i="26"/>
  <c r="K38" i="3" s="1"/>
  <c r="V26" i="26"/>
  <c r="I38" i="3" s="1"/>
  <c r="R15" i="26"/>
  <c r="Y17" i="26"/>
  <c r="R21" i="26"/>
  <c r="P32" i="26"/>
  <c r="C44" i="3" s="1"/>
  <c r="O6" i="26"/>
  <c r="P8" i="26"/>
  <c r="X17" i="26"/>
  <c r="Y3" i="26"/>
  <c r="P22" i="26"/>
  <c r="W3" i="26"/>
  <c r="V25" i="26"/>
  <c r="I37" i="3" s="1"/>
  <c r="T25" i="26"/>
  <c r="G37" i="3" s="1"/>
  <c r="W34" i="26"/>
  <c r="J46" i="3" s="1"/>
  <c r="P6" i="26"/>
  <c r="T12" i="26"/>
  <c r="V3" i="26"/>
  <c r="O5" i="26"/>
  <c r="Y30" i="26"/>
  <c r="L42" i="3" s="1"/>
  <c r="W15" i="26"/>
  <c r="Q25" i="26"/>
  <c r="D37" i="3" s="1"/>
  <c r="U33" i="26"/>
  <c r="H45" i="3" s="1"/>
  <c r="P33" i="26"/>
  <c r="C45" i="3" s="1"/>
  <c r="R31" i="26"/>
  <c r="E43" i="3" s="1"/>
  <c r="R23" i="26"/>
  <c r="O14" i="26"/>
  <c r="T31" i="26"/>
  <c r="G43" i="3" s="1"/>
  <c r="Q3" i="26"/>
  <c r="R34" i="26"/>
  <c r="E46" i="3" s="1"/>
  <c r="W23" i="26"/>
  <c r="O28" i="26"/>
  <c r="B40" i="3" s="1"/>
  <c r="X12" i="26"/>
  <c r="P34" i="26"/>
  <c r="C46" i="3" s="1"/>
  <c r="T18" i="26"/>
  <c r="Y10" i="26"/>
  <c r="P19" i="26"/>
  <c r="R14" i="26"/>
  <c r="X14" i="26"/>
  <c r="V18" i="26"/>
  <c r="V11" i="26"/>
  <c r="Y28" i="26"/>
  <c r="L40" i="3" s="1"/>
  <c r="W26" i="26"/>
  <c r="J38" i="3" s="1"/>
  <c r="S30" i="26"/>
  <c r="F42" i="3" s="1"/>
  <c r="X30" i="26"/>
  <c r="K42" i="3" s="1"/>
  <c r="P12" i="26"/>
  <c r="P2" i="26"/>
  <c r="O8" i="26"/>
  <c r="O18" i="26"/>
  <c r="I112" i="18"/>
  <c r="N87" i="11" l="1"/>
  <c r="E32" i="10" s="1"/>
  <c r="J34" i="3" l="1"/>
  <c r="F17" i="3"/>
  <c r="G24" i="3"/>
  <c r="D23" i="3"/>
  <c r="I26" i="3"/>
  <c r="D27" i="3"/>
  <c r="L14" i="3"/>
  <c r="C25" i="3"/>
  <c r="G19" i="3"/>
  <c r="B21" i="3"/>
  <c r="E26" i="3"/>
  <c r="H26" i="3"/>
  <c r="G31" i="3"/>
  <c r="D30" i="3"/>
  <c r="C28" i="3"/>
  <c r="B30" i="3"/>
  <c r="C35" i="3"/>
  <c r="L19" i="3"/>
  <c r="D34" i="3"/>
  <c r="G21" i="3"/>
  <c r="K17" i="3"/>
  <c r="E29" i="3"/>
  <c r="G17" i="3"/>
  <c r="G28" i="3"/>
  <c r="B22" i="3"/>
  <c r="C21" i="3"/>
  <c r="K16" i="3"/>
  <c r="L22" i="3"/>
  <c r="K15" i="3"/>
  <c r="H27" i="3"/>
  <c r="H22" i="3"/>
  <c r="C19" i="3"/>
  <c r="J21" i="3"/>
  <c r="G29" i="3"/>
  <c r="L34" i="3"/>
  <c r="I28" i="3"/>
  <c r="G30" i="3"/>
  <c r="B34" i="3"/>
  <c r="F30" i="3"/>
  <c r="L21" i="3"/>
  <c r="C18" i="3"/>
  <c r="I23" i="3"/>
  <c r="D21" i="3"/>
  <c r="C24" i="3"/>
  <c r="B26" i="3"/>
  <c r="D35" i="3"/>
  <c r="I16" i="3"/>
  <c r="E28" i="3"/>
  <c r="B25" i="3"/>
  <c r="J35" i="3"/>
  <c r="J19" i="3"/>
  <c r="L35" i="3"/>
  <c r="I36" i="3"/>
  <c r="I21" i="3"/>
  <c r="B31" i="3"/>
  <c r="D24" i="3"/>
  <c r="K23" i="3"/>
  <c r="L29" i="3"/>
  <c r="F31" i="3"/>
  <c r="J15" i="3"/>
  <c r="K31" i="3"/>
  <c r="H30" i="3"/>
  <c r="I33" i="3"/>
  <c r="E14" i="3"/>
  <c r="G27" i="3"/>
  <c r="E33" i="3"/>
  <c r="L28" i="3"/>
  <c r="J28" i="3"/>
  <c r="B24" i="3"/>
  <c r="J25" i="3"/>
  <c r="K30" i="3"/>
  <c r="D28" i="3"/>
  <c r="C29" i="3"/>
  <c r="G34" i="3"/>
  <c r="F24" i="3"/>
  <c r="I19" i="3"/>
  <c r="J22" i="3"/>
  <c r="G36" i="3"/>
  <c r="G16" i="3"/>
  <c r="K35" i="3"/>
  <c r="B16" i="3"/>
  <c r="L23" i="3"/>
  <c r="J30" i="3"/>
  <c r="K29" i="3"/>
  <c r="D16" i="3"/>
  <c r="H23" i="3"/>
  <c r="D20" i="3"/>
  <c r="G15" i="3"/>
  <c r="J24" i="3"/>
  <c r="L20" i="3"/>
  <c r="I24" i="3"/>
  <c r="B20" i="3"/>
  <c r="F22" i="3"/>
  <c r="H28" i="3"/>
  <c r="C20" i="3"/>
  <c r="F29" i="3"/>
  <c r="K26" i="3"/>
  <c r="J33" i="3"/>
  <c r="H14" i="3"/>
  <c r="G33" i="3"/>
  <c r="F25" i="3"/>
  <c r="F15" i="3"/>
  <c r="E19" i="3"/>
  <c r="E24" i="3"/>
  <c r="F16" i="3"/>
  <c r="K28" i="3"/>
  <c r="K18" i="3"/>
  <c r="D17" i="3"/>
  <c r="B15" i="3"/>
  <c r="B18" i="3"/>
  <c r="G14" i="3"/>
  <c r="J20" i="3"/>
  <c r="H18" i="3"/>
  <c r="H33" i="3"/>
  <c r="L24" i="3"/>
  <c r="L26" i="3"/>
  <c r="J29" i="3"/>
  <c r="E23" i="3"/>
  <c r="F23" i="3"/>
  <c r="E34" i="3"/>
  <c r="H19" i="3"/>
  <c r="D33" i="3"/>
  <c r="E30" i="3"/>
  <c r="I22" i="3"/>
  <c r="K25" i="3"/>
  <c r="L25" i="3"/>
  <c r="L16" i="3"/>
  <c r="E31" i="3"/>
  <c r="E18" i="3"/>
  <c r="I25" i="3"/>
  <c r="I15" i="3"/>
  <c r="K19" i="3"/>
  <c r="H36" i="3"/>
  <c r="K24" i="3"/>
  <c r="E21" i="3"/>
  <c r="J18" i="3"/>
  <c r="K22" i="3"/>
  <c r="F33" i="3"/>
  <c r="F20" i="3"/>
  <c r="B14" i="3"/>
  <c r="N11" i="3" s="1" a="1"/>
  <c r="N11" i="3" s="1"/>
  <c r="L36" i="3"/>
  <c r="F34" i="3"/>
  <c r="E27" i="3"/>
  <c r="E20" i="3"/>
  <c r="C30" i="3"/>
  <c r="H21" i="3"/>
  <c r="F21" i="3"/>
  <c r="C17" i="3"/>
  <c r="B36" i="3"/>
  <c r="K36" i="3"/>
  <c r="D14" i="3"/>
  <c r="L15" i="3"/>
  <c r="H25" i="3"/>
  <c r="L30" i="3"/>
  <c r="J23" i="3"/>
  <c r="D26" i="3"/>
  <c r="B19" i="3"/>
  <c r="C15" i="3"/>
  <c r="K21" i="3"/>
  <c r="C36" i="3"/>
  <c r="I34" i="3"/>
  <c r="G23" i="3"/>
  <c r="C31" i="3"/>
  <c r="G35" i="3"/>
  <c r="C33" i="3"/>
  <c r="D31" i="3"/>
  <c r="H34" i="3"/>
  <c r="B28" i="3"/>
  <c r="I30" i="3"/>
  <c r="C34" i="3"/>
  <c r="D29" i="3"/>
  <c r="B17" i="3"/>
  <c r="H31" i="3"/>
  <c r="J26" i="3"/>
  <c r="I27" i="3"/>
  <c r="E36" i="3"/>
  <c r="C22" i="3"/>
  <c r="I20" i="3"/>
  <c r="I14" i="3"/>
  <c r="H16" i="3"/>
  <c r="B23" i="3"/>
  <c r="B29" i="3"/>
  <c r="D25" i="3"/>
  <c r="J36" i="3"/>
  <c r="C26" i="3"/>
  <c r="E15" i="3"/>
  <c r="D22" i="3"/>
  <c r="L18" i="3"/>
  <c r="I31" i="3"/>
  <c r="F18" i="3"/>
  <c r="G25" i="3"/>
  <c r="J16" i="3"/>
  <c r="I18" i="3"/>
  <c r="F35" i="3"/>
  <c r="I35" i="3"/>
  <c r="L27" i="3"/>
  <c r="D15" i="3"/>
  <c r="H15" i="3"/>
  <c r="K20" i="3"/>
  <c r="C27" i="3"/>
  <c r="H24" i="3"/>
  <c r="H20" i="3"/>
  <c r="L17" i="3"/>
  <c r="G26" i="3"/>
  <c r="B27" i="3"/>
  <c r="G22" i="3"/>
  <c r="E35" i="3"/>
  <c r="K34" i="3"/>
  <c r="J17" i="3"/>
  <c r="F36" i="3"/>
  <c r="G20" i="3"/>
  <c r="J14" i="3"/>
  <c r="E22" i="3"/>
  <c r="H29" i="3"/>
  <c r="K33" i="3"/>
  <c r="K27" i="3"/>
  <c r="E25" i="3"/>
  <c r="H17" i="3"/>
  <c r="I29" i="3"/>
  <c r="H35" i="3"/>
  <c r="L31" i="3"/>
  <c r="D18" i="3"/>
  <c r="K14" i="3"/>
  <c r="D19" i="3"/>
  <c r="C16" i="3"/>
  <c r="L33" i="3"/>
  <c r="C23" i="3"/>
  <c r="I17" i="3"/>
  <c r="C14" i="3"/>
  <c r="F14" i="3"/>
  <c r="F26" i="3"/>
  <c r="J31" i="3"/>
  <c r="J27" i="3"/>
  <c r="E16" i="3"/>
  <c r="B35" i="3"/>
  <c r="F28" i="3"/>
  <c r="F27" i="3"/>
  <c r="F19" i="3"/>
  <c r="B33" i="3"/>
  <c r="D36" i="3"/>
  <c r="E17" i="3"/>
  <c r="G18" i="3"/>
  <c r="J12" i="3" l="1"/>
  <c r="H13" i="3"/>
  <c r="K12" i="3"/>
  <c r="I13" i="3"/>
  <c r="C12" i="3"/>
  <c r="B12" i="3"/>
  <c r="C1" i="3" s="1"/>
  <c r="L13" i="3"/>
  <c r="G12" i="3"/>
  <c r="K13" i="3"/>
  <c r="F13" i="3"/>
  <c r="C11" i="3"/>
  <c r="D12" i="3"/>
  <c r="C10" i="3"/>
  <c r="E13" i="3"/>
  <c r="G13" i="3"/>
  <c r="D13"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OnkoZert</author>
    <author>OnkoZert - Florina Dudu</author>
    <author>OnkoZert - Roxana Rentea</author>
    <author>Florina</author>
    <author>o.penzes</author>
  </authors>
  <commentList>
    <comment ref="C6" authorId="0" shapeId="0" xr:uid="{00000000-0006-0000-0000-000001000000}">
      <text>
        <r>
          <rPr>
            <sz val="9"/>
            <color indexed="81"/>
            <rFont val="Arial"/>
            <family val="2"/>
          </rPr>
          <t>Bitte Reg.-Nr. auswählen.
Zum Auditjahr 2025 wurde die Systematik der Reg.-Nrn. grundsätzlich überarbeitet, wobei die 3-stellige Zahl zur eindeutigen Identifikation jedes Zentrums unverändert geblieben ist. Die aktuellen Reg.-Nrn. der jeweiligen Zentren können auf www.oncomap.de eingesehen werden.</t>
        </r>
      </text>
    </comment>
    <comment ref="C12" authorId="1" shapeId="0" xr:uid="{00000000-0006-0000-0000-000002000000}">
      <text>
        <r>
          <rPr>
            <sz val="9"/>
            <color indexed="81"/>
            <rFont val="Arial"/>
            <family val="2"/>
          </rPr>
          <t>Institutskennzeichen für die Abrechnung mit den Trägern der Sozialversicherung (9-stellige Ziffernfolge: 26XXXXXXX).
Die Bearbeitung ist nur für Zentren mit Standort in Deutschland erforderlich.</t>
        </r>
      </text>
    </comment>
    <comment ref="J12" authorId="0" shapeId="0" xr:uid="{00000000-0006-0000-0000-000003000000}">
      <text>
        <r>
          <rPr>
            <sz val="9"/>
            <color indexed="81"/>
            <rFont val="Arial"/>
            <family val="2"/>
          </rPr>
          <t>tt.mm.jjjj
Übertrag in weitere Tabellenblätter erfolgt automatisch.</t>
        </r>
      </text>
    </comment>
    <comment ref="C14" authorId="0" shapeId="0" xr:uid="{00000000-0006-0000-0000-000004000000}">
      <text>
        <r>
          <rPr>
            <sz val="9"/>
            <color indexed="81"/>
            <rFont val="Arial"/>
            <family val="2"/>
          </rPr>
          <t>Vom Institut für das Entgeltsystem im Krankenhaus (InEK) vergebenen Identifizierungsmerkmal (9-stellige Ziffernfolge: 77XXXXXXX).
Die Bearbeitung ist nur für Zentren mit Standort in Deutschland erforderlich.</t>
        </r>
      </text>
    </comment>
    <comment ref="J14" authorId="0" shapeId="0" xr:uid="{00000000-0006-0000-0000-000005000000}">
      <text>
        <r>
          <rPr>
            <sz val="9"/>
            <color indexed="81"/>
            <rFont val="Arial"/>
            <family val="2"/>
          </rPr>
          <t>Auswahl erfolgt über Reg.-Nr.</t>
        </r>
      </text>
    </comment>
    <comment ref="C16" authorId="0" shapeId="0" xr:uid="{00000000-0006-0000-0000-000006000000}">
      <text>
        <r>
          <rPr>
            <sz val="9"/>
            <color indexed="81"/>
            <rFont val="Arial"/>
            <family val="2"/>
          </rPr>
          <t>Name, Vorname</t>
        </r>
      </text>
    </comment>
    <comment ref="F22" authorId="0" shapeId="0" xr:uid="{00000000-0006-0000-0000-000007000000}">
      <text>
        <r>
          <rPr>
            <sz val="9"/>
            <color indexed="81"/>
            <rFont val="Arial"/>
            <family val="2"/>
          </rPr>
          <t>Subjektive Bewertung der Zusammenarbeit hinsichtlich Darlegung der Zertifizierungsdaten und Rückmeldung der Follow-Up-Daten.</t>
        </r>
      </text>
    </comment>
    <comment ref="B25" authorId="2" shapeId="0" xr:uid="{00000000-0006-0000-0000-000008000000}">
      <text>
        <r>
          <rPr>
            <sz val="9"/>
            <color indexed="81"/>
            <rFont val="Arial"/>
            <family val="2"/>
          </rPr>
          <t>Für die automatische Generierung des Kennzahlenbogens und der Matrix Ergebnisqualität steht ein Auswertungstool (XML-OncoBox) zur Verfügung, welches in unterschiedliche Tumordokumentationssysteme integriert werden kann. Weitergehende Informationen zur XML-OncoBox unter www.xml-oncobox.de.</t>
        </r>
      </text>
    </comment>
    <comment ref="B28" authorId="0" shapeId="0" xr:uid="{00000000-0006-0000-0000-000009000000}">
      <text>
        <r>
          <rPr>
            <sz val="9"/>
            <color indexed="81"/>
            <rFont val="Arial"/>
            <family val="2"/>
          </rPr>
          <t>EB = Erhebungsbogen
KB = Kennzahlenbogen
KN = Kennzahlen</t>
        </r>
      </text>
    </comment>
    <comment ref="H30" authorId="0" shapeId="0" xr:uid="{00000000-0006-0000-0000-00000A000000}">
      <text>
        <r>
          <rPr>
            <sz val="9"/>
            <color indexed="81"/>
            <rFont val="Arial"/>
            <family val="2"/>
          </rPr>
          <t>Teil von Nenner KN: 10</t>
        </r>
      </text>
    </comment>
    <comment ref="I30" authorId="0" shapeId="0" xr:uid="{00000000-0006-0000-0000-00000B000000}">
      <text>
        <r>
          <rPr>
            <sz val="9"/>
            <color indexed="81"/>
            <rFont val="Arial"/>
            <family val="2"/>
          </rPr>
          <t>Teil von Nenner KN: 10</t>
        </r>
      </text>
    </comment>
    <comment ref="J30" authorId="0" shapeId="0" xr:uid="{00000000-0006-0000-0000-00000C000000}">
      <text>
        <r>
          <rPr>
            <sz val="9"/>
            <color indexed="81"/>
            <rFont val="Arial"/>
            <family val="2"/>
          </rPr>
          <t>Teil von Nenner KN: 10</t>
        </r>
      </text>
    </comment>
    <comment ref="K30" authorId="0" shapeId="0" xr:uid="{00000000-0006-0000-0000-00000D000000}">
      <text>
        <r>
          <rPr>
            <sz val="9"/>
            <color indexed="81"/>
            <rFont val="Arial"/>
            <family val="2"/>
          </rPr>
          <t>Teil von Nenner KN: 10</t>
        </r>
      </text>
    </comment>
    <comment ref="L30" authorId="0" shapeId="0" xr:uid="{00000000-0006-0000-0000-00000E000000}">
      <text>
        <r>
          <rPr>
            <sz val="9"/>
            <color indexed="81"/>
            <rFont val="Arial"/>
            <family val="2"/>
          </rPr>
          <t>Nenner KN: 11
Teil von Nenner KN: 7, 9</t>
        </r>
      </text>
    </comment>
    <comment ref="H31" authorId="0" shapeId="0" xr:uid="{00000000-0006-0000-0000-00000F000000}">
      <text>
        <r>
          <rPr>
            <sz val="9"/>
            <color indexed="81"/>
            <rFont val="Arial"/>
            <family val="2"/>
          </rPr>
          <t>Teil von Nenner KN: 10</t>
        </r>
      </text>
    </comment>
    <comment ref="I31" authorId="0" shapeId="0" xr:uid="{00000000-0006-0000-0000-000010000000}">
      <text>
        <r>
          <rPr>
            <sz val="9"/>
            <color indexed="81"/>
            <rFont val="Arial"/>
            <family val="2"/>
          </rPr>
          <t>Teil von Nenner KN: 10</t>
        </r>
      </text>
    </comment>
    <comment ref="J31" authorId="0" shapeId="0" xr:uid="{00000000-0006-0000-0000-000011000000}">
      <text>
        <r>
          <rPr>
            <sz val="9"/>
            <color indexed="81"/>
            <rFont val="Arial"/>
            <family val="2"/>
          </rPr>
          <t>Teil von Nenner KN: 10</t>
        </r>
      </text>
    </comment>
    <comment ref="K31" authorId="0" shapeId="0" xr:uid="{00000000-0006-0000-0000-000012000000}">
      <text>
        <r>
          <rPr>
            <sz val="9"/>
            <color indexed="81"/>
            <rFont val="Arial"/>
            <family val="2"/>
          </rPr>
          <t>Teil von Nenner KN: 10</t>
        </r>
      </text>
    </comment>
    <comment ref="L31" authorId="0" shapeId="0" xr:uid="{00000000-0006-0000-0000-000013000000}">
      <text>
        <r>
          <rPr>
            <sz val="9"/>
            <color indexed="81"/>
            <rFont val="Arial"/>
            <family val="2"/>
          </rPr>
          <t>Teil von Nenner KN: 9</t>
        </r>
      </text>
    </comment>
    <comment ref="L32" authorId="0" shapeId="0" xr:uid="{00000000-0006-0000-0000-000014000000}">
      <text>
        <r>
          <rPr>
            <sz val="9"/>
            <color indexed="81"/>
            <rFont val="Arial"/>
            <family val="2"/>
          </rPr>
          <t>Teil von Nenner KN: 7</t>
        </r>
      </text>
    </comment>
    <comment ref="L34" authorId="0" shapeId="0" xr:uid="{00000000-0006-0000-0000-000015000000}">
      <text>
        <r>
          <rPr>
            <sz val="9"/>
            <color indexed="81"/>
            <rFont val="Arial"/>
            <family val="2"/>
          </rPr>
          <t>Teil von Nenner KN: 7</t>
        </r>
      </text>
    </comment>
    <comment ref="L36" authorId="3" shapeId="0" xr:uid="{00000000-0006-0000-0000-000016000000}">
      <text>
        <r>
          <rPr>
            <sz val="9"/>
            <color indexed="81"/>
            <rFont val="Arial"/>
            <family val="2"/>
          </rPr>
          <t>Teil von Nenner KN: 7, 18, 19</t>
        </r>
      </text>
    </comment>
    <comment ref="L37" authorId="3" shapeId="0" xr:uid="{00000000-0006-0000-0000-000017000000}">
      <text>
        <r>
          <rPr>
            <sz val="9"/>
            <color indexed="81"/>
            <rFont val="Arial"/>
            <family val="2"/>
          </rPr>
          <t>Teil von Nenner KN: 18</t>
        </r>
      </text>
    </comment>
    <comment ref="L38" authorId="4" shapeId="0" xr:uid="{00000000-0006-0000-0000-000018000000}">
      <text>
        <r>
          <rPr>
            <sz val="9"/>
            <color indexed="81"/>
            <rFont val="Arial"/>
            <family val="2"/>
          </rPr>
          <t>Teil von Nenner KN: 7</t>
        </r>
      </text>
    </comment>
    <comment ref="L40" authorId="4" shapeId="0" xr:uid="{00000000-0006-0000-0000-000019000000}">
      <text>
        <r>
          <rPr>
            <sz val="9"/>
            <color indexed="81"/>
            <rFont val="Arial"/>
            <family val="2"/>
          </rPr>
          <t>Nenner KN: 2a</t>
        </r>
      </text>
    </comment>
    <comment ref="L41" authorId="0" shapeId="0" xr:uid="{00000000-0006-0000-0000-00001A000000}">
      <text>
        <r>
          <rPr>
            <sz val="9"/>
            <color indexed="81"/>
            <rFont val="Arial"/>
            <family val="2"/>
          </rPr>
          <t>Teil von Nenner KN: 2b, 7</t>
        </r>
      </text>
    </comment>
    <comment ref="L42" authorId="4" shapeId="0" xr:uid="{00000000-0006-0000-0000-00001B000000}">
      <text>
        <r>
          <rPr>
            <sz val="9"/>
            <color indexed="81"/>
            <rFont val="Arial"/>
            <family val="2"/>
          </rPr>
          <t>Teil von Nenner KN: 2b</t>
        </r>
      </text>
    </comment>
    <comment ref="L43" authorId="0" shapeId="0" xr:uid="{00000000-0006-0000-0000-00001C000000}">
      <text>
        <r>
          <rPr>
            <sz val="9"/>
            <color indexed="81"/>
            <rFont val="Arial"/>
            <family val="2"/>
          </rPr>
          <t>Anzahl KN: 1a 
Teil von Nenner KN: 3, 4
Nenner KN: 5</t>
        </r>
      </text>
    </comment>
    <comment ref="L45" authorId="0" shapeId="0" xr:uid="{00000000-0006-0000-0000-00001D000000}">
      <text>
        <r>
          <rPr>
            <sz val="9"/>
            <color indexed="81"/>
            <rFont val="Arial"/>
            <family val="2"/>
          </rPr>
          <t>Anzahl KN: 6a</t>
        </r>
      </text>
    </comment>
    <comment ref="L46" authorId="0" shapeId="0" xr:uid="{00000000-0006-0000-0000-00001E000000}">
      <text>
        <r>
          <rPr>
            <sz val="9"/>
            <color indexed="81"/>
            <rFont val="Arial"/>
            <family val="2"/>
          </rPr>
          <t>Anzahl KN: 6b</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OnkoZert - Christine Keller</author>
  </authors>
  <commentList>
    <comment ref="H25" authorId="0" shapeId="0" xr:uid="{00000000-0006-0000-0700-000001000000}">
      <text>
        <r>
          <rPr>
            <b/>
            <sz val="9"/>
            <color indexed="81"/>
            <rFont val="Tahoma"/>
            <family val="2"/>
          </rPr>
          <t>OnkoZert - Christine Keller:</t>
        </r>
        <r>
          <rPr>
            <sz val="9"/>
            <color indexed="81"/>
            <rFont val="Tahoma"/>
            <family val="2"/>
          </rPr>
          <t xml:space="preserve">
Angabe aus KB übernommen.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E5" authorId="0" shapeId="0" xr:uid="{00000000-0006-0000-0A00-000001000000}">
      <text>
        <r>
          <rPr>
            <sz val="9"/>
            <color indexed="81"/>
            <rFont val="Arial"/>
            <family val="2"/>
          </rPr>
          <t>Zähler KN 5</t>
        </r>
      </text>
    </comment>
    <comment ref="A9" authorId="0" shapeId="0" xr:uid="{00000000-0006-0000-0A00-000002000000}">
      <text>
        <r>
          <rPr>
            <sz val="9"/>
            <color indexed="81"/>
            <rFont val="Arial"/>
            <family val="2"/>
          </rPr>
          <t xml:space="preserve">Verantwortlicher Kooperationspartner:    
·     Intern: Studieneinheit/ Fachbereich, von dem die Betreuung der Studie ausgeht (z.B. Abt. für Radioonkologie; Hämato-/ Onkologische Gemeinschaftspraxis Dr. Mustermann; …). Bezeichnung Kooperationspartner identisch wie unter www.oncomap.de, sofern gelistet.        
·     Extern: Zentrum (Bezeichnung wie unter www.oncomap.de gelistet) oder Klinik </t>
        </r>
      </text>
    </comment>
    <comment ref="D10" authorId="0" shapeId="0" xr:uid="{00000000-0006-0000-0A00-000003000000}">
      <text>
        <r>
          <rPr>
            <sz val="9"/>
            <color indexed="81"/>
            <rFont val="Arial"/>
            <family val="2"/>
          </rPr>
          <t>Angabe optional, siehe Kap. 1.7.3.a</t>
        </r>
      </text>
    </comment>
    <comment ref="E10" authorId="0" shapeId="0" xr:uid="{00000000-0006-0000-0A00-000004000000}">
      <text>
        <r>
          <rPr>
            <sz val="9"/>
            <color indexed="81"/>
            <rFont val="Arial"/>
            <family val="2"/>
          </rPr>
          <t>Angabe optional, siehe Kap. 1.7.3.a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C6" authorId="0" shapeId="0" xr:uid="{00000000-0006-0000-0B00-000001000000}">
      <text>
        <r>
          <rPr>
            <sz val="9"/>
            <color indexed="81"/>
            <rFont val="Arial"/>
            <family val="2"/>
          </rPr>
          <t xml:space="preserve">relevant bei mehrstandortigen Zentren bzw. für den Fall, dass ein Operateur regelhaft an mehreren Standorten/ Kliniken als Operateur aktiv ist (operative Expertise ist differenziert pro Standort/ Klinikum auszuweisen) </t>
        </r>
      </text>
    </comment>
    <comment ref="D6" authorId="0" shapeId="0" xr:uid="{00000000-0006-0000-0B00-000002000000}">
      <text>
        <r>
          <rPr>
            <sz val="9"/>
            <color indexed="81"/>
            <rFont val="Arial"/>
            <family val="2"/>
          </rPr>
          <t>Zeitraum in der Regel das zurückliegende Kalenderjahr (= Kennzahlenjahr); Abweichungen z.B. bei Personalfluktuation, unterjährige Ernennung von Operateuren; bei unklarer Erfüllung kann 1 Operateur auch doppelt für 2 Zeiträume geführt werden (z.B. letztes Kalenderjahr und aktuelles Jahr bis Datum Einreichung EB)</t>
        </r>
      </text>
    </comment>
    <comment ref="E23" authorId="0" shapeId="0" xr:uid="{00000000-0006-0000-0B00-000003000000}">
      <text>
        <r>
          <rPr>
            <sz val="9"/>
            <color indexed="81"/>
            <rFont val="Arial"/>
            <family val="2"/>
          </rPr>
          <t>Summe "Operative Expertise" Basisdaten kann sich von Summe der Operationen pro Operateur unterscheiden.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OnkoZert</author>
    <author>OnkoZert - Christine Keller</author>
    <author>OnkoZert - Florina Dudu</author>
    <author>o.penzes</author>
    <author>Florina</author>
  </authors>
  <commentList>
    <comment ref="E5" authorId="0" shapeId="0" xr:uid="{00000000-0006-0000-0D00-000001000000}">
      <text>
        <r>
          <rPr>
            <sz val="9"/>
            <color indexed="81"/>
            <rFont val="Arial"/>
            <family val="2"/>
          </rPr>
          <t>Übertrag erfolgt aus Tabellenblatt Basisdaten</t>
        </r>
      </text>
    </comment>
    <comment ref="I5" authorId="0" shapeId="0" xr:uid="{00000000-0006-0000-0D00-000002000000}">
      <text>
        <r>
          <rPr>
            <sz val="9"/>
            <color indexed="81"/>
            <rFont val="Arial"/>
            <family val="2"/>
          </rPr>
          <t>Übertrag erfolgt aus Tabellenblatt Basisdaten</t>
        </r>
      </text>
    </comment>
    <comment ref="B7" authorId="0" shapeId="0" xr:uid="{00000000-0006-0000-0D00-000003000000}">
      <text>
        <r>
          <rPr>
            <sz val="9"/>
            <color indexed="81"/>
            <rFont val="Arial"/>
            <family val="2"/>
          </rPr>
          <t>KN = Kennzahl</t>
        </r>
      </text>
    </comment>
    <comment ref="D7" authorId="0" shapeId="0" xr:uid="{00000000-0006-0000-0D00-000004000000}">
      <text>
        <r>
          <rPr>
            <sz val="9"/>
            <color indexed="81"/>
            <rFont val="Arial"/>
            <family val="2"/>
          </rPr>
          <t>EB = Erhebungsbogen
LL = Leitlinie (www.leitlinienprogramm-onkologie.de)</t>
        </r>
      </text>
    </comment>
    <comment ref="P7" authorId="0" shapeId="0" xr:uid="{00000000-0006-0000-0D00-000005000000}">
      <text>
        <r>
          <rPr>
            <sz val="9"/>
            <color indexed="81"/>
            <rFont val="Arial"/>
            <family val="2"/>
          </rPr>
          <t>Bitte zuerst Tabellenblatt Basisdaten komplett bearbeiten, dann graue Felder Ist-Werte ausfüllen.</t>
        </r>
      </text>
    </comment>
    <comment ref="S8" authorId="1" shapeId="0" xr:uid="{00000000-0006-0000-0D00-000006000000}">
      <text>
        <r>
          <rPr>
            <sz val="9"/>
            <color indexed="81"/>
            <rFont val="Arial"/>
            <family val="2"/>
          </rPr>
          <t>Wenn Zelle grau, bitte Begründung angeben.</t>
        </r>
      </text>
    </comment>
    <comment ref="Q9" authorId="0" shapeId="0" xr:uid="{00000000-0006-0000-0D00-000007000000}">
      <text>
        <r>
          <rPr>
            <sz val="9"/>
            <color indexed="81"/>
            <rFont val="Arial"/>
            <family val="2"/>
          </rPr>
          <t>Übertrag erfolgt aus Tabellenblatt Basisdaten
Zelle L43</t>
        </r>
      </text>
    </comment>
    <comment ref="E15" authorId="2" shapeId="0" xr:uid="{00000000-0006-0000-0D00-000008000000}">
      <text>
        <r>
          <rPr>
            <sz val="9"/>
            <color indexed="81"/>
            <rFont val="Arial"/>
            <family val="2"/>
          </rPr>
          <t>Weitere Erläuterungen siehe FAQ</t>
        </r>
        <r>
          <rPr>
            <sz val="9"/>
            <color indexed="81"/>
            <rFont val="Tahoma"/>
            <family val="2"/>
          </rPr>
          <t xml:space="preserve">
</t>
        </r>
      </text>
    </comment>
    <comment ref="Q16" authorId="0" shapeId="0" xr:uid="{00000000-0006-0000-0D00-000009000000}">
      <text>
        <r>
          <rPr>
            <sz val="9"/>
            <color indexed="81"/>
            <rFont val="Arial"/>
            <family val="2"/>
          </rPr>
          <t>Übertrag erfolgt aus Tabellenblatt Basisdaten
Zelle L40</t>
        </r>
      </text>
    </comment>
    <comment ref="Q19" authorId="3" shapeId="0" xr:uid="{00000000-0006-0000-0D00-00000A000000}">
      <text>
        <r>
          <rPr>
            <sz val="9"/>
            <color indexed="81"/>
            <rFont val="Arial"/>
            <family val="2"/>
          </rPr>
          <t>Übertrag erfolgt aus Tabellenblatt Basisdaten
Zelle L41+L42</t>
        </r>
      </text>
    </comment>
    <comment ref="E21" authorId="3" shapeId="0" xr:uid="{00000000-0006-0000-0D00-00000B000000}">
      <text>
        <r>
          <rPr>
            <sz val="9"/>
            <color indexed="81"/>
            <rFont val="Arial"/>
            <family val="2"/>
          </rPr>
          <t>Screeninginstrumente können der S3 Leitlinie Psychoonkologische Diagnostik, Beratung und Behandlung von erwachsenen Krebspat. entnommen werden</t>
        </r>
      </text>
    </comment>
    <comment ref="H21" authorId="3" shapeId="0" xr:uid="{00000000-0006-0000-0D00-00000C000000}">
      <text>
        <r>
          <rPr>
            <sz val="9"/>
            <color indexed="81"/>
            <rFont val="Arial"/>
            <family val="2"/>
          </rPr>
          <t>Distress-Screening beinhaltet die Anwendung eines validen Distressinstruments (analog zur S3 Leitlinie Psychoonkologische Diagnostik, Beratung und Behandlung von erwachsenen Krebspat.)</t>
        </r>
      </text>
    </comment>
    <comment ref="Q22" authorId="4" shapeId="0" xr:uid="{00000000-0006-0000-0D00-00000D000000}">
      <text>
        <r>
          <rPr>
            <sz val="9"/>
            <color indexed="81"/>
            <rFont val="Arial"/>
            <family val="2"/>
          </rPr>
          <t>Übertrag erfolgt aus
Anzahl KN 1a + Anzahl KN 1b</t>
        </r>
      </text>
    </comment>
    <comment ref="Q25" authorId="0" shapeId="0" xr:uid="{00000000-0006-0000-0D00-00000E000000}">
      <text>
        <r>
          <rPr>
            <sz val="9"/>
            <color indexed="81"/>
            <rFont val="Arial"/>
            <family val="2"/>
          </rPr>
          <t>Übertrag erfolgt aus
Nenner KN: 3</t>
        </r>
      </text>
    </comment>
    <comment ref="Q27" authorId="0" shapeId="0" xr:uid="{00000000-0006-0000-0D00-00000F000000}">
      <text>
        <r>
          <rPr>
            <sz val="9"/>
            <color indexed="81"/>
            <rFont val="Arial"/>
            <family val="2"/>
          </rPr>
          <t>Der Zähler ist keine Teilmenge des Nenners.
Übertrag erfolgt aus Tabellenblatt Studien
Zelle E5.</t>
        </r>
      </text>
    </comment>
    <comment ref="Q28" authorId="0" shapeId="0" xr:uid="{00000000-0006-0000-0D00-000010000000}">
      <text>
        <r>
          <rPr>
            <sz val="9"/>
            <color indexed="81"/>
            <rFont val="Arial"/>
            <family val="2"/>
          </rPr>
          <t>Übertrag erfolgt aus Tabellenblatt Basisdaten
Zelle L43</t>
        </r>
      </text>
    </comment>
    <comment ref="Q30" authorId="0" shapeId="0" xr:uid="{00000000-0006-0000-0D00-000011000000}">
      <text>
        <r>
          <rPr>
            <sz val="9"/>
            <color indexed="81"/>
            <rFont val="Arial"/>
            <family val="2"/>
          </rPr>
          <t>Übertrag erfolgt aus Tabellenblatt Basisdaten
Zelle L45</t>
        </r>
      </text>
    </comment>
    <comment ref="Q33" authorId="0" shapeId="0" xr:uid="{00000000-0006-0000-0D00-000012000000}">
      <text>
        <r>
          <rPr>
            <sz val="9"/>
            <color indexed="81"/>
            <rFont val="Arial"/>
            <family val="2"/>
          </rPr>
          <t>Übertrag erfolgt aus Tabellenblatt Basisdaten
Zelle L46</t>
        </r>
      </text>
    </comment>
    <comment ref="Q37" authorId="0" shapeId="0" xr:uid="{00000000-0006-0000-0D00-000013000000}">
      <text>
        <r>
          <rPr>
            <sz val="9"/>
            <color indexed="81"/>
            <rFont val="Arial"/>
            <family val="2"/>
          </rPr>
          <t>Übertrag erfolgt aus Tabellenblatt Basisdaten Zellen L30+L32+L34+L36+L38+L41</t>
        </r>
      </text>
    </comment>
    <comment ref="E42" authorId="2" shapeId="0" xr:uid="{00000000-0006-0000-0D00-000014000000}">
      <text>
        <r>
          <rPr>
            <sz val="9"/>
            <color indexed="81"/>
            <rFont val="Arial"/>
            <family val="2"/>
          </rPr>
          <t>Weitere Erläuterungen siehe FAQ</t>
        </r>
      </text>
    </comment>
    <comment ref="Q43" authorId="0" shapeId="0" xr:uid="{00000000-0006-0000-0D00-000015000000}">
      <text>
        <r>
          <rPr>
            <sz val="9"/>
            <color indexed="81"/>
            <rFont val="Arial"/>
            <family val="2"/>
          </rPr>
          <t>Übertrag erfolgt aus Tabellenblatt Basisdaten
Zellen L30+L31</t>
        </r>
      </text>
    </comment>
    <comment ref="E45" authorId="2" shapeId="0" xr:uid="{00000000-0006-0000-0D00-000016000000}">
      <text>
        <r>
          <rPr>
            <sz val="9"/>
            <color indexed="81"/>
            <rFont val="Arial"/>
            <family val="2"/>
          </rPr>
          <t>Weitere Erläuterungen siehe FAQ</t>
        </r>
      </text>
    </comment>
    <comment ref="Q46" authorId="0" shapeId="0" xr:uid="{00000000-0006-0000-0D00-000017000000}">
      <text>
        <r>
          <rPr>
            <sz val="9"/>
            <color indexed="81"/>
            <rFont val="Arial"/>
            <family val="2"/>
          </rPr>
          <t>Übertrag erfolgt aus Tabellenblatt Basisdaten
Zellen H30 bis K31</t>
        </r>
      </text>
    </comment>
    <comment ref="E48" authorId="2" shapeId="0" xr:uid="{00000000-0006-0000-0D00-000018000000}">
      <text>
        <r>
          <rPr>
            <sz val="9"/>
            <color indexed="81"/>
            <rFont val="Arial"/>
            <family val="2"/>
          </rPr>
          <t>Weitere Erläuterungen siehe FAQ</t>
        </r>
      </text>
    </comment>
    <comment ref="Q49" authorId="0" shapeId="0" xr:uid="{00000000-0006-0000-0D00-000019000000}">
      <text>
        <r>
          <rPr>
            <sz val="9"/>
            <color indexed="81"/>
            <rFont val="Arial"/>
            <family val="2"/>
          </rPr>
          <t>Übertrag erfolgt aus Tabellenblatt Basisdaten Zelle L30</t>
        </r>
      </text>
    </comment>
    <comment ref="E51" authorId="2" shapeId="0" xr:uid="{00000000-0006-0000-0D00-00001A000000}">
      <text>
        <r>
          <rPr>
            <sz val="9"/>
            <color indexed="81"/>
            <rFont val="Arial"/>
            <family val="2"/>
          </rPr>
          <t>Weitere Erläuterungen siehe FAQ</t>
        </r>
      </text>
    </comment>
    <comment ref="E54" authorId="2" shapeId="0" xr:uid="{00000000-0006-0000-0D00-00001B000000}">
      <text>
        <r>
          <rPr>
            <sz val="9"/>
            <color indexed="81"/>
            <rFont val="Arial"/>
            <family val="2"/>
          </rPr>
          <t>Weitere Erläuterungen siehe FAQ</t>
        </r>
      </text>
    </comment>
    <comment ref="E57" authorId="2" shapeId="0" xr:uid="{00000000-0006-0000-0D00-00001C000000}">
      <text>
        <r>
          <rPr>
            <sz val="9"/>
            <color indexed="81"/>
            <rFont val="Arial"/>
            <family val="2"/>
          </rPr>
          <t>Weitere Erläuterungen siehe FAQ</t>
        </r>
      </text>
    </comment>
    <comment ref="E60" authorId="2" shapeId="0" xr:uid="{00000000-0006-0000-0D00-00001D000000}">
      <text>
        <r>
          <rPr>
            <sz val="9"/>
            <color indexed="81"/>
            <rFont val="Arial"/>
            <family val="2"/>
          </rPr>
          <t>Weitere Erläuterungen siehe FAQ</t>
        </r>
      </text>
    </comment>
    <comment ref="E69" authorId="2" shapeId="0" xr:uid="{00000000-0006-0000-0D00-00001E000000}">
      <text>
        <r>
          <rPr>
            <sz val="9"/>
            <color indexed="81"/>
            <rFont val="Arial"/>
            <family val="2"/>
          </rPr>
          <t>Weitere Erläuterungen siehe FAQ</t>
        </r>
      </text>
    </comment>
    <comment ref="Q70" authorId="4" shapeId="0" xr:uid="{00000000-0006-0000-0D00-00001F000000}">
      <text>
        <r>
          <rPr>
            <sz val="9"/>
            <color indexed="81"/>
            <rFont val="Arial"/>
            <family val="2"/>
          </rPr>
          <t>Übertrag erfolgt aus Tabellenblatt Basisdaten Zellen L36+L37</t>
        </r>
      </text>
    </comment>
    <comment ref="Q73" authorId="4" shapeId="0" xr:uid="{00000000-0006-0000-0D00-000020000000}">
      <text>
        <r>
          <rPr>
            <sz val="9"/>
            <color indexed="81"/>
            <rFont val="Arial"/>
            <family val="2"/>
          </rPr>
          <t>Übertrag erfolgt aus Tabellenblatt Basisdaten
Zellen L36</t>
        </r>
      </text>
    </comment>
    <comment ref="E75" authorId="2" shapeId="0" xr:uid="{00000000-0006-0000-0D00-000021000000}">
      <text>
        <r>
          <rPr>
            <sz val="9"/>
            <color indexed="81"/>
            <rFont val="Arial"/>
            <family val="2"/>
          </rPr>
          <t>Weitere Erläuterungen siehe FAQ</t>
        </r>
      </text>
    </comment>
    <comment ref="Q88" authorId="2" shapeId="0" xr:uid="{53B26ECA-8962-48B6-BE90-A4630BB883E0}">
      <text>
        <r>
          <rPr>
            <sz val="9"/>
            <color indexed="81"/>
            <rFont val="Arial"/>
            <family val="2"/>
          </rPr>
          <t>Übertrag erfolgt aus
Nenner KN: 23</t>
        </r>
      </text>
    </comment>
    <comment ref="Q91" authorId="2" shapeId="0" xr:uid="{E3009BC0-031C-4795-A569-7E58F5243D68}">
      <text>
        <r>
          <rPr>
            <sz val="9"/>
            <color indexed="81"/>
            <rFont val="Arial"/>
            <family val="2"/>
          </rPr>
          <t>Übertrag erfolgt aus
Nenner KN: 23</t>
        </r>
      </text>
    </comment>
    <comment ref="Q94" authorId="2" shapeId="0" xr:uid="{E090E059-CF57-4C80-B03D-79F79CBB38E0}">
      <text>
        <r>
          <rPr>
            <sz val="9"/>
            <color indexed="81"/>
            <rFont val="Arial"/>
            <family val="2"/>
          </rPr>
          <t>Übertrag erfolgt aus
Nenner KN: 23</t>
        </r>
      </text>
    </comment>
    <comment ref="E96" authorId="2" shapeId="0" xr:uid="{00000000-0006-0000-0D00-000022000000}">
      <text>
        <r>
          <rPr>
            <sz val="9"/>
            <color indexed="81"/>
            <rFont val="Arial"/>
            <family val="2"/>
          </rPr>
          <t>Weitere Erläuterungen siehe FAQ</t>
        </r>
      </text>
    </comment>
    <comment ref="Q103" authorId="2" shapeId="0" xr:uid="{BF870D5D-7B4B-4EBF-ACDE-42A33FA804C5}">
      <text>
        <r>
          <rPr>
            <sz val="9"/>
            <color indexed="81"/>
            <rFont val="Arial"/>
            <family val="2"/>
          </rPr>
          <t>Übertrag erfolgt aus
Nenner KN: 23</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D6" authorId="0" shapeId="0" xr:uid="{00000000-0006-0000-0F00-000001000000}">
      <text>
        <r>
          <rPr>
            <sz val="9"/>
            <color indexed="81"/>
            <rFont val="Arial"/>
            <family val="2"/>
          </rPr>
          <t>Übertrag erfolgt aus Tabellenblatt Basisdaten</t>
        </r>
      </text>
    </comment>
    <comment ref="D8" authorId="0" shapeId="0" xr:uid="{00000000-0006-0000-0F00-000002000000}">
      <text>
        <r>
          <rPr>
            <sz val="9"/>
            <color indexed="81"/>
            <rFont val="Arial"/>
            <family val="2"/>
          </rPr>
          <t>Übertrag erfolgt aus Tabellenblatt Basisdaten</t>
        </r>
      </text>
    </comment>
    <comment ref="K8" authorId="0" shapeId="0" xr:uid="{00000000-0006-0000-0F00-000003000000}">
      <text>
        <r>
          <rPr>
            <sz val="9"/>
            <color indexed="81"/>
            <rFont val="Arial"/>
            <family val="2"/>
          </rPr>
          <t>Übertrag erfolgt aus Tabellenblatt Basisdaten</t>
        </r>
      </text>
    </comment>
  </commentList>
</comments>
</file>

<file path=xl/sharedStrings.xml><?xml version="1.0" encoding="utf-8"?>
<sst xmlns="http://schemas.openxmlformats.org/spreadsheetml/2006/main" count="2096" uniqueCount="1441">
  <si>
    <t>Nr.</t>
  </si>
  <si>
    <t>Kennzahlenziel</t>
  </si>
  <si>
    <t>Zähler</t>
  </si>
  <si>
    <t>Sollvorgabe</t>
  </si>
  <si>
    <t>Nenner</t>
  </si>
  <si>
    <t>%</t>
  </si>
  <si>
    <t>Primärfälle</t>
  </si>
  <si>
    <t>Anzahl</t>
  </si>
  <si>
    <t>Beratung Sozialdienst</t>
  </si>
  <si>
    <t>Sollvorgabe nicht erfüllt</t>
  </si>
  <si>
    <t>I</t>
  </si>
  <si>
    <t>Summe</t>
  </si>
  <si>
    <t>Gesamt</t>
  </si>
  <si>
    <t>Quote</t>
  </si>
  <si>
    <t>Reg.-Nr.</t>
  </si>
  <si>
    <t>Bundesland</t>
  </si>
  <si>
    <t>Thüringen</t>
  </si>
  <si>
    <t>GTDS</t>
  </si>
  <si>
    <t>Tumordokumentationssystem</t>
  </si>
  <si>
    <t>KIS-Erweiterung</t>
  </si>
  <si>
    <t>Baden-Württemberg</t>
  </si>
  <si>
    <t>Bayern</t>
  </si>
  <si>
    <t>Berlin</t>
  </si>
  <si>
    <t>Brandenburg</t>
  </si>
  <si>
    <t>Bremen</t>
  </si>
  <si>
    <t>Hamburg</t>
  </si>
  <si>
    <t>Hessen</t>
  </si>
  <si>
    <t>Mecklenburg-Vorpommern</t>
  </si>
  <si>
    <t>Niedersachsen</t>
  </si>
  <si>
    <t>Nordrhein-Westfalen</t>
  </si>
  <si>
    <t>Rheinland-Pfalz</t>
  </si>
  <si>
    <t>Saarland</t>
  </si>
  <si>
    <t>Sachsen</t>
  </si>
  <si>
    <t>Sachsen-Anhalt</t>
  </si>
  <si>
    <t>Schleswig-Holstein</t>
  </si>
  <si>
    <t>Schweiz</t>
  </si>
  <si>
    <t>Datenqualität</t>
  </si>
  <si>
    <t>Aktion</t>
  </si>
  <si>
    <t>ID</t>
  </si>
  <si>
    <t>HID</t>
  </si>
  <si>
    <t>EingeleiteteAktionen</t>
  </si>
  <si>
    <t>Aktionen</t>
  </si>
  <si>
    <t>vID</t>
  </si>
  <si>
    <t>Zaehler</t>
  </si>
  <si>
    <t>Nr</t>
  </si>
  <si>
    <t>FormularID</t>
  </si>
  <si>
    <t>ErlaeuterungDatendefizit</t>
  </si>
  <si>
    <t>% Angabe</t>
  </si>
  <si>
    <t>Eigenentwicklung (MS Excel, MS Access etc.)</t>
  </si>
  <si>
    <t>KRAZTUR</t>
  </si>
  <si>
    <t>Kennzahlenbogen</t>
  </si>
  <si>
    <t>Erstelldatum</t>
  </si>
  <si>
    <t>Plausibilität unklar</t>
  </si>
  <si>
    <t>Verifizierung Zentrum</t>
  </si>
  <si>
    <t xml:space="preserve">Reg.-Nr. </t>
  </si>
  <si>
    <t>Erstzertifizierung</t>
  </si>
  <si>
    <t>Basisdaten</t>
  </si>
  <si>
    <t>Datenqualität Kennzahlen</t>
  </si>
  <si>
    <t>Grundgesamtheit 
(= Nenner)</t>
  </si>
  <si>
    <t>I.O.</t>
  </si>
  <si>
    <t>I.O. (Plausibilität unklar)</t>
  </si>
  <si>
    <t>Pflicht Berechnung</t>
  </si>
  <si>
    <t>Optional Berechnung</t>
  </si>
  <si>
    <t>optional - I.O.</t>
  </si>
  <si>
    <t>optional - I.O. (Plausibilität unklar)</t>
  </si>
  <si>
    <t>optional - Sollvorgabe nicht erfüllt</t>
  </si>
  <si>
    <t>optional - unvollständig</t>
  </si>
  <si>
    <t>optional - inkorrekt</t>
  </si>
  <si>
    <t>Plausibel</t>
  </si>
  <si>
    <t>Inkorrekt</t>
  </si>
  <si>
    <t>Fehlerhaft</t>
  </si>
  <si>
    <t>Unvollständig</t>
  </si>
  <si>
    <t>kein Eintrag</t>
  </si>
  <si>
    <t>n.d.</t>
  </si>
  <si>
    <t>Bearbeitungs-qualität</t>
  </si>
  <si>
    <t>Kennzahlenjahr</t>
  </si>
  <si>
    <t>Anzahl/Quote</t>
  </si>
  <si>
    <t xml:space="preserve"> &lt;= Sollv. nicht erfüllt</t>
  </si>
  <si>
    <t xml:space="preserve"> &gt;= Sollv. nicht erfüllt</t>
  </si>
  <si>
    <t>&gt;</t>
  </si>
  <si>
    <t>&lt;</t>
  </si>
  <si>
    <t xml:space="preserve"> &lt; Plausi ?</t>
  </si>
  <si>
    <t xml:space="preserve"> &gt; Plausi ?</t>
  </si>
  <si>
    <t>Datum Erstzertifizierung</t>
  </si>
  <si>
    <t>Prüfung der Nenner</t>
  </si>
  <si>
    <t>Ist-Wert
Ausfüllen</t>
  </si>
  <si>
    <t>Zentrum</t>
  </si>
  <si>
    <t>Standort</t>
  </si>
  <si>
    <t>Einrichtung 1</t>
  </si>
  <si>
    <t>Status</t>
  </si>
  <si>
    <t>Land</t>
  </si>
  <si>
    <t>Nebenstandort</t>
  </si>
  <si>
    <t>Phase</t>
  </si>
  <si>
    <t>Audit Start</t>
  </si>
  <si>
    <t>Audit Ende</t>
  </si>
  <si>
    <t>Phase 2012</t>
  </si>
  <si>
    <t>Phase 2013</t>
  </si>
  <si>
    <t>OnkoNet</t>
  </si>
  <si>
    <t>NUK</t>
  </si>
  <si>
    <t>Anzahl Primärfälle</t>
  </si>
  <si>
    <t>4</t>
  </si>
  <si>
    <t>Kennzahl-
definition</t>
  </si>
  <si>
    <t>Revisionsoperationen</t>
  </si>
  <si>
    <t>Siehe Sollvorgabe</t>
  </si>
  <si>
    <t>Prätherapeutische Tumorkonferenz</t>
  </si>
  <si>
    <t>Prätherapeutische Vorstellung möglichst vieler Pat. in der Tumorkonferenz</t>
  </si>
  <si>
    <t>Derzeit keine Vorgaben</t>
  </si>
  <si>
    <t>Adäquate Rate an Beratung durch Sozialdienst</t>
  </si>
  <si>
    <t>Möglichst niedrige Rate an postoperativen Revisions-OP´s</t>
  </si>
  <si>
    <t xml:space="preserve">Möglichst häufig CT/MRT Schädelbasis bis obere Thoraxapertur </t>
  </si>
  <si>
    <t>Thorax-CT zum Ausschluss pulmonale Filiae bei Mundhöhlenkarzinom</t>
  </si>
  <si>
    <t xml:space="preserve">Leitliniengerechte Indikation Thorax CT </t>
  </si>
  <si>
    <t>Möglichst häufig vollständiger Befundbericht</t>
  </si>
  <si>
    <t>Neck-Dissection bei Mundhöhlenkarzinom</t>
  </si>
  <si>
    <t>Strahlentherapie bei Mundhöhlenkarzinom</t>
  </si>
  <si>
    <t>Möglichst häufig ohne Unterbrechung der Strahlentherapie</t>
  </si>
  <si>
    <t xml:space="preserve">Leitliniengerechte Indikation zur Postoperativen Radio- o. Radiochemotherapie </t>
  </si>
  <si>
    <t>Möglichst häufig zahnärztliche Untersuchung</t>
  </si>
  <si>
    <t>≥ 75</t>
  </si>
  <si>
    <t>Basisdaten Kopf-Hals-Tumoren</t>
  </si>
  <si>
    <t>II</t>
  </si>
  <si>
    <t>III</t>
  </si>
  <si>
    <t>Bundesland / Land</t>
  </si>
  <si>
    <t>Kennzahlenbogen Kopf-Hals-Tumoren</t>
  </si>
  <si>
    <t>Kennzahlenbogen - Analyseprotokoll Datendefizite Kopf-Hals-Tumoren</t>
  </si>
  <si>
    <t>Nicht gelistet</t>
  </si>
  <si>
    <t>Unbekannt</t>
  </si>
  <si>
    <t>Kopf-Hals-Tumorzentrum der Universitätsmedizin Mannheim</t>
  </si>
  <si>
    <t>Universitätsmedizin Mannheim</t>
  </si>
  <si>
    <t>Deutschland</t>
  </si>
  <si>
    <t>Zentrum für Kopf-Hals-Tumoren im Charité Comprehensive Cancer Center</t>
  </si>
  <si>
    <t>Charité - Campus Mitte</t>
  </si>
  <si>
    <t>Zentrum für Kopf-Hals-Tumoren Tübingen</t>
  </si>
  <si>
    <t>Kopf-Hals-Tumorzentrum des Universitätsklinikums Würzburg</t>
  </si>
  <si>
    <t>Universitätsklinikum Würzburg</t>
  </si>
  <si>
    <t>Kopf-Hals-Tumorzentrum Heilbronn-Franken</t>
  </si>
  <si>
    <t>Kopf-Hals-Tumorzentrum des Universitären Cancer Center Hamburg</t>
  </si>
  <si>
    <t>Universitätsklinikum Hamburg-Eppendorf</t>
  </si>
  <si>
    <t>Kopf-Hals-Tumorzentrum Marburg</t>
  </si>
  <si>
    <t>Kopf-Hals-Tumorzentrum Erlangen</t>
  </si>
  <si>
    <t>Universitätsklinikum Münster</t>
  </si>
  <si>
    <t>Kopf-Hals-Tumorzentrum des Universitätsklinikums Regensburg</t>
  </si>
  <si>
    <t>Universitätsklinikum Regensburg</t>
  </si>
  <si>
    <t>-----</t>
  </si>
  <si>
    <t>Bildgebung bei Mundhöhlenkarzinom für Feststellung 
N-Kategorie</t>
  </si>
  <si>
    <t xml:space="preserve">Leitliniengerechte Indikation zur 
Neck-Dissection </t>
  </si>
  <si>
    <t>Ansprechpartner</t>
  </si>
  <si>
    <t>Postoperative Radio- o. Radiochemotherapie bei Mundhöhlenkarzinom</t>
  </si>
  <si>
    <t>Primärfälle gesamt</t>
  </si>
  <si>
    <t>Achieva</t>
  </si>
  <si>
    <t>Achiever Medical System</t>
  </si>
  <si>
    <t>c37.CancerCenter</t>
  </si>
  <si>
    <t>CARAT</t>
  </si>
  <si>
    <t>CREDOS</t>
  </si>
  <si>
    <t>H.I.T.</t>
  </si>
  <si>
    <t>IndivuNET</t>
  </si>
  <si>
    <t>Kolorekt</t>
  </si>
  <si>
    <t>Medbrix</t>
  </si>
  <si>
    <t>MR-TU-DO</t>
  </si>
  <si>
    <t>Oncolution</t>
  </si>
  <si>
    <t>onkodok (XAXOA)</t>
  </si>
  <si>
    <t>OnkoManager</t>
  </si>
  <si>
    <t>Onkomedia</t>
  </si>
  <si>
    <t>online Dokumentation IDZB</t>
  </si>
  <si>
    <t>Tudok (Tumorzentrum Regensburg)</t>
  </si>
  <si>
    <t>WDC-Kolonakte</t>
  </si>
  <si>
    <t>Plausi unklar</t>
  </si>
  <si>
    <t>Daten-qualität</t>
  </si>
  <si>
    <t>"in situ"</t>
  </si>
  <si>
    <t>Allgemeine Feststellungen</t>
  </si>
  <si>
    <t>Allgemeine Hinweise</t>
  </si>
  <si>
    <t>Allgemeine Abweichungen</t>
  </si>
  <si>
    <t>Bewertung Ausschuss</t>
  </si>
  <si>
    <t>Anmerkung OnkoZert</t>
  </si>
  <si>
    <t>Feststellung</t>
  </si>
  <si>
    <t>Hinweis</t>
  </si>
  <si>
    <t>Abweichung</t>
  </si>
  <si>
    <t>Noch nicht vorhanden</t>
  </si>
  <si>
    <t>Kopf-Hals-Tumorzentrum der Ruhr-Universität Bochum</t>
  </si>
  <si>
    <t>UniversitätsSpital Zürich</t>
  </si>
  <si>
    <t>Fachklinik Hornheide-Münster</t>
  </si>
  <si>
    <t>Heartsoft Tumordatenbank</t>
  </si>
  <si>
    <t>QuaDoSta</t>
  </si>
  <si>
    <t>Österreich</t>
  </si>
  <si>
    <r>
      <t xml:space="preserve">Eingeleitete / geplante Aktionen
</t>
    </r>
    <r>
      <rPr>
        <sz val="8"/>
        <color indexed="8"/>
        <rFont val="Arial"/>
        <family val="2"/>
      </rPr>
      <t>(bei plausibler Begründung keine Aktion erforderlich)</t>
    </r>
  </si>
  <si>
    <t>Alle KN leer:</t>
  </si>
  <si>
    <t xml:space="preserve">        Erstelldatum</t>
  </si>
  <si>
    <t>Kennzahldefinition</t>
  </si>
  <si>
    <t>Zähler/ Anzahl</t>
  </si>
  <si>
    <t>Begründung / Ursache</t>
  </si>
  <si>
    <t>Eingeleitete / geplante Aktionen</t>
  </si>
  <si>
    <t>Für Übertragung in Datendefizite_KB:</t>
  </si>
  <si>
    <t>ixserv.4</t>
  </si>
  <si>
    <t>Kopf-Hals-Tumorzentrum des Universitätsklinikums Ulm</t>
  </si>
  <si>
    <t>Universitätsklinikum Ulm</t>
  </si>
  <si>
    <t>KN</t>
  </si>
  <si>
    <t>≥ 95%</t>
  </si>
  <si>
    <t>Bearbeitungshinweise:</t>
  </si>
  <si>
    <t>Kopf-Hals-Tumor-Zentrum im Universitären Centrum für Tumorerkrankungen (UCT) Frankfurt</t>
  </si>
  <si>
    <t>Zentrum für Kopf-Hals-Tumoren Klinikum Stuttgart</t>
  </si>
  <si>
    <t>ambucare</t>
  </si>
  <si>
    <t>em.net</t>
  </si>
  <si>
    <t>FileTuDo</t>
  </si>
  <si>
    <t>MIQ-KRCA</t>
  </si>
  <si>
    <t>ORBIS-ODOK</t>
  </si>
  <si>
    <t>ONKOSTAR</t>
  </si>
  <si>
    <t>ONDIS</t>
  </si>
  <si>
    <t>Qualitätssicherung Kolorektalkarzinom</t>
  </si>
  <si>
    <t>SMATOS</t>
  </si>
  <si>
    <t>StuDoQ</t>
  </si>
  <si>
    <t>Tumordokumentation des Instituts für Krebsepidemiologie</t>
  </si>
  <si>
    <t>KR7</t>
  </si>
  <si>
    <r>
      <t xml:space="preserve">Begründung / Ursache
</t>
    </r>
    <r>
      <rPr>
        <sz val="8"/>
        <color indexed="8"/>
        <rFont val="Arial"/>
        <family val="2"/>
      </rPr>
      <t>(min. 30 Zeichen / max. 500 Zeichen)</t>
    </r>
  </si>
  <si>
    <t>Kopf-Hals-Tumorzentrum der Kliniken Maria Hilf GmbH Mönchengladbach</t>
  </si>
  <si>
    <t>Kliniken Maria Hilf GmbH</t>
  </si>
  <si>
    <t>Kopf-Hals-Tumorzentrum Jena</t>
  </si>
  <si>
    <t>Universitätsklinikum Jena</t>
  </si>
  <si>
    <t>Kopf-Hals-Tumorzentrum Klinikum Kassel</t>
  </si>
  <si>
    <t>Universitätsklinikum Essen</t>
  </si>
  <si>
    <t>Universitätsklinikum Freiburg</t>
  </si>
  <si>
    <t>XML-OncoBox</t>
  </si>
  <si>
    <t>IVA</t>
  </si>
  <si>
    <t>IVB</t>
  </si>
  <si>
    <t>Primärfälle 
Def. Gemäß 1.2.1</t>
  </si>
  <si>
    <t>≥ 5%</t>
  </si>
  <si>
    <t>MaDoS</t>
  </si>
  <si>
    <t>IVC</t>
  </si>
  <si>
    <t>UCC-TDS (Tumorzentrum Dresden)</t>
  </si>
  <si>
    <t>&lt; 20%</t>
  </si>
  <si>
    <t>Universitätsmedizin Rostock</t>
  </si>
  <si>
    <t>UKM - Kopf-Hals-Tumor-Zentrum</t>
  </si>
  <si>
    <t>Kopf-Hals-Tumorzentrum am Karl-Lennert-Krebscentrum</t>
  </si>
  <si>
    <t>Klinikum Stuttgart, Katharinenhospital</t>
  </si>
  <si>
    <t>Luzerner Kantonsspital</t>
  </si>
  <si>
    <t>Kopf-Hals-Tumor-Zentrum Universitätsklinikum Düsseldorf</t>
  </si>
  <si>
    <t>Universitätsklinikum Schleswig-Holstein, Campus Lübeck</t>
  </si>
  <si>
    <t>Kopf-Hals-Tumor-Zentrum am Universitätsklinikum Leipzig</t>
  </si>
  <si>
    <t>Universitätsklinikum Leipzig AöR</t>
  </si>
  <si>
    <t>&lt; 70%</t>
  </si>
  <si>
    <t>Mundhöhle operativ</t>
  </si>
  <si>
    <t>Mundhöhle nicht operativ</t>
  </si>
  <si>
    <t>OncoBox</t>
  </si>
  <si>
    <t>Klinikum Kassel</t>
  </si>
  <si>
    <t>Universitätsklinikum Schleswig-Holstein Campus Kiel</t>
  </si>
  <si>
    <t>Kopf-Hals-Tumorzentrum Luzern</t>
  </si>
  <si>
    <t>Zentrum für Kopf-Hals-Tumoren am Westdeutschen Tumorzentrum - Universitätsmedizin Essen</t>
  </si>
  <si>
    <t>Kopf-Hals-Tumorzentrum Chemnitz</t>
  </si>
  <si>
    <t>Kopf-Hals-Tumor-Zentrum Ludwigshafen</t>
  </si>
  <si>
    <t>Klinikum der Stadt Ludwigshafen am Rhein gGmbH</t>
  </si>
  <si>
    <t>Kopf-Hals-Tumor-Zentrum Medizinische Hochschule Hannover</t>
  </si>
  <si>
    <t>Medizinische Hochschule Hannover</t>
  </si>
  <si>
    <t>Inselspital Bern</t>
  </si>
  <si>
    <t>Kopf-Hals-Tumor-Zentrum Universitätsspital Basel</t>
  </si>
  <si>
    <t>Universitätsspital Basel</t>
  </si>
  <si>
    <t>Kopf-Hals-Tumorzentrum Klinikum Dortmund</t>
  </si>
  <si>
    <t>Klinikum Dortmund</t>
  </si>
  <si>
    <t>CaritasKlinikum Saarbrücken St. Theresia</t>
  </si>
  <si>
    <t>HELIOS Kopf-Hals-Tumorzentrum Krefeld</t>
  </si>
  <si>
    <t>HELIOS Klinikum Krefeld</t>
  </si>
  <si>
    <t>Nasenhaupt- und Nasennebenhöhle operativ</t>
  </si>
  <si>
    <t>Nasenhaupt- und Nasennebenhöhle nicht operativ</t>
  </si>
  <si>
    <t>Kopf-Hals-Tumor-Zentrum Vorpommern der Universitätsmedizin Greifswald</t>
  </si>
  <si>
    <t>Universitätsmedizin Greifswald</t>
  </si>
  <si>
    <t>Kopf-Hals-Tumorzentrum am Cancer Center UniversitätsSpital Zürich</t>
  </si>
  <si>
    <t>Kopf-Hals-Tumor-Zentrum Dachau</t>
  </si>
  <si>
    <t>Kopf-Hals-Tumor-Zentrum Bremen-Mitte</t>
  </si>
  <si>
    <t>Gesundheit Nord Standort Klinikum Bremen-Mitte</t>
  </si>
  <si>
    <t>Städtisches Klinikum Dresden, Standort Friedrichstadt</t>
  </si>
  <si>
    <t>Kopf-Hals-Tumor-Zentrum im Universitären Centrum für Tumorerkrankungen Mainz (UCT Mainz)</t>
  </si>
  <si>
    <t>Universitätsmedizin Mainz</t>
  </si>
  <si>
    <t>Kopf-Hals-Tumor-Zentrum am CaritasKlinikum Saarbrücken St. Theresia</t>
  </si>
  <si>
    <t>Universitätsklinikum Gießen und Marburg, Standort Gießen</t>
  </si>
  <si>
    <t>Kopf-Hals-Tumor-Zentrum am Krukenberg-Krebszentrum Halle der Universitätsmedizin Halle (Saale)</t>
  </si>
  <si>
    <t>Universitätsklinikum Halle (Saale)</t>
  </si>
  <si>
    <r>
      <t xml:space="preserve">Primärfälle 
Kopf-Hals-Tumoren 
</t>
    </r>
    <r>
      <rPr>
        <sz val="8"/>
        <color theme="1"/>
        <rFont val="Calibri"/>
        <family val="2"/>
        <scheme val="minor"/>
      </rPr>
      <t xml:space="preserve">Def. Gemäß EB 1.2.1;
Automatischer Übertrag  
"Anzahl / Zähler / Nenner" 
in Kennzahlenbogen  </t>
    </r>
  </si>
  <si>
    <t>MADOS 4</t>
  </si>
  <si>
    <t>Ausnahme</t>
  </si>
  <si>
    <t>6a</t>
  </si>
  <si>
    <t>6b</t>
  </si>
  <si>
    <t>Operative Expertise HNO</t>
  </si>
  <si>
    <t>Operative Expertise MKG</t>
  </si>
  <si>
    <t>≥ 90%</t>
  </si>
  <si>
    <t>Operative Expertise Def. Gemäß 5.2 (Primärfälle/ Rezidive; Biopsien werden nicht gezählt)</t>
  </si>
  <si>
    <t>≥ 20</t>
  </si>
  <si>
    <t>≤ 15%</t>
  </si>
  <si>
    <t>Panendoskopie bei Larynxkarzinom</t>
  </si>
  <si>
    <t>Möglichst häufig Panendoskopie bei Larynxkarzinom</t>
  </si>
  <si>
    <t>R0-Resektion bei Larynxkarzinom</t>
  </si>
  <si>
    <t>Möglichst häufig R0-Resektion bei Larynxkarzinom</t>
  </si>
  <si>
    <t xml:space="preserve">Beratung durch Logopäden/
Sprechwissenschaftler bei Larynxkarzinom
</t>
  </si>
  <si>
    <t xml:space="preserve">Möglichst häufig Beratung durch Logopäden/
Sprechwissenschaftler
</t>
  </si>
  <si>
    <t>Primärfälle in Kopf-Hals-Tumoren Zentren</t>
  </si>
  <si>
    <t>Zählung</t>
  </si>
  <si>
    <t>Bezeichnung</t>
  </si>
  <si>
    <t>Lokalisation</t>
  </si>
  <si>
    <t>Mundhöhle</t>
  </si>
  <si>
    <t>C00</t>
  </si>
  <si>
    <t>Bösartige Neubildung der Lippe</t>
  </si>
  <si>
    <t>C00.3</t>
  </si>
  <si>
    <t>Bösartige Neubildung: Oberlippe, Innenseite</t>
  </si>
  <si>
    <t>Schleimhaut der Oberlippe</t>
  </si>
  <si>
    <t>C00.4</t>
  </si>
  <si>
    <t>Bösartige Neubildung: Unterlippe, Innenseite</t>
  </si>
  <si>
    <t>Schleimhaut der Unterlippe</t>
  </si>
  <si>
    <t>C00.5</t>
  </si>
  <si>
    <t>Bösartige Neubildung: Lippe, nicht näher bezeichnet, Innenseite</t>
  </si>
  <si>
    <t>Lippenschleimhaut o.n.A.</t>
  </si>
  <si>
    <t>C00.8</t>
  </si>
  <si>
    <t>Bösartige Neubildung: Lippe, mehrere Teilbereiche überlappend</t>
  </si>
  <si>
    <t>C02</t>
  </si>
  <si>
    <t>Bösartige Neubildung sonstiger und nicht näher bezeichneter Teile der Zunge</t>
  </si>
  <si>
    <t>C02.0</t>
  </si>
  <si>
    <t>Bösartige Neubildung: Zungenrücken</t>
  </si>
  <si>
    <t>C02.1</t>
  </si>
  <si>
    <t>Bösartige Neubildung: Zungenrand</t>
  </si>
  <si>
    <t>C02.2</t>
  </si>
  <si>
    <t>Bösartige Neubildung: Zungenunterfläche</t>
  </si>
  <si>
    <t>C02.3</t>
  </si>
  <si>
    <t>Bösartige Neubildung: Vordere zwei Drittel der Zunge, Bereich nicht näher bezeichnet</t>
  </si>
  <si>
    <t>C02.8</t>
  </si>
  <si>
    <t>Bösartige Neubildung: Zunge, mehrere Teilbereiche überlappend</t>
  </si>
  <si>
    <t>C02.9</t>
  </si>
  <si>
    <t>Bösartige Neubildung: Zunge, nicht näher bezeichnet</t>
  </si>
  <si>
    <t>Zunge o.n.A.</t>
  </si>
  <si>
    <t>C03</t>
  </si>
  <si>
    <t>Bösartige Neubildung des Zahnfleisches</t>
  </si>
  <si>
    <t>C03.0</t>
  </si>
  <si>
    <t>Bösartige Neubildung: Oberkieferzahnfleisch</t>
  </si>
  <si>
    <t>C03.1</t>
  </si>
  <si>
    <t>Bösartige Neubildung: Unterkieferzahnfleisch</t>
  </si>
  <si>
    <t>C03.9</t>
  </si>
  <si>
    <t>Bösartige Neubildung: Zahnfleisch, nicht näher bezeichnet</t>
  </si>
  <si>
    <t>C04</t>
  </si>
  <si>
    <t>Bösartige Neubildung des Mundbodens</t>
  </si>
  <si>
    <t>C04.0</t>
  </si>
  <si>
    <t>Bösartige Neubildung: Vorderer Teil des Mundbodens</t>
  </si>
  <si>
    <t>C04.1</t>
  </si>
  <si>
    <t>Bösartige Neubildung: Seitlicher Teil des Mundbodens</t>
  </si>
  <si>
    <t>C04.8</t>
  </si>
  <si>
    <t>Bösartige Neubildung: Mundboden, mehrere Teilbereiche überlappend</t>
  </si>
  <si>
    <t>C04.9</t>
  </si>
  <si>
    <t>Bösartige Neubildung: Mundboden, nicht näher bezeichnet</t>
  </si>
  <si>
    <t>Mundboden o.n.A.</t>
  </si>
  <si>
    <t>C05.0</t>
  </si>
  <si>
    <t>Bösartige Neubildung: Harter Gaumen</t>
  </si>
  <si>
    <t>Harter Gaumen</t>
  </si>
  <si>
    <t>C06</t>
  </si>
  <si>
    <t>Bösartige Neubildung sonstiger und nicht näher bezeichneter Teile des Mundes</t>
  </si>
  <si>
    <t>C06.0</t>
  </si>
  <si>
    <t>Bösartige Neubildung: Wangenschleimhaut</t>
  </si>
  <si>
    <t>Wangenschleimhaut</t>
  </si>
  <si>
    <t>C06.1</t>
  </si>
  <si>
    <t>Bösartige Neubildung: Vestibulum oris</t>
  </si>
  <si>
    <t>Vestibulum oris</t>
  </si>
  <si>
    <t>Sulcus buccomaxillaris</t>
  </si>
  <si>
    <t>Sulcus buccomandibularis</t>
  </si>
  <si>
    <t>C05</t>
  </si>
  <si>
    <t>Bösartige Neubildung des Gaumens</t>
  </si>
  <si>
    <t>Rachen und Kehlkopf</t>
  </si>
  <si>
    <t>C06.2</t>
  </si>
  <si>
    <t>Bösartige Neubildung: Retromolarregion</t>
  </si>
  <si>
    <t>C06.8</t>
  </si>
  <si>
    <t>Bösartige Neubildung: Sonstige und nicht näher bezeichnete Teile des Mundes, mehrere Teilbereiche überlappend</t>
  </si>
  <si>
    <t>C06.9</t>
  </si>
  <si>
    <t>Bösartige Neubildung: Mund, nicht näher bezeichnet</t>
  </si>
  <si>
    <t>C14.8</t>
  </si>
  <si>
    <t>Bösartige Neubildung: Lippe, Mundhöhle und Pharynx, mehrere Teilbereiche überlappend</t>
  </si>
  <si>
    <t>Lippe, Mundhöhle und Pharynx (mehrere Teilbereiche überlappend)</t>
  </si>
  <si>
    <t>Nasenhaupt- und Nasenneben-höhlen</t>
  </si>
  <si>
    <t>C30</t>
  </si>
  <si>
    <t>Bösartige Neubildung der Nasenhöhle und des Mittelohres</t>
  </si>
  <si>
    <t>C30.0</t>
  </si>
  <si>
    <t>Bösartige Neubildung: Nasenhöhle</t>
  </si>
  <si>
    <t>C30.1</t>
  </si>
  <si>
    <t>Bösartige Neubildung: Mittelohr</t>
  </si>
  <si>
    <t>C31</t>
  </si>
  <si>
    <t>Bösartige Neubildung der Nasennebenhöhlen</t>
  </si>
  <si>
    <t>C31.0</t>
  </si>
  <si>
    <t>Bösartige Neubildung: Sinus maxillaris [Kieferhöhle]</t>
  </si>
  <si>
    <t>C31.1</t>
  </si>
  <si>
    <t>Bösartige Neubildung: Sinus ethmoidalis [Siebbeinzellen]</t>
  </si>
  <si>
    <t>C31.2</t>
  </si>
  <si>
    <t>Bösartige Neubildung: Sinus 
frontalis [Stirnhöhle]</t>
  </si>
  <si>
    <t>C31.3</t>
  </si>
  <si>
    <t>Bösartige Neubildung: Sinus sphenoidalis [Keilbeinhöhle]</t>
  </si>
  <si>
    <t>C31.8</t>
  </si>
  <si>
    <t>Bösartige Neubildung: Nasennebenhöhlen, mehrere Teilbereiche überlappend</t>
  </si>
  <si>
    <t>C31.9</t>
  </si>
  <si>
    <t>Bösartige Neubildung: Nasennebenhöhle, nicht näher bezeichnet</t>
  </si>
  <si>
    <t>C01</t>
  </si>
  <si>
    <t>Bösartige Neubildung des Zungengrundes</t>
  </si>
  <si>
    <t>C01.9</t>
  </si>
  <si>
    <t>Zungengrund o.n.A. (hinteres Zungendrittel, Zungenwurzel)</t>
  </si>
  <si>
    <t>C02.4</t>
  </si>
  <si>
    <t>Bösartige Neubildung: Zungentonsille</t>
  </si>
  <si>
    <t>Zungentonsille</t>
  </si>
  <si>
    <t>C05.1</t>
  </si>
  <si>
    <t>Bösartige Neubildung: Weicher Gaumen</t>
  </si>
  <si>
    <t>C05.2</t>
  </si>
  <si>
    <t>Bösartige Neubildung: Uvula</t>
  </si>
  <si>
    <t>Uvula</t>
  </si>
  <si>
    <t>C05.8</t>
  </si>
  <si>
    <t>Bösartige Neubildung: Gaumen, mehrere Teilbereiche überlappend</t>
  </si>
  <si>
    <t>C05.9</t>
  </si>
  <si>
    <t>Bösartige Neubildung: Gaumen, nicht näher bezeichnet</t>
  </si>
  <si>
    <t>Gaumen o.n.A.</t>
  </si>
  <si>
    <t>C09</t>
  </si>
  <si>
    <t>C09.0</t>
  </si>
  <si>
    <t>Bösartige Neubildung: Fossa tonsillaris</t>
  </si>
  <si>
    <t xml:space="preserve">Fossa tonsillaris </t>
  </si>
  <si>
    <t>C09.1</t>
  </si>
  <si>
    <t>Bösartige Neubildung: Gaumenbogen (vorderer) (hinterer)</t>
  </si>
  <si>
    <t>Gaumenbogen</t>
  </si>
  <si>
    <t>C09.8</t>
  </si>
  <si>
    <t>Bösartige Neubildung: Tonsille, mehrere Teilbereiche überlappend</t>
  </si>
  <si>
    <t>C09.9</t>
  </si>
  <si>
    <t>Bösartige Neubildung: Tonsille, nicht näher bezeichnet</t>
  </si>
  <si>
    <t>C10</t>
  </si>
  <si>
    <t>Bösartige Neubildung des Oropharynx</t>
  </si>
  <si>
    <t>C10.0</t>
  </si>
  <si>
    <t>Bösartige Neubildung: Vallecula epiglottica</t>
  </si>
  <si>
    <t>Vallecula epiglottica (ohne Zungengrund, = C01.9)</t>
  </si>
  <si>
    <t>C10.1</t>
  </si>
  <si>
    <t>Bösartige Neubildung: Vorderfläche der Epiglottis</t>
  </si>
  <si>
    <t>C10.2</t>
  </si>
  <si>
    <t>Bösartige Neubildung: Seitenwand des Oropharynx</t>
  </si>
  <si>
    <t>C10.3</t>
  </si>
  <si>
    <t>Bösartige Neubildung: Hinterwand des Oropharynx</t>
  </si>
  <si>
    <t>C10.8</t>
  </si>
  <si>
    <t>Bösartige Neubildung: Oropharynx, mehrere Teilbereiche überlappend</t>
  </si>
  <si>
    <t>C10.9</t>
  </si>
  <si>
    <t>Bösartige Neubildung: Oropharynx, nicht näher bezeichnet</t>
  </si>
  <si>
    <t>Oropharynx o.n.A.</t>
  </si>
  <si>
    <t>C11</t>
  </si>
  <si>
    <t>Bösartige Neubildung des Nasopharynx</t>
  </si>
  <si>
    <t>C11.0</t>
  </si>
  <si>
    <t>Bösartige Neubildung: Obere Wand des Nasopharynx</t>
  </si>
  <si>
    <t>C11.1</t>
  </si>
  <si>
    <t>Bösartige Neubildung: Hinterwand des Nasopharynx</t>
  </si>
  <si>
    <t>C11.2</t>
  </si>
  <si>
    <t>Bösartige Neubildung: Seitenwand des Nasopharynx</t>
  </si>
  <si>
    <t>C11.3</t>
  </si>
  <si>
    <t>Bösartige Neubildung: Vorderwand des Nasopharynx</t>
  </si>
  <si>
    <t>C11.8</t>
  </si>
  <si>
    <t>Bösartige Neubildung: Nasopharynx, mehrere Teilbereiche überlappend</t>
  </si>
  <si>
    <t>C11.9</t>
  </si>
  <si>
    <t>Bösartige Neubildung: Nasopharynx, nicht näher bezeichnet</t>
  </si>
  <si>
    <t>Nasopharynx o.n.A.</t>
  </si>
  <si>
    <t>C12</t>
  </si>
  <si>
    <t>Bösartige Neubildung des Recessus piriformis</t>
  </si>
  <si>
    <t>C12.9</t>
  </si>
  <si>
    <t>Sinus piriformis</t>
  </si>
  <si>
    <t>C13</t>
  </si>
  <si>
    <t>Bösartige Neubildung des Hypopharynx</t>
  </si>
  <si>
    <t>C13.0</t>
  </si>
  <si>
    <t>Bösartige Neubildung: Regio postcricoidea</t>
  </si>
  <si>
    <t>C13.1</t>
  </si>
  <si>
    <t>Bösartige Neubildung: Aryepiglottische Falte, hypopharyngeale Seite</t>
  </si>
  <si>
    <t>C13.2</t>
  </si>
  <si>
    <t>Bösartige Neubildung: Hinterwand des Hypopharynx</t>
  </si>
  <si>
    <t>C13.8</t>
  </si>
  <si>
    <t>Bösartige Neubildung: Hypopharynx, mehrere Teilbereiche überlappend</t>
  </si>
  <si>
    <t>C13.9</t>
  </si>
  <si>
    <t>Bösartige Neubildung: Hypopharynx, nicht näher bezeichnet</t>
  </si>
  <si>
    <t>Hypopharynx o.n.A.</t>
  </si>
  <si>
    <t>C14.0</t>
  </si>
  <si>
    <t>Bösartige Neubildung: Pharynx, nicht näher bezeichnet</t>
  </si>
  <si>
    <t>C14</t>
  </si>
  <si>
    <t>Bösartige Neubildung sonstiger und ungenau bezeichneter Lokalisationen der Lippe, der Mundhöhle und des Pharynx</t>
  </si>
  <si>
    <t>C14.2</t>
  </si>
  <si>
    <t>Bösartige Neubildung: Lymphatischer Rachenring [Waldeyer]</t>
  </si>
  <si>
    <t>Waldeyer-Ring</t>
  </si>
  <si>
    <t>C32</t>
  </si>
  <si>
    <t>Bösartige Neubildung des Larynx</t>
  </si>
  <si>
    <t>C32.0</t>
  </si>
  <si>
    <t>Bösartige Neubildung: Glottis</t>
  </si>
  <si>
    <t>C32.1</t>
  </si>
  <si>
    <t>Bösartige Neubildung: Supraglottis</t>
  </si>
  <si>
    <t>C32.2</t>
  </si>
  <si>
    <t>Bösartige Neubildung: Subglottis</t>
  </si>
  <si>
    <t>Subglottis</t>
  </si>
  <si>
    <t>C32.3</t>
  </si>
  <si>
    <t>Bösartige Neubildung: Larynxknorpel</t>
  </si>
  <si>
    <t>Larynxknorpel</t>
  </si>
  <si>
    <t>C32.8</t>
  </si>
  <si>
    <t>Bösartige Neubildung: Larynx, mehrere Teilbereiche überlappend</t>
  </si>
  <si>
    <t>C32.9</t>
  </si>
  <si>
    <t>Bösartige Neubildung: Larynx, nicht näher bezeichnet</t>
  </si>
  <si>
    <t>Als Primärfälle können die Tm gezählt werden, die einem ICD-O-Topographie-Code aus der beigefügten Liste entsprechen.</t>
  </si>
  <si>
    <t>1.2.3</t>
  </si>
  <si>
    <t>KHT - Zentrum am Kath. Marienkrankenhaus Hamburg</t>
  </si>
  <si>
    <t>Kath. Marienkrankenhaus Hamburg</t>
  </si>
  <si>
    <t>Universitätsklinikum Giessen und Marburg GmbH</t>
  </si>
  <si>
    <t>Kopf-Hals-Tumorzentrum der Universitätsmedizin Rostock</t>
  </si>
  <si>
    <t>Helios Amper-Klinikum Dachau</t>
  </si>
  <si>
    <t>Kopf-Hals-Tumorzentrum des Tumorzentrums Freiburg - CCCF</t>
  </si>
  <si>
    <t>Kopf-Hals-Tumorzentrum Braunschweig</t>
  </si>
  <si>
    <t>Kopf-Hals-Tumor-Zentrum Dresden-Friedrichstadt</t>
  </si>
  <si>
    <t>Kopf-Hals-Tumor-Zentrum der Universitätsmedizin Göttingen</t>
  </si>
  <si>
    <t>Universitätsmedizin Göttingen (UMG)</t>
  </si>
  <si>
    <t>Kopf-Hals-Tumor-Zentrum Klinikum Ernst von Bergmann Potsdam</t>
  </si>
  <si>
    <t>Klinikum Ernst von Bergmann</t>
  </si>
  <si>
    <t>Kopf-Hals-Tumor-Zentrum Städtisches Klinikum Karlsruhe</t>
  </si>
  <si>
    <t>Städtisches Klinikum Karlsruhe</t>
  </si>
  <si>
    <t>Summe Plausibilität unklar</t>
  </si>
  <si>
    <t>Ausnahme (Plausibilität unklar)</t>
  </si>
  <si>
    <t>optional - Ausnahme (Plausibilität unklar)</t>
  </si>
  <si>
    <t>Speicheldrüsen operativ</t>
  </si>
  <si>
    <t>Speicheldrüsen nicht operativ</t>
  </si>
  <si>
    <t>IV</t>
  </si>
  <si>
    <t>Adjumed</t>
  </si>
  <si>
    <t>CaOnkoDok (Eigenentwicklung)</t>
  </si>
  <si>
    <t>Clinic WinData</t>
  </si>
  <si>
    <t>ODSeasy / ODSeasyNet</t>
  </si>
  <si>
    <t>Tumorregister München (TRM)</t>
  </si>
  <si>
    <t>Eigenentwicklung auf Basis medico (Cerner)</t>
  </si>
  <si>
    <t>KoReDos</t>
  </si>
  <si>
    <t>Speicheldrüsen</t>
  </si>
  <si>
    <t>C07</t>
  </si>
  <si>
    <t>Bösartige Neubildung der Parotis</t>
  </si>
  <si>
    <t>C07.9</t>
  </si>
  <si>
    <t>Parotis (einschl. Stensen-Gang)</t>
  </si>
  <si>
    <t>C08</t>
  </si>
  <si>
    <t>Bösartige Neubildung sonstiger und nicht näher bezeichneter großer Speicheldrüsen</t>
  </si>
  <si>
    <t>C08.0</t>
  </si>
  <si>
    <t>Bösartige Neubildung: Glandula submandibularis</t>
  </si>
  <si>
    <t>Gl. submandibularis (einschl. Wharton-Gang)</t>
  </si>
  <si>
    <t>C08.1</t>
  </si>
  <si>
    <t>Bösartige Neubildung: Glandula sublingualis</t>
  </si>
  <si>
    <t>Gl. sublingualis (mit Ausführungsgang)</t>
  </si>
  <si>
    <t>C08.8</t>
  </si>
  <si>
    <t>Bösartige Neubildung: Große Speicheldrüsen, mehrere Teilbereiche überlappend</t>
  </si>
  <si>
    <t>C08.9</t>
  </si>
  <si>
    <t>Bösartige Neubildung: Große Speicheldrüse, nicht näher bezeichnet</t>
  </si>
  <si>
    <t>Große Speicheldrüsen o.n.A.</t>
  </si>
  <si>
    <t>Bösartige Neubildung der Tonsille</t>
  </si>
  <si>
    <t>Tumordokumentation</t>
  </si>
  <si>
    <r>
      <t>Operative Expertise HNO</t>
    </r>
    <r>
      <rPr>
        <b/>
        <vertAlign val="superscript"/>
        <sz val="9"/>
        <rFont val="Arial"/>
        <family val="2"/>
      </rPr>
      <t>1)</t>
    </r>
    <r>
      <rPr>
        <b/>
        <sz val="9"/>
        <rFont val="Arial"/>
        <family val="2"/>
      </rPr>
      <t xml:space="preserve"> </t>
    </r>
  </si>
  <si>
    <r>
      <t>Operative Expertise MKG</t>
    </r>
    <r>
      <rPr>
        <b/>
        <vertAlign val="superscript"/>
        <sz val="9"/>
        <rFont val="Arial"/>
        <family val="2"/>
      </rPr>
      <t xml:space="preserve">1) </t>
    </r>
  </si>
  <si>
    <t>Ordensklinikum Linz Barmherzige Schwestern</t>
  </si>
  <si>
    <t>ICD-Liste</t>
  </si>
  <si>
    <t>Nasenhaupt- und Nasennebenhöhlen</t>
  </si>
  <si>
    <t>D00.0</t>
  </si>
  <si>
    <t>D02.0</t>
  </si>
  <si>
    <t>D02.3</t>
  </si>
  <si>
    <t>Carcinoma in situ: Lippe, Mundhöhle und Pharynx</t>
  </si>
  <si>
    <t>Carcinoma in situ: Larynx</t>
  </si>
  <si>
    <t>Carcinoma in situ: Sonstige Teile des Atmungssystems (Nasenhöhlen, Nebenhöhlen)</t>
  </si>
  <si>
    <t>Rachen operativ</t>
  </si>
  <si>
    <t xml:space="preserve">Rachen nicht operativ </t>
  </si>
  <si>
    <t>Larynx operativ</t>
  </si>
  <si>
    <t>Larynx nicht operativ</t>
  </si>
  <si>
    <t>Rachen</t>
  </si>
  <si>
    <t>Rachen (Hypopharynx)</t>
  </si>
  <si>
    <t>Larynx</t>
  </si>
  <si>
    <t>Primärfälle des Nenners, die in der prätherapeutischen Tumorkonferenz vorgestellt wurden</t>
  </si>
  <si>
    <t>Operative Primärfälle</t>
  </si>
  <si>
    <t>Primärfälle Mundhöhlenkarzinom</t>
  </si>
  <si>
    <t>Primärfälle des Nenners mit Untersuchung der Region von der Schädelbasis bis zur oberen Thoraxapertur mit CT oder MRT zur Feststellung der 
N-Kategorie</t>
  </si>
  <si>
    <t>Primärfälle des Nenners mit Thorax CT zum Ausschluss pulmonalen Tumorbefalls (Filia, Zweitkarzinom)</t>
  </si>
  <si>
    <t>Primärfälle Mundhöhlenkarzinom Stadium III + IV</t>
  </si>
  <si>
    <t>Operative Primärfälle Mundhöhlenkarzinom</t>
  </si>
  <si>
    <t>Primärfälle des Nenners mit elektiver 
Neck-Dissection</t>
  </si>
  <si>
    <t>Primärfälle des Nenners ohne Unterbrechung der Strahlentherapie</t>
  </si>
  <si>
    <t>Primärfälle des Nenners mit postoperativer Radio- oder Radiochemotherapie</t>
  </si>
  <si>
    <t>Primärfälle des Nenners mit zahnärztlicher Untersuchung vor Beginn der Radio- oder Radiochemotherapie</t>
  </si>
  <si>
    <t>Primärfälle Mundhöhlenkarzinom und Strahlentherapie</t>
  </si>
  <si>
    <t>Primärfälle Mundhöhlenkarzinom
- T3/T4-Kategorie und/oder
- knappen (≤ 3mm) oder
  positiven Resektionsrändern
- und/oder perineuraler oder
  Gefäßinvasion 
- und/oder pos. LK</t>
  </si>
  <si>
    <t>Primärfälle Mundhöhlenkarziom und Radio- oder Radiochemotherapie</t>
  </si>
  <si>
    <t>Operative Primärfälle Larynxkarzinom mit Lymphknotenentfernung</t>
  </si>
  <si>
    <t>Primärfälle Larynxkarzinom</t>
  </si>
  <si>
    <t>Operative Primärfälle Larynxkarzinom</t>
  </si>
  <si>
    <t>Primärfälle Larynxkarzinom und Therapie</t>
  </si>
  <si>
    <t>Primärfälle Larynxkarzinom und postoperative Strahlentherapie</t>
  </si>
  <si>
    <t>Anmerkung:</t>
  </si>
  <si>
    <t>SHGHoncoDoc</t>
  </si>
  <si>
    <t>Kopf-Hals-Tumor-Zentrum Bonn/Rhein-Sieg</t>
  </si>
  <si>
    <t>Johanniter GmbH - Waldkrankenhaus</t>
  </si>
  <si>
    <t>KRH Klinikum Nordstadt</t>
  </si>
  <si>
    <t>Kopf-Hals-Tumor-Zentrum am Klinikum St. Elisabeth Straubing</t>
  </si>
  <si>
    <t>Klinikum St. Elisabeth Straubing</t>
  </si>
  <si>
    <t>Kopf-Hals-Tumorzentrum im CIO Köln</t>
  </si>
  <si>
    <t>Centrum für Integrierte Onkologie Aachen Bonn Köln Düsseldorf im Universitätsklinikum Köln</t>
  </si>
  <si>
    <t>Zentrum für Kopf-Hals-Tumoren im CIO Aachen</t>
  </si>
  <si>
    <t>Centrum für Integrierte Onkologie Aachen Bonn Köln Düsseldorf in der Uniklinik RWTH Aachen</t>
  </si>
  <si>
    <t>Centrum für Integrierte Onkologie Aachen Bonn Köln Düsseldorf im Universitätsklinikum Düsseldorf</t>
  </si>
  <si>
    <t>Kopf-Hals-Tumor-Zentrum im CIO Bonn</t>
  </si>
  <si>
    <t>Centrum für Integrierte Onkologie Aachen Bonn Köln Düsseldorf im Universitätsklinikum Bonn</t>
  </si>
  <si>
    <t>Städtisches Klinikum Braunschweig</t>
  </si>
  <si>
    <t>Universitätsklinikum Heidelberg</t>
  </si>
  <si>
    <t>Kopf-Hals-Tumor-Zentrum am Klinikum Mutterhaus Trier</t>
  </si>
  <si>
    <t>Klinikum Mutterhaus der Borromäerinnen Trier</t>
  </si>
  <si>
    <t>Charité - Campus Virchow-Klinikum</t>
  </si>
  <si>
    <t>Charité - Campus Benjamin-Franklin</t>
  </si>
  <si>
    <t>EB/ LL</t>
  </si>
  <si>
    <t>1a</t>
  </si>
  <si>
    <t>1b</t>
  </si>
  <si>
    <t>Primärfälle
(= Kennzahl 1a)</t>
  </si>
  <si>
    <t>LL QI MHK</t>
  </si>
  <si>
    <t>R0-Situation nach kurativer Operation bei Mundhöhlenkarzinom</t>
  </si>
  <si>
    <t>Möglichst häufig R0-Ergebnis nach kurativ intendierter Resektion</t>
  </si>
  <si>
    <t>Primärfälle des Nenners mit R0 als Ergebnis der operativen Therapie</t>
  </si>
  <si>
    <t>Operative Primärfälle Mundhöhlenkarzinom mit kurativer Intention</t>
  </si>
  <si>
    <t>Vollständiger Befundbericht bei Mundhöhlenkarzinom</t>
  </si>
  <si>
    <t>Zahnärztliche Untersuchung vor Radio- o. Radiochemotherapie bei Mundhöhlenkarzinom</t>
  </si>
  <si>
    <t>LL QI Larynx</t>
  </si>
  <si>
    <t>LL QI  Larynx</t>
  </si>
  <si>
    <t>Soll-vorgabe</t>
  </si>
  <si>
    <t>Helios Kopf-Hals-Tumor-Zentrum Erfurt</t>
  </si>
  <si>
    <t>Helios Klinikum Erfurt</t>
  </si>
  <si>
    <t>Kopf-Hals-Tumorzentrum Ordensklinikum Linz</t>
  </si>
  <si>
    <t>Kopf-Hals-Tumor-Zentrum Hornheide-Münster</t>
  </si>
  <si>
    <t>Klinikum Chemnitz, Standort Flemmingstraße</t>
  </si>
  <si>
    <t>I-IV</t>
  </si>
  <si>
    <t>Dorsale Oberfläche der Zunge</t>
  </si>
  <si>
    <t>Zungenrand</t>
  </si>
  <si>
    <t>Ventrale Oberfläche der Zunge o.n.A.</t>
  </si>
  <si>
    <t>Vordere 2/3 der Zunge</t>
  </si>
  <si>
    <t>Zunge, mehrere Bereiche überlappend</t>
  </si>
  <si>
    <t xml:space="preserve">Oberkieferzahnfleisch </t>
  </si>
  <si>
    <t xml:space="preserve">Gingiva des Oberkiefers </t>
  </si>
  <si>
    <t xml:space="preserve">Schleimhaut des Alveolarfortsatzes des Oberkiefers </t>
  </si>
  <si>
    <t xml:space="preserve">Alveole im Oberkiefer </t>
  </si>
  <si>
    <t>Schleimhaut des Zahndammes des Oberkiefers</t>
  </si>
  <si>
    <t xml:space="preserve">Unterkieferzahnfleisch </t>
  </si>
  <si>
    <t xml:space="preserve">Gingiva des Unterkiefers </t>
  </si>
  <si>
    <t>Schleimhaut des Alveolarfortsatzes des Unterkiefers</t>
  </si>
  <si>
    <t xml:space="preserve">Alveole im Unterkiefer </t>
  </si>
  <si>
    <t>Schleimhaut des Zahndammes des Unterkiefers</t>
  </si>
  <si>
    <t>Zahnfleisch o.n.A., parodontales Gewebe, Zahnfach</t>
  </si>
  <si>
    <t>Vorderer Teil des Mundbodens</t>
  </si>
  <si>
    <t>Seitlicher Teil des Mundbodens</t>
  </si>
  <si>
    <t>Mundboden mehrere Teilbereiche überlappend</t>
  </si>
  <si>
    <t>Retromolarregion</t>
  </si>
  <si>
    <t>Mund o.n.A.</t>
  </si>
  <si>
    <t>Lippe, Mundhöhle und Pharynx mehrere Bereiche überlappend</t>
  </si>
  <si>
    <t>Nasenhöhle (einschl. Knorpel, Schleimhaut,...)</t>
  </si>
  <si>
    <t>Mittelohr (einschl. Mastoid, Tube u. Paukenhöhle)</t>
  </si>
  <si>
    <t>Sinus maxillaris</t>
  </si>
  <si>
    <t>Sinus ethmoidalis</t>
  </si>
  <si>
    <t>Sinus frontalis</t>
  </si>
  <si>
    <t>Sinus sphenoidalis</t>
  </si>
  <si>
    <t>Nebenhöhlen mehrere Teilbereiche überlappend</t>
  </si>
  <si>
    <t>Nasenebenhöhlen o.n.A.</t>
  </si>
  <si>
    <t>Weicher Gaumen o.n.A. (ohne Nasopharynx-Anteil,= C11.3)</t>
  </si>
  <si>
    <t>Gaumen, mehrere Teilbereiche überlappend</t>
  </si>
  <si>
    <t>Tonsille, mehrere Teilbereiche überlappend</t>
  </si>
  <si>
    <t>Tonsille o.n.A. (exklusive Zungentonsille, Tonsilla pharyngea)</t>
  </si>
  <si>
    <t>Vorderfläche der Epiglottis</t>
  </si>
  <si>
    <t>Oropharynx, mehrere Teilbereiche überlappend</t>
  </si>
  <si>
    <t>Obere Wand des Nasopharynx</t>
  </si>
  <si>
    <t>Hintere Wand des Nasopharynx (einschl. Rachentonsille)</t>
  </si>
  <si>
    <t>Seitenwand des Nasopharynx  (einschl. Rosenmüller-Grube)</t>
  </si>
  <si>
    <t>Vorderwand des Nasopharynx (einschl. Choanen und nasopharyngeale Fläche des weichen Gaumens)</t>
  </si>
  <si>
    <t>Nasopharynx, mehrere Teilbereiche überlappend</t>
  </si>
  <si>
    <t>Regio postcricoidea</t>
  </si>
  <si>
    <t>Plica aryepiglottica, hypopharyngeale Seite (ohne Larynx-Anteil, = C32.1)</t>
  </si>
  <si>
    <t>Hinterwand des Hypopharynx</t>
  </si>
  <si>
    <t>Hypopharynx, mehrere Teilbereiche überlappend</t>
  </si>
  <si>
    <t>Pharynx o.n.A.</t>
  </si>
  <si>
    <t>Glottis</t>
  </si>
  <si>
    <t xml:space="preserve">Supraglottis </t>
  </si>
  <si>
    <t>Larynx, mehrere Teilbereiche überlappend</t>
  </si>
  <si>
    <t>Kehlkopf o.n.A.</t>
  </si>
  <si>
    <t xml:space="preserve"> In Ordnung</t>
  </si>
  <si>
    <t>Die jeweilige Eingabe oder Änderung  "Anzahl / Zähler / Nenner" (gepunkteten Felder) ist nur im Tabellenblatt "Basisdaten" möglich, die Übertragung erfolgt automatisch.
Der Zähler ist immer eine Teilmenge des Nenners (Ausnahme: Kennzahl 5 - Anteil Studienpat.).</t>
  </si>
  <si>
    <t>1) Plausibilität unklar
Der angegebene Kennzahlenwert stellt im Vergleich zu anderen Zentren einen außergewöhnlichen Wert dar. Die Einstufung „Plausibilität unklar“ bedeutet nicht automatisch eine negative Bewertung. Der Kennzahlenwert ist aufgrund seiner Außergewöhnlichkeit auf Korrektheit zu überprüfen. Im Einzelfall kann ein positiver Kennzahlenwert bei einer detaillierten Betrachtung auch eine negative Versorgungssituation darstellen (z.B. Überversorgung). Das Ergebnis dieser Überprüfung ist durch das Zentrum im Kennzahlenbogen in der Spalte „Begründung /Ursache“ näher zu erläutern. Ggf. sollten entsprechend dem Vorgehen „Sollvorgabe nicht erfüllt“ zum Zwecke der Verbesserung gezielte Aktionen definiert und durchgeführt werden.
2) Sollvorgabe nicht erfüllt
Die betroffenen Kennzahlen sind zu analysieren. Das Ergebnis ist im Feld "Begründung/ Ursache" zu dokumentieren. Ergeben sich aus der Ursachenanalyse konkrete Aktionen zur Verbesserung des Kennzahlenwertes, sind diese in Spalte "Eingeleitete/geplante Aktionen" zu beschreiben.
3) Unvollständig
Sofern Kennzahlen den Status „unvollständig“ haben, sind diese entweder nachzuliefern oder es ist eine eindeutige Aussage über die Möglichkeit der zukünftigen Darlegung zu treffen („unvollständige Kennzahlen“ stellen grundsätzlich eine potentielle Abweichung dar).</t>
  </si>
  <si>
    <t>Im Sinne einer gendergerechten Sprache verwenden wir für die Begriffe „Patientinnen“, „Patienten“, „Patient*innen“ die Bezeichnung „Pat.“, die ausdrücklich jede Geschlechtszuschreibung (weiblich, männlich, divers) einschließt.</t>
  </si>
  <si>
    <t xml:space="preserve">8
</t>
  </si>
  <si>
    <t>Lippen, mehrere Teilbereiche überlappend</t>
  </si>
  <si>
    <t>Große Speicheldrüsen, mehrere Teilbereiche überlappend</t>
  </si>
  <si>
    <t>Pat. mit neuaufgetretenem Rezidiv (Lokal, regionale LK-Metastasen) und/oder  Fernmetastasen</t>
  </si>
  <si>
    <t>Pat. des Nenners, die stationär oder ambulant durch den Sozialdienst beraten wurden</t>
  </si>
  <si>
    <t>Anteil 
Studienpat.</t>
  </si>
  <si>
    <t>Pat., die in eine Studie mit Ethikvotum eingebracht wurden</t>
  </si>
  <si>
    <t>Pat. des Nenners mit Befundberichten mit Angabe von:
• Tumorlokalisation (ICD-O-3 Topographie) und –größe (in mm),
• histologischer Tumortyp (WHO-Klassifikation),
• lokale Tumorausdehnung u infiltrierte Strukturen (cT/pT), 
• Lymphknotenmetastasen (cN/pN) nach Level und Seite getrennt: 
• Anzahl der untersuchten LK, 
• Anzahl der befallenen LK, 
• größter Durchmesser der LK-metastasen 
• kapselüberschreitendes Tumorwachstum
• Lymph-/Veneninvasion und perineurale Invasion (L, V, Pn), 
• Vorhandensein einer in situ Komponente (cTis/pTis, mit mm-Größe), 
• Differenzierung des Tumors G1-4
• Abstand zu den lateralen und basalen Resektaträndern für alle relevanten Absetzungsränder sowie für die invasive und die in situ-Komponente (Angabe zu in-situ: ja/nein)</t>
  </si>
  <si>
    <t>Kopf-Hals-Tumorzentrum am Nationalen Centrum für Tumorerkrankungen Dresden (NCT/UCC)</t>
  </si>
  <si>
    <t>Universitätsklinikum Carl Gustav Carus Dresden</t>
  </si>
  <si>
    <t>Kopf-Hals-Tumor-Zentrum am UKSH, Campus Lübeck</t>
  </si>
  <si>
    <t>Kopf-Hals-Tumorzentrum Inselspital, Universitätsspital Bern</t>
  </si>
  <si>
    <t>Kopf-Hals-Tumorzentrum am Klinikum Klagenfurt</t>
  </si>
  <si>
    <t>Klinikum Klagenfurt am Wörthersee</t>
  </si>
  <si>
    <t>Kopf-Hals-Tumorzentrum Köln Hohenlind</t>
  </si>
  <si>
    <t>St. Elisabeth-Krankenhaus Köln-Hohenlind</t>
  </si>
  <si>
    <t>Kopf-Hals-Tumor-Zentrum Vivantes Klinikum Neukölln</t>
  </si>
  <si>
    <t>Vivantes Klinikum Neukölln</t>
  </si>
  <si>
    <t>Kopf-Hals-Tumor-Zentrum Helios Dr. Horst Schmidt Kliniken Wiesbaden</t>
  </si>
  <si>
    <t>Helios Dr. Horst Schmidt Kliniken Wiesbaden</t>
  </si>
  <si>
    <t>Kopf-Hals-Tumor-Zentrum Klinikum St. Georg Leipzig</t>
  </si>
  <si>
    <t>Klinikum St. Georg Leipzig</t>
  </si>
  <si>
    <t>Sonstige und nicht näher bezeichnete Teile des Mundes mehrere Teilbereiche überlappend</t>
  </si>
  <si>
    <t>Tumoren ohne Stadieneinteilung (ICD10- C30.1, C31.2, C31.3) operativ</t>
  </si>
  <si>
    <t>Tumoren ohne Stadieneinteilung (ICD10- C30.1, C31.2, C31.3) nicht operativ</t>
  </si>
  <si>
    <t>Primärfälle ohne Speicheldrüsentumoren</t>
  </si>
  <si>
    <t>Bei Zentren mit externer operativer MKG-Kooperation: 
Angabe Anzahl extern durchgeführte Resektionen bei Pat. des eigenen Zentrums (Def. 5.2)</t>
  </si>
  <si>
    <t>Tumoren ohne Stadieneinteilung</t>
  </si>
  <si>
    <t>Mund o.n.A. (Glandulae salivariae minores o.n.A, Mukosa der Mundhöhle, Mundhöhle)</t>
  </si>
  <si>
    <t>Bösartige Neubildung: Sinus frontalis [Stirnhöhle]</t>
  </si>
  <si>
    <t>2a</t>
  </si>
  <si>
    <t>2b</t>
  </si>
  <si>
    <t>Vorstellung maligner Speicheldrüsentumoren in der Tumorkonferenz</t>
  </si>
  <si>
    <t>Vorstellung möglichst vieler Pat. mit malignen Speicheldrüsentumoren in der Tumorkonferenz</t>
  </si>
  <si>
    <t>Speicheldrüsentumoren des Nenners, die in der Tumorkonferenz vorgestellt wurden</t>
  </si>
  <si>
    <t>Maligne Speicheldrüsentumoren nach histologischer Sicherung (Biopsie, Resektion)</t>
  </si>
  <si>
    <t xml:space="preserve">Primärfälle ohne Speicheldrüsentumoren
</t>
  </si>
  <si>
    <t>Psychoonkologisches Distress-Screening</t>
  </si>
  <si>
    <t>Adäquate Rate an psychoonkologischem Distress-Screening</t>
  </si>
  <si>
    <t>Pat. des Nenners, die psychoonkologisch gescreent wurden</t>
  </si>
  <si>
    <t>Primärfälle (= Kennzahl 1a) + Pat. mit neuaufgetretenem Rezidiv (Lokal, regionale LK-Metastasen) und/oder Fernmetastasen (= Kennzahl 1b)</t>
  </si>
  <si>
    <t>≥ 65%</t>
  </si>
  <si>
    <t>Einschluss von möglichst vielen Pat. in Studien</t>
  </si>
  <si>
    <t>≥ 80%</t>
  </si>
  <si>
    <t>≥ 60%</t>
  </si>
  <si>
    <t>Vollständiger
pathologischer  Befundbericht bei Larynxkarzinom</t>
  </si>
  <si>
    <t>ICD-O-3 zweite (Revision, 2019)</t>
  </si>
  <si>
    <t>Primärfälle des Nenners, bei denen der histopathologische Befund wie folgt dokumentiert ist: Tumorlokalisation, makroskopische Tumorgröße, histologischer Tumortyp nach WHO, histologischer Tumorgrad, Invasionstiefe, Lymphgefäßinvasion, Blutgefäßinvasion und perineurale Invasion, lokal infiltrierte Strukturen, Klassifikation pT, Angabe befallener Bezirke und infiltrierter Strukturen, R-Status; minimaler Sicherheitsabstand in mm, pN- Klassifikation
extrakapsuläres Wachstum LK Ja/Nein</t>
  </si>
  <si>
    <t>CCC Tübingen-Stuttgart am Universitätsklinikum Tübingen</t>
  </si>
  <si>
    <t>Klinikum am Gesundbrunnen / SLK-Kliniken Heilbronn</t>
  </si>
  <si>
    <t>Kopf-Hals-Tumorzentrum Köln-Holweide</t>
  </si>
  <si>
    <t>Kopf-Hals-Tumor-Zentrum am LMU Klinikum</t>
  </si>
  <si>
    <t>LMU Klinikum</t>
  </si>
  <si>
    <t>Kopf-Hals-Tumor-Zentrum Neuruppin</t>
  </si>
  <si>
    <t>Universitätsklinikum Ruppin-Brandenburg</t>
  </si>
  <si>
    <t>Katholisches Klinikum Koblenz-Montabaur, Standort Marienhof</t>
  </si>
  <si>
    <t>Kopf-Hals-Tumor-Zentrum - Schwaben - Universitätsklinikum Augsburg</t>
  </si>
  <si>
    <t>Universitätsklinikum Augsburg - Medizincampus Süd</t>
  </si>
  <si>
    <t>Kopf-Hals-Tumorzentrum Klinikum Oldenburg</t>
  </si>
  <si>
    <t>Klinikum Oldenburg</t>
  </si>
  <si>
    <t>Kopf-Hals-Tumor-Zentrum Bundeswehrkrankenhaus Ulm</t>
  </si>
  <si>
    <t>Bundeswehrkrankenhaus Ulm</t>
  </si>
  <si>
    <t>Kopf-Hals-Tumor-Zentrum Bielefeld Mitte</t>
  </si>
  <si>
    <t>Klinikum Bielefeld gGmbH</t>
  </si>
  <si>
    <t>Kopf-Hals-Tumor-Zentrum am Universitätsklinikum des Saarlandes</t>
  </si>
  <si>
    <t>Universitätsklinikum des Saarlandes</t>
  </si>
  <si>
    <t>Städtisches Klinikum Solingen</t>
  </si>
  <si>
    <t>5.11</t>
  </si>
  <si>
    <t xml:space="preserve">Primärfälle des Nenners mit Revisionsoperationen in Intubationsnarkose infolge von intra- bzw. postoperativen Komplikationen </t>
  </si>
  <si>
    <t>Welche Daten erhalten Sie vom Krebsregister (§65c)?</t>
  </si>
  <si>
    <t>Keine Auswahl zutreffend</t>
  </si>
  <si>
    <r>
      <t xml:space="preserve">Kategorie 1
</t>
    </r>
    <r>
      <rPr>
        <sz val="10"/>
        <rFont val="Arial"/>
        <family val="2"/>
      </rPr>
      <t>Lokale Lappenplastiken und freie Hauttransplantationen</t>
    </r>
  </si>
  <si>
    <t>5-857</t>
  </si>
  <si>
    <t>Plastische Rekonstruktion mit lokalen Lappen an Muskeln u. Faszien</t>
  </si>
  <si>
    <t>5-857.40</t>
  </si>
  <si>
    <t>Faszienlappen</t>
  </si>
  <si>
    <t>5-857.60</t>
  </si>
  <si>
    <t>Myokutaner Lappen</t>
  </si>
  <si>
    <t>5-857.80</t>
  </si>
  <si>
    <t>Muskellappen</t>
  </si>
  <si>
    <t>5-895</t>
  </si>
  <si>
    <t>Haut /Unterhaut</t>
  </si>
  <si>
    <t>5-895.44</t>
  </si>
  <si>
    <t>Radikale und ausgedehnte Exzision von erkranktem Gewebe an Haut und Unterhaut, mit Transplantation oder lokaler Lappenplastik, sonstige Teile Kopf</t>
  </si>
  <si>
    <t>5-902</t>
  </si>
  <si>
    <t>Freie Hauttransplantation, Empfängerstelle</t>
  </si>
  <si>
    <t>5-902.00</t>
  </si>
  <si>
    <t>Spalthaut, kleinflächig, Lippe</t>
  </si>
  <si>
    <t>5-902.01</t>
  </si>
  <si>
    <t>nicht besetzt</t>
  </si>
  <si>
    <t>5-902.02</t>
  </si>
  <si>
    <t>5.902.03</t>
  </si>
  <si>
    <t>5-902.04</t>
  </si>
  <si>
    <t>Spalthaut, kleinflächig, sonstige Teile Kopf</t>
  </si>
  <si>
    <t>5-902.05</t>
  </si>
  <si>
    <t>Spalthaut, kleinflächig, Hals</t>
  </si>
  <si>
    <t>5-902.1*</t>
  </si>
  <si>
    <t>Spalthaut auf granulierendes Hautareal, kleinflächig, (*0 Lippe, *4 Kopf, *5 Hals)</t>
  </si>
  <si>
    <t>5-902.2*</t>
  </si>
  <si>
    <t xml:space="preserve">Vollhaut, kleinflächig (*0 Lippe, *4 Kopf, *5 Hals) </t>
  </si>
  <si>
    <t>5-902.3*</t>
  </si>
  <si>
    <t xml:space="preserve">Composite graft (*0 Lippe, *4 Kopf, *5 Hals) </t>
  </si>
  <si>
    <t>5-902.4*</t>
  </si>
  <si>
    <t>5-902.5*</t>
  </si>
  <si>
    <t>Spalthaut auf granulierendes Hautareal, großflächig, (*0 Lippe, *4 Kopf, *5 Hals)</t>
  </si>
  <si>
    <t>5-902.6*</t>
  </si>
  <si>
    <t xml:space="preserve">Vollhaut, großflächig (*0 Lippe, *4 Kopf, *5 Hals) </t>
  </si>
  <si>
    <t>5-902.7*</t>
  </si>
  <si>
    <t xml:space="preserve">Composite graft, großflächig (*0 Lippe, *4 Kopf, *5 Hals) </t>
  </si>
  <si>
    <t>5-902.8</t>
  </si>
  <si>
    <t>5-902.f*</t>
  </si>
  <si>
    <t>Permanenter Hautersatz durch allogenes Hauttransplantat, kleinflächig</t>
  </si>
  <si>
    <t>5-902.g*</t>
  </si>
  <si>
    <t>Permanenter Hautersatz durch allogenes Hauttransplantat, großflächig</t>
  </si>
  <si>
    <t>5-902.h*</t>
  </si>
  <si>
    <t>Permanenter Hautersatz durch allogenes Hautersatzmaterial, kleinflächig</t>
  </si>
  <si>
    <t>5-902.j*</t>
  </si>
  <si>
    <t>Permanenter Hautersatz durch allogenes Hautersatzmaterial, großflächig</t>
  </si>
  <si>
    <t>5-903</t>
  </si>
  <si>
    <t>Lokale Lappenplastik an Haut und Unterhaut</t>
  </si>
  <si>
    <t>5-903.0*</t>
  </si>
  <si>
    <t>Dehnungsplastik, kleinflächig (*0 Lippe, *4 Kopf, *5 Hals)</t>
  </si>
  <si>
    <t xml:space="preserve">5-903.1*  </t>
  </si>
  <si>
    <t>Rotationsplastik, kleinflächig (*0 Lippe, *4 Kopf, *5 Hals)</t>
  </si>
  <si>
    <t>5-903.2*</t>
  </si>
  <si>
    <t>Transpositionsplastik, kleinflächig (*0 Lippe, *4 Kopf, *5 Hals)</t>
  </si>
  <si>
    <t xml:space="preserve">5-903.3* </t>
  </si>
  <si>
    <t>Insellappenplastik, kleinflächig (*0 Lippe, *4 Kopf, *5 Hals)</t>
  </si>
  <si>
    <t>5-903.4*</t>
  </si>
  <si>
    <t>Z-Plastik, kleinflächig (*0 Lippe, *4 Kopf, *5 Hals)</t>
  </si>
  <si>
    <t xml:space="preserve">5-903.5*  </t>
  </si>
  <si>
    <t>Dehnungsplastik, großflächig (*0 Lippe, *4 Kopf, *5 Hals)</t>
  </si>
  <si>
    <t>5-903.6*</t>
  </si>
  <si>
    <t>Rotationsplastik, großflächig (*0 Lippe, *4 Kopf, *5 Hals)</t>
  </si>
  <si>
    <t xml:space="preserve">5-903.7* </t>
  </si>
  <si>
    <t>Transpositionsplastik, großflächig (*0 Lippe, *4 Kopf, *5 Hals)</t>
  </si>
  <si>
    <t>5-903.8*</t>
  </si>
  <si>
    <t>Insellappenplastik, großflächig (*0 Lippe, *4 Kopf, *5 Hals)</t>
  </si>
  <si>
    <t>5-903.9*</t>
  </si>
  <si>
    <t>Z-Plastik, großflächig (*0 Lippe, *4 Kopf, *5 Hals)</t>
  </si>
  <si>
    <t>5-903.a*</t>
  </si>
  <si>
    <t>W-Plastik, kleinflächig (*0 Lippe, *4 Kopf, *5 Hals)</t>
  </si>
  <si>
    <t>5-903.b*</t>
  </si>
  <si>
    <t>W-Plastik, großflächig (*0 Lippe, *4 Kopf, *5 Hals)</t>
  </si>
  <si>
    <t xml:space="preserve">5-903.x*  </t>
  </si>
  <si>
    <t>Sonstige (*0 Lippe, *4 Kopf, *5 Hals)</t>
  </si>
  <si>
    <t>5-905</t>
  </si>
  <si>
    <t>Lappenplastik an Haut und Unterhaut, Empfängerstelle</t>
  </si>
  <si>
    <t>5-905.x*</t>
  </si>
  <si>
    <t xml:space="preserve">sonstige (*0 Lippe, *4 Kopf, *5 Hals) </t>
  </si>
  <si>
    <t>5-906</t>
  </si>
  <si>
    <t>Kombinierte plastische Eingriffe an Haut und Unterhaut</t>
  </si>
  <si>
    <t>5-906.0*</t>
  </si>
  <si>
    <t>kombinierte Lappenplastiken (*0 Lippe, *4 Kopf, *5 Hals)</t>
  </si>
  <si>
    <t xml:space="preserve">5-906.1*  </t>
  </si>
  <si>
    <t>Kombination von Lappenplastiken u. freiem Hauttransplantat (*0 Lippe, *4 Kopf, *5 Hals)</t>
  </si>
  <si>
    <t>5-906.x*</t>
  </si>
  <si>
    <t>5-908</t>
  </si>
  <si>
    <t>Plastische Operation an Lippe und Mundwinkel</t>
  </si>
  <si>
    <t>5-908.1</t>
  </si>
  <si>
    <t>Plastische Rekonstruktion der Oberlippe</t>
  </si>
  <si>
    <t xml:space="preserve">5-908.2  </t>
  </si>
  <si>
    <t>Plastische Rekonstruktion der Unterlippe</t>
  </si>
  <si>
    <t xml:space="preserve">5-908.3  </t>
  </si>
  <si>
    <t>Plastische Rekonstruktion des Mundwinkels</t>
  </si>
  <si>
    <t>5-908.x</t>
  </si>
  <si>
    <t>Sonstige</t>
  </si>
  <si>
    <t>Pharynx</t>
  </si>
  <si>
    <t>5-293.0</t>
  </si>
  <si>
    <t>Pharyngoplastik mit lokaler Schleimhaut</t>
  </si>
  <si>
    <t>5-293.3</t>
  </si>
  <si>
    <t>Pharyngoplastik mit freiem Hautlappen</t>
  </si>
  <si>
    <t>5-295.01</t>
  </si>
  <si>
    <t>Partielle Resektion des Pharynx, transoral, Rekonstruktion mit lokaler Schleimhaut</t>
  </si>
  <si>
    <t>5-295.11</t>
  </si>
  <si>
    <t>Partielle Resektion des Pharynx, durch Pharyngotomie, Rekonstruktion mit lokaler Schleimhaut</t>
  </si>
  <si>
    <t>5-295.21</t>
  </si>
  <si>
    <t>Partielle Resektion des Pharynx, durch Spaltung des weichen u./o. harten Gaumens, Rekonstruktion mit lokaler Schleimhaut</t>
  </si>
  <si>
    <t>5-295.31</t>
  </si>
  <si>
    <t>Partielle Resektion des Pharynx, transmandibulär, Rekonstruktion mit lokaler Schleimhaut</t>
  </si>
  <si>
    <t>5-295.x1</t>
  </si>
  <si>
    <t>Partielle Resektion des Pharynx, sonstige, Rekonstruktion mit lokaler Schleimhaut</t>
  </si>
  <si>
    <t>5-296.01</t>
  </si>
  <si>
    <t>Radikale Resektion des Pharynx (Pharyngektomie), transoral, Rekonstruktion mit lokaler Schleimhaut</t>
  </si>
  <si>
    <t>5-296.11</t>
  </si>
  <si>
    <t>Radikale Resektion des Pharynx, durch Pharyngotomie, Rekonstruktion mit lokaler Schleimhaut</t>
  </si>
  <si>
    <t>5-296.21</t>
  </si>
  <si>
    <t>Radikale Resektion des Pharynx, durch Spaltung des weichen u./o. harten Gaumens, Rekonstruktion mit lokaler Schleimhaut</t>
  </si>
  <si>
    <t>5-296.31</t>
  </si>
  <si>
    <t>Radikale Resektion des Pharynx, transmandibulär, Rekonstruktion mit lokaler Schleimhaut</t>
  </si>
  <si>
    <t>5-296.x1</t>
  </si>
  <si>
    <t>Radikale Resektion des Pharynx, sonstige, Rekonstruktion mit lokaler Schleimhaut</t>
  </si>
  <si>
    <t>5-303.01</t>
  </si>
  <si>
    <t>Einfache Laryngektomie, mit Rekonstruktion mit lokaler Schleimhaut</t>
  </si>
  <si>
    <t>5-303.11</t>
  </si>
  <si>
    <t>Laryngektomie mit Pharyngektomie, mit Rekonstruktion mit lokaler Schleimhaut</t>
  </si>
  <si>
    <t>5-303.21</t>
  </si>
  <si>
    <t xml:space="preserve">Laryngektomie mit Pharyngektomie und Schilddrüsenresektion, mit Rekonstruktion mit lokaler Schleimhaut </t>
  </si>
  <si>
    <t>5-303.x1</t>
  </si>
  <si>
    <t>Sonstige Laryngektomie, mit Rekonstruktion mit lokaler Schleimhaut</t>
  </si>
  <si>
    <t>5-315.5</t>
  </si>
  <si>
    <t xml:space="preserve">Plastische Rekonstruktion des Larynx </t>
  </si>
  <si>
    <t>5-315.6</t>
  </si>
  <si>
    <t>Plastische Rekonstruktion der Stimmlippe</t>
  </si>
  <si>
    <t>Trachea</t>
  </si>
  <si>
    <t>5-316.5</t>
  </si>
  <si>
    <t>Plastische Rekonstruktion der Trachea</t>
  </si>
  <si>
    <t>5-319.c</t>
  </si>
  <si>
    <t>Plastische laryngotracheale Rekonstruktion mit Rippenknorpel</t>
  </si>
  <si>
    <r>
      <t xml:space="preserve">Kategorie 2
</t>
    </r>
    <r>
      <rPr>
        <sz val="10"/>
        <rFont val="Arial"/>
        <family val="2"/>
      </rPr>
      <t xml:space="preserve">Gestielte regionale Lappen (z.B. Submentallappen, Platysmalappen) und gestielte Fernlappen (z.B. Latissimus dorsi, Pectoralis) </t>
    </r>
  </si>
  <si>
    <t>Plastische Rekonstruktion mit gefäßgestielten lokalen Lappen an Muskeln und Faszien</t>
  </si>
  <si>
    <t>5-857.10</t>
  </si>
  <si>
    <t>fasziokutaner Lappen, gefäßgestielt</t>
  </si>
  <si>
    <t>5-857.30</t>
  </si>
  <si>
    <t>adipofaszialer Lappen, gefäßgestielt</t>
  </si>
  <si>
    <t>5-857.50</t>
  </si>
  <si>
    <t>Faszienlappen, gefäßgestielt</t>
  </si>
  <si>
    <t>5-857.70</t>
  </si>
  <si>
    <t>myokutaner Lappen, gefäßgestielt</t>
  </si>
  <si>
    <t>5-857.90</t>
  </si>
  <si>
    <t>Muskellappen, gefäßgestielt</t>
  </si>
  <si>
    <t>5-293.1</t>
  </si>
  <si>
    <t>Pharyngoplastik mit gestieltem myokutanen Lappen</t>
  </si>
  <si>
    <t>5-295.02</t>
  </si>
  <si>
    <t>Partielle Resektion des Pharynx, transoral, Rekonstruktion mit gestieltem regionalen Lappen</t>
  </si>
  <si>
    <t>5-295.05</t>
  </si>
  <si>
    <t>Partielle Resektion des Pharynx, transoral, Rekonstruktion mit gestieltem Fernlappen</t>
  </si>
  <si>
    <t>5-295.12</t>
  </si>
  <si>
    <t>Partielle Resektion des Pharynx, durch Pharyngotomie, Rekonstruktion mit gestieltem regionalen Lappen</t>
  </si>
  <si>
    <t>5-295.15</t>
  </si>
  <si>
    <t>Partielle Resektion des Pharynx, durch Pharyngotomie, Rekonstruktion mit gestieltem Fernlappen</t>
  </si>
  <si>
    <t>5-295.22</t>
  </si>
  <si>
    <t>Partielle Resektion d. Pharynx, durch Spaltung d. weichen u./o. harten Gaumens, Rekonstruktion mit gestieltem regionalen Lappen</t>
  </si>
  <si>
    <t>5-295.25</t>
  </si>
  <si>
    <t>Partielle Resektion d. Pharynx, durch Spaltung d. weichen u./o. harten Gaumens, Rekonstruktion mit gestieltem Fernlappen</t>
  </si>
  <si>
    <t>5-295.32</t>
  </si>
  <si>
    <t>Partielle Resektion d. Pharynx, transmandibulär, Rekonstruktion mit gestieltem regionalen Lappen</t>
  </si>
  <si>
    <t>5-295.35</t>
  </si>
  <si>
    <t>Partielle Resektion d. Pharynx, transmandibulär, Rekonstruktion mit gestieltem Fernlappen</t>
  </si>
  <si>
    <t>5-295.x2</t>
  </si>
  <si>
    <t>Partielle Resektion d. Pharynx, sonstige, Rekonstruktion mit gestieltem regionalen Lappen</t>
  </si>
  <si>
    <t>5-295.x5</t>
  </si>
  <si>
    <t>Partielle Resektion d. Pharynx, sonstige, Rekonstruktion mit gestieltem Fernlappen</t>
  </si>
  <si>
    <t>5-296.02</t>
  </si>
  <si>
    <t>Radikale Resektion des Pharynx, transoral, Rekonstruktion mit gestieltem regionalen Lappen</t>
  </si>
  <si>
    <t>5-296.05</t>
  </si>
  <si>
    <t>Radikale Resektion des Pharynx, transoral, Rekonstruktion mit gestieltem Fernlappen</t>
  </si>
  <si>
    <t>5-296.12</t>
  </si>
  <si>
    <t>Radikale Resektion des Pharynx, durch Pharyngotomie, Rekonstruktion mit gestieltem regionalen Lappen</t>
  </si>
  <si>
    <t>5-296.15</t>
  </si>
  <si>
    <t>Radikale Resektion des Pharynx, durch Pharyngotomie, Rekonstruktion mit gestieltem Fernlappen</t>
  </si>
  <si>
    <t>5-296.22</t>
  </si>
  <si>
    <t>Radikale Resektion d. Pharynx, durch Spaltung d. weichen u./o. harten Gaumens, Rekonstruktion mit gestieltem regionalen Lappen</t>
  </si>
  <si>
    <t>5-296.25</t>
  </si>
  <si>
    <t>Radikale Resektion d. Pharynx, durch Spaltung d. weichen u./o. harten Gaumens, Rekonstruktion mit gestieltem Fernlappen</t>
  </si>
  <si>
    <t>5-296.32</t>
  </si>
  <si>
    <t>Radikale Resektion d. Pharynx, transmandibulär, Rekonstruktion mit gestieltem regionalen Lappen</t>
  </si>
  <si>
    <t>5-296.35</t>
  </si>
  <si>
    <t>Radikale Resektion d. Pharynx, transmandibulär, Rekonstruktion mit gestieltem Fernlappen</t>
  </si>
  <si>
    <t>5-296.x2</t>
  </si>
  <si>
    <t>Radikale Resektion d. Pharynx, sonstige, Rekonstruktion mit gestieltem regionalen Lappen</t>
  </si>
  <si>
    <t>5-296.x5</t>
  </si>
  <si>
    <t>5-303.02</t>
  </si>
  <si>
    <t>Einfache Laryngektomie, mit Rekonstruktion mit gestieltem regionalen Lappen</t>
  </si>
  <si>
    <t>5-303.05</t>
  </si>
  <si>
    <t>Einfache Laryngektomie, mit Rekonstruktion mit gestieltem Fernlappen</t>
  </si>
  <si>
    <t>5-303.12</t>
  </si>
  <si>
    <t>Laryngektomie mit Pharyngektomie, mit Rekonstruktion mit gestieltem regionalen Lappen</t>
  </si>
  <si>
    <t>5-303.15</t>
  </si>
  <si>
    <t>Laryngektomie mit Pharyngektomie, mit Rekonstruktion mit gestieltem Fernlappen</t>
  </si>
  <si>
    <t>5-303.22</t>
  </si>
  <si>
    <t xml:space="preserve">Laryngektomie mit Pharyngektomie und Schilddrüsenresektion, mit Rekonstruktion mit gestieltem regionalen Lappen </t>
  </si>
  <si>
    <t>5-303.25</t>
  </si>
  <si>
    <t>Laryngektomie mit Pharyngektomie und Schilddrüsenresektion, mit Rekonstruktion mit gestieltem Fernlappen</t>
  </si>
  <si>
    <t>5-303.x2</t>
  </si>
  <si>
    <t>Sonstige Laryngektomie, mit Rekonstruktion mit gestieltem regionalen Lappen</t>
  </si>
  <si>
    <t>5-303.x5</t>
  </si>
  <si>
    <t>Sonstige Laryngektomie, mit Rekonstruktion mit gestieltem Fernlappen</t>
  </si>
  <si>
    <t>Zunge</t>
  </si>
  <si>
    <t>5-251.00</t>
  </si>
  <si>
    <t>Partielle Glossektomie, transoral, Rekonstruktion mit gestieltem regionalen Lappen</t>
  </si>
  <si>
    <t>5-251.03</t>
  </si>
  <si>
    <t>Partielle Glossektomie, transoral, Rekonstruktion mit gestieltem Fernlappen</t>
  </si>
  <si>
    <t>5-251.10</t>
  </si>
  <si>
    <t>Partielle Glossektomie, durch temporäre Mandibulotomie, Rekonstruktion mit gestieltem regionalen Lappen</t>
  </si>
  <si>
    <t>5-251.13</t>
  </si>
  <si>
    <t>5-251.20</t>
  </si>
  <si>
    <t>Partielle Glossektomie durch Pharyngotomie: Rekonstruktion mit gestieltem regionalen Lappen</t>
  </si>
  <si>
    <t>5-251.23</t>
  </si>
  <si>
    <t xml:space="preserve">Partielle Glossektomie durch Pharyngotomie: Rekonstruktion mit gestieltem Fernlappen </t>
  </si>
  <si>
    <t>5-252.00</t>
  </si>
  <si>
    <t>Glossektomie, transoral: Rekonstruktion mit gestieltem regionalen Lappen</t>
  </si>
  <si>
    <t>5-252.03</t>
  </si>
  <si>
    <t>Glossektomie, transoral: Rekonstruktion mit gestieltem Fernlappen</t>
  </si>
  <si>
    <t>5-252.10</t>
  </si>
  <si>
    <t>Glossektomie durch temporäre Mandibulotomie : Rekonstruktion mit gestieltem regionalen Lappen</t>
  </si>
  <si>
    <t>5-252.13</t>
  </si>
  <si>
    <t>Glossektomie durch temporäre Mandibulotomie : Rekonstruktion mit gestieltem Fernlappen</t>
  </si>
  <si>
    <t>5-252.20</t>
  </si>
  <si>
    <t>Glossektomie durch Pharyngotomie: Rekonstruktion mit gestieltem regionalen Lappen</t>
  </si>
  <si>
    <t>5-252.23</t>
  </si>
  <si>
    <t xml:space="preserve">Glossektomie durch Pharyngotomie: Rekonstruktion mit gestieltem Fernlappen </t>
  </si>
  <si>
    <t>5-252.30</t>
  </si>
  <si>
    <t>Glossektomie mit Resektion der Mandibula, partiell, ohne Kontinuitätsdurchtrennung: Rekonstruktion mit gestieltem regionalen Lappen</t>
  </si>
  <si>
    <t>5-252.33</t>
  </si>
  <si>
    <t xml:space="preserve">Glossektomie mit Resektion der Mandibula, partiell, ohne Kontinuitätsdurchtrennung: Rekonstruktion mit gestieltem Fernlappen </t>
  </si>
  <si>
    <t>5-252.40</t>
  </si>
  <si>
    <t>Glossektomie mit Resektion der Mandibula, partiell, mit Kontinuitätsdurchtrennung: Rekonstruktion mit gestieltem regionalen Lappen</t>
  </si>
  <si>
    <t>5-252.43</t>
  </si>
  <si>
    <t xml:space="preserve">Glossektomie mit Resektion der Mandibula, partiell, mit Kontinuitätsdurchtrennung: Rekonstruktion mit gestieltem Fernlappen </t>
  </si>
  <si>
    <t>Wange</t>
  </si>
  <si>
    <t>5-278.00</t>
  </si>
  <si>
    <t>Resektion der Wange, transoral, Rekonstruktion mit gestieltem regionalen Lappen</t>
  </si>
  <si>
    <t>5-278.03</t>
  </si>
  <si>
    <t>Resektion der Wange, transoral, Rekonstruktion mit gestieltem Fernlappen</t>
  </si>
  <si>
    <t>5-278.10</t>
  </si>
  <si>
    <t>Resektion der Wange, durch temporäre Mandibulotomie, Rekonstruktion mit gestieltem regionalen Lappen</t>
  </si>
  <si>
    <t>5-278.13</t>
  </si>
  <si>
    <t>Resektion der Wange, durch temporäre Mandibulotomie, Rekonstruktion mit gestieltem Fernlappen</t>
  </si>
  <si>
    <t>Wange und Oberkiefer</t>
  </si>
  <si>
    <t>5-278.40</t>
  </si>
  <si>
    <t>Resektion der Wange mit Teilresektion der Maxilla mit plastischer Rekonstruktion mit gestieltem regionalen Lappen</t>
  </si>
  <si>
    <t>5-278.43</t>
  </si>
  <si>
    <t>Resektion der Wange mit Teilresektion der Maxilla mit plastischer Rekonstruktion mit gestieltem Fernlappen</t>
  </si>
  <si>
    <t>Mundboden</t>
  </si>
  <si>
    <t>5-277.00</t>
  </si>
  <si>
    <t>Resektion des Mundbodens, transoral, Rekonstruktion mit gestieltem regionalen Lappen</t>
  </si>
  <si>
    <t xml:space="preserve">5-277.03 </t>
  </si>
  <si>
    <t>Resektion des Mundbodens mit plastischer Rekonstruktion, transoral, Rekonstruktion mit gestieltem Fernlappen</t>
  </si>
  <si>
    <t>5-277.10</t>
  </si>
  <si>
    <t>Resektion des Mundbodens, durch temporäre Mandibulotomie, Rekonstruktion mit gestieltem regionalen Lappen</t>
  </si>
  <si>
    <t>5-277.13</t>
  </si>
  <si>
    <t>Mundboden, Unterkiefer (kontinuitätserhaltend)</t>
  </si>
  <si>
    <t>5-277.20</t>
  </si>
  <si>
    <t>Resektion des Mundbodens, Rekonstruktion mit gestieltem regionalen Lappen, mit Resektion der Mandibula, partiell, ohne Kontinuitätsdurchtrennung</t>
  </si>
  <si>
    <t>5-277.23</t>
  </si>
  <si>
    <t>Resektion des Mundbodens, Rekonstruktion mit gestieltem Fernlappen, mit Resektion der Mandibula, partiell, ohne Kontinuitätsdurchtrennung</t>
  </si>
  <si>
    <t>Mundboden, Unterkiefer (kontinuitätsunterbrechend)</t>
  </si>
  <si>
    <t>5-277.30</t>
  </si>
  <si>
    <t>Resektion des Mundbodens, Rekonstruktion mit gestieltem regionalen Lappen, mit Resektion der Mandibula, partiell, mit Kontinuitätsdurchtrennung</t>
  </si>
  <si>
    <t>5-277.33</t>
  </si>
  <si>
    <t>Resektion des Mundbodens, Rekonstruktion mit gestieltem Fernlappen, mit Resektion der Mandibula, partiell, mit Kontinuitätsdurchtrennung</t>
  </si>
  <si>
    <t>Wange und Unterkiefer</t>
  </si>
  <si>
    <t>5-278.20</t>
  </si>
  <si>
    <t>Resektion der Wange, Rekonstruktion mit gestieltem regionalen Lappen, mit Resektion der Mandibula, partiell, ohne Kontinuitätsdurchtrennung</t>
  </si>
  <si>
    <t>5-278.23</t>
  </si>
  <si>
    <t>Resektion der Wange, Rekonstruktion mit gestieltem Fernlappen, mit Resektion der Mandibula, partiell, ohne Kontinuitätsdurchtrennung</t>
  </si>
  <si>
    <t>5-278.30</t>
  </si>
  <si>
    <t>Resektion der Wange mit Teilresektion der Mandibula, mit Kontinuitätsdurchtrennung, Rekonstruktion mit gestieltem regionalen Lappen</t>
  </si>
  <si>
    <t xml:space="preserve">5-278.33 </t>
  </si>
  <si>
    <t>Resektion der Wange mit Teilresektion der Mandibula, mit Kontinuitätsdurchtrennung, Rekonstruktion mit gestieltem Fernlappen</t>
  </si>
  <si>
    <t>5-905.1*</t>
  </si>
  <si>
    <t>gestielter regionaler Lappen  (*0 Lippe, *4 Kopf, *5 Hals)</t>
  </si>
  <si>
    <t>5-905.2*</t>
  </si>
  <si>
    <t>gestielter Fernlappen  (*0 Lippe, *4 Kopf, *5 Hals)</t>
  </si>
  <si>
    <t>kombinierte plastische Eingriffe an Haut und Unterhaut</t>
  </si>
  <si>
    <t xml:space="preserve">5-906.2*  </t>
  </si>
  <si>
    <t>gestielter regionaler Lappen mit Fernlappen  (*0 Lippe, *4 Kopf, *5 Hals)</t>
  </si>
  <si>
    <t xml:space="preserve">5-906.3*  </t>
  </si>
  <si>
    <t>gestielter regionaler Lappen, Fernlappen u. freies Hauttransplantat (*0 Lippe, *4 Kopf, *5 Hals)</t>
  </si>
  <si>
    <r>
      <t xml:space="preserve">Kategorie 3
</t>
    </r>
    <r>
      <rPr>
        <sz val="10"/>
        <rFont val="Arial"/>
        <family val="2"/>
      </rPr>
      <t>mikrochirurgisch revaskularisierte Transplantate zum Weichgewebeersatz,(z.B. Unterarmlappen, Oberarmlappen, ALT) bzw. zum kombinierten Weichgewebe-/Knochenersatz 
(z.B. Transplantate der Skapula, Fibula, des Beckenkamms)</t>
    </r>
    <r>
      <rPr>
        <b/>
        <sz val="10"/>
        <rFont val="Arial"/>
        <family val="2"/>
      </rPr>
      <t xml:space="preserve">
</t>
    </r>
  </si>
  <si>
    <t>5-905.0*</t>
  </si>
  <si>
    <t>freier Lappen mit mikrovaskulärer Anastomosierung (*0 Lippe, *4 Kopf, *5 Hals)</t>
  </si>
  <si>
    <t>5-858</t>
  </si>
  <si>
    <t>Entnahme u. Transplantation von Muskel, Sehne und Faszie mit mikrovaskulärer Anastomosierung</t>
  </si>
  <si>
    <t>5-858.50</t>
  </si>
  <si>
    <t>Transplantation eines fasziokutanen Lappens</t>
  </si>
  <si>
    <t>5-858.60</t>
  </si>
  <si>
    <t>Transplantation eines septokutanen Lappens</t>
  </si>
  <si>
    <t>5-858.70</t>
  </si>
  <si>
    <t>Transplantation eines myokutanen Lappens</t>
  </si>
  <si>
    <t>5-858.80</t>
  </si>
  <si>
    <t>Transplantation eines osteomyokutanen oder osteofasziokutanen Lappens</t>
  </si>
  <si>
    <t>5-858.90</t>
  </si>
  <si>
    <t>Transplantation eines sonstigen Transplantates</t>
  </si>
  <si>
    <t>5-783.5</t>
  </si>
  <si>
    <t>Entnahme eines Knochentransplantates, mikrovaskulär-anastomosiert</t>
  </si>
  <si>
    <t>5-77b</t>
  </si>
  <si>
    <t>Knochentransplantation und -transposition an Kiefer- und Gesichtsschädelknochen</t>
  </si>
  <si>
    <t xml:space="preserve">5-77b.4 </t>
  </si>
  <si>
    <t>Knochentransplantation, gefäßgestielt mit mikrovaskulärer-anastomose</t>
  </si>
  <si>
    <t>5-77b.6</t>
  </si>
  <si>
    <t>Knochentransposition, gefäßgestielt</t>
  </si>
  <si>
    <t>5-293.2</t>
  </si>
  <si>
    <t>Pharyngoplastik mit mikrovaskulär-anastomosiertem Transplantat</t>
  </si>
  <si>
    <t>5-293.4</t>
  </si>
  <si>
    <t xml:space="preserve">Pharyngoplastik mit freiem Darmstransplantat </t>
  </si>
  <si>
    <t>5-293.5</t>
  </si>
  <si>
    <t>Pharyngoplastik mit Magenhochzug</t>
  </si>
  <si>
    <t>5-295.04</t>
  </si>
  <si>
    <t>5-295.14</t>
  </si>
  <si>
    <t>5-295.24</t>
  </si>
  <si>
    <t>5-295.34</t>
  </si>
  <si>
    <t>5-295.x4</t>
  </si>
  <si>
    <t>5-296.04</t>
  </si>
  <si>
    <t>5-296.06</t>
  </si>
  <si>
    <t>Radikale Resektion des Pharynx, transoral, Rekonstruktion mit freiem Darmtransplantat</t>
  </si>
  <si>
    <t>5-296.07</t>
  </si>
  <si>
    <t xml:space="preserve">Radikale Resektion des Pharynx, transoral, Rekonstruktion mit Magenhochzug </t>
  </si>
  <si>
    <t>5-296.14</t>
  </si>
  <si>
    <t>5-296.16</t>
  </si>
  <si>
    <t>Radikale Resektion des Pharynx, durch Pharyngotomie, Rekonstruktion mit freiem Darmtransplantat</t>
  </si>
  <si>
    <t>5-296.17</t>
  </si>
  <si>
    <t>Radikale Resektion des Pharynx, durch Pharyngotomie, Rekonstruktion mit Magenhochzug</t>
  </si>
  <si>
    <t>5-296.24</t>
  </si>
  <si>
    <t>5-296.26</t>
  </si>
  <si>
    <t>Radikale Resektion d. Pharynx, durch Spaltung d. weichen u./o. harten Gaumens, Rekonstruktion mit freiem Darmtransplantat</t>
  </si>
  <si>
    <t>5-296.27</t>
  </si>
  <si>
    <t>Radikale Resektion d. Pharynx, durch Spaltung d. weichen u./o. harten Gaumens, Rekonstruktion mit Magenhochzug</t>
  </si>
  <si>
    <t>5-296.34</t>
  </si>
  <si>
    <t xml:space="preserve">Radikale Resektion d. Pharynx, transmandibulär, Rekonstruktion mit freiem mikrovaskulär-anastomosiertem Transplantat </t>
  </si>
  <si>
    <t>5-296.36</t>
  </si>
  <si>
    <t xml:space="preserve">Radikale Resektion d. Pharynx, transmandibulär, Rekonstruktion mit freiem Darmtransplantat </t>
  </si>
  <si>
    <t>5-296.37</t>
  </si>
  <si>
    <t xml:space="preserve">Radikale Resektion d. Pharynx, transmandibulär, Rekonstruktion mit Magenhochzug </t>
  </si>
  <si>
    <t>5-296.x4</t>
  </si>
  <si>
    <t>Radikale Resektion d. Pharynx, sonstige, Rekonstruktion mit freiem mikrovaskulär-anastomosiertem Transplantat</t>
  </si>
  <si>
    <t>5-296.x6</t>
  </si>
  <si>
    <t>Radikale Resektion d. Pharynx, sonstige, Rekonstruktion mit freiem Darmtransplantat</t>
  </si>
  <si>
    <t>5-296.x7</t>
  </si>
  <si>
    <t xml:space="preserve">Radikale Resektion d. Pharynx, sonstige, Rekonstruktion mit Magenhochzug </t>
  </si>
  <si>
    <t>5-303.04</t>
  </si>
  <si>
    <t>Einfache Laryngektomie, mit Rekonstruktion mit freiem mikrovaskulär-anastomosiertem Transplantat</t>
  </si>
  <si>
    <t>5-303.06</t>
  </si>
  <si>
    <t>Einfache Laryngektomie mit freiem Darmtransplantat</t>
  </si>
  <si>
    <t>5-303.07</t>
  </si>
  <si>
    <t xml:space="preserve">Einfache Laryngektomie mit Magenhochzug </t>
  </si>
  <si>
    <t>5-303.14</t>
  </si>
  <si>
    <t>Laryngektomie mit Pharyngektomie, mit Rekonstruktion mit freiem mikrovaskulär-anastomosiertem Transplantat</t>
  </si>
  <si>
    <t>5-303.16</t>
  </si>
  <si>
    <t>Laryngektomie mit Pharyngektomie, mit freiem Darmtransplantat</t>
  </si>
  <si>
    <t>5-303.17</t>
  </si>
  <si>
    <t xml:space="preserve">Laryngektomie mit Pharyngektomie, mit Magenhochzug </t>
  </si>
  <si>
    <t>5-303.24</t>
  </si>
  <si>
    <t>Laryngektomie mit Pharyngektomie und Schilddrüsenresektion, mit Rekonstruktion mit freiem mikrovaskulär-anastomosiertem Transplantat</t>
  </si>
  <si>
    <t>5-303.26</t>
  </si>
  <si>
    <t>Laryngektomie mit Pharyngektomie und Schilddrüsenresektion, mit Rekonstruktion mit freiem Darmtransplantat</t>
  </si>
  <si>
    <t>5-303.27</t>
  </si>
  <si>
    <t>Laryngektomie mit Pharyngektomie und Schilddrüsenresektion, mit Rekonstruktion mit Magenhochzug</t>
  </si>
  <si>
    <t>5-303.x4</t>
  </si>
  <si>
    <t>Sonstige Laryngektomie, mit Rekonstruktion mit freiem mikrovaskulär-anastomosiertem Transplantat</t>
  </si>
  <si>
    <t>5-303.x6</t>
  </si>
  <si>
    <t>Sonstige Laryngektomie, mit Rekonstruktion mit freiem Darmtransplantat</t>
  </si>
  <si>
    <t>5-303.x7</t>
  </si>
  <si>
    <t>Sonstige Laryngektomie, mit Rekonstruktion mit Magenhochzug</t>
  </si>
  <si>
    <t>5-251.02</t>
  </si>
  <si>
    <t>Partielle Glossektomie, transoral, Rekonstruktion mit freiem mikrovaskulär-anastomosierten Transplantat</t>
  </si>
  <si>
    <t>5-251.12</t>
  </si>
  <si>
    <t>Partielle Glossektomie, durch temporäre Mandibulotomie, Rekonstruktion mit freiem mikrovaskulär-anastomosierten Transplantat</t>
  </si>
  <si>
    <t>5-251.22</t>
  </si>
  <si>
    <t>Partielle Glossektomie durch Pharyngotomie: Rekonstruktion mit freiem mikrovaskulär-anastomosierten Transplantat</t>
  </si>
  <si>
    <t>5-252.02</t>
  </si>
  <si>
    <t>Glossektomie Transoral : Rekonstruktion mit freiem mikrovaskulär-anastomosierten Transplantat</t>
  </si>
  <si>
    <t>5-252.12</t>
  </si>
  <si>
    <t>Glossektomie durch temporäre Mandibulotomie : Rekonstruktion mit freiem mikrovaskulär-anastomosierten Transplantat</t>
  </si>
  <si>
    <t>5-252.22</t>
  </si>
  <si>
    <t>Glossektomie durch Pharyngotomie: Rekonstruktion mit freiem mikrovaskulär-anastomosierten Transplantat</t>
  </si>
  <si>
    <t>5-252.32</t>
  </si>
  <si>
    <t>Glossektomie mit Resektion der Mandibula, partiell, ohne Kontinuitätsdurchtrennung: Rekonstruktion mit freiem mikrovaskulär-anastomosierten Transplantat</t>
  </si>
  <si>
    <t>5-252.42</t>
  </si>
  <si>
    <t>Glossektomie mit Resektion der Mandibula, partiell, mit Kontinuitätsdurchtrennung: Rekonstruktion mit freiem mikrovaskulär-anastomosierten Transplantat</t>
  </si>
  <si>
    <t>5-278.02</t>
  </si>
  <si>
    <t>Resektion der Wange, Rekonstruktion mit einem freien mikrovaskulär-anastomosierten Transplantat, transoral</t>
  </si>
  <si>
    <t xml:space="preserve">5-278.04 </t>
  </si>
  <si>
    <t>Resektion der Wange, transoral, Rekonstruktion mit zwei freien mikrovaskulär-anastomosierten Transplantaten</t>
  </si>
  <si>
    <t xml:space="preserve">5-278.05 </t>
  </si>
  <si>
    <t>Resektion der Wange, transoral, Rekonstruktion mit einer Kombination aus gestielten und mikrovaskulär-anastomosierten Lappen</t>
  </si>
  <si>
    <t>5-278.12</t>
  </si>
  <si>
    <t>Resektion der Wange, durch temporäre Mandibulotomie, Rekonstruktion mit einem freien mikrovaskulär-anastomosierten Transplantat</t>
  </si>
  <si>
    <t xml:space="preserve">5-278.14 </t>
  </si>
  <si>
    <t>Resektion der Wange, durch temporäre Mandibulotomie, Rekonstruktion mit zwei freien mikrovaskulär-anastomosierten Transplantaten</t>
  </si>
  <si>
    <t xml:space="preserve">5-278.15 </t>
  </si>
  <si>
    <t>Resektion der Wange, durch temporäre Mandibulotomie, Rekonstruktion mit einer Kombination aus gestielten und mikrovaskulär-anastomosierten Lappen</t>
  </si>
  <si>
    <t xml:space="preserve">5-278.42 </t>
  </si>
  <si>
    <t>Resektion der Wange mit Teilresektion der Maxilla mit plastischer Rekonstruktion mit einem freien mikrovaskulär-anastomosierten Transplantaten</t>
  </si>
  <si>
    <t xml:space="preserve">5-278.44 </t>
  </si>
  <si>
    <t>Resektion der Wange mit Teilresektion der Maxilla mit plastischer Rekonstruktion mit zwei freien mikrovaskulär-anastomosierten Transplantaten</t>
  </si>
  <si>
    <t xml:space="preserve">5-278.45 </t>
  </si>
  <si>
    <t>Resektion der Wange mit Teilresektion der Maxilla mit plastischer Rekonstruktion  mit einer Kombination aus gestielten und mikrovaskulär-anastomosierten Lappen</t>
  </si>
  <si>
    <t>Oberkiefer</t>
  </si>
  <si>
    <t xml:space="preserve">5-771.12 </t>
  </si>
  <si>
    <t>Partielle und totale Resektion Maxilla, partiell, Rekonstruktion mit mikrovaskulär-anastomisiertem Transplantat</t>
  </si>
  <si>
    <t xml:space="preserve">5-771.13 </t>
  </si>
  <si>
    <t>Partielle und totale Resektion Maxilla, partiell, Rekonstruktion von Weich- und Hartgewebe (einschließlich alloplastische Rekonstruktion)</t>
  </si>
  <si>
    <t xml:space="preserve">5-277.02 </t>
  </si>
  <si>
    <t>Resektion des Mundbodens, transoral, Rekonstruktion mit freiem mikrovaskulär-anastomosierten Transplantat</t>
  </si>
  <si>
    <t>5-277.12</t>
  </si>
  <si>
    <t>Resektion des Mundbodens, durch temporäre Mandibulotomie, Rekonstruktion mit freiem mikrovaskulär-anastomosierten Transplantat</t>
  </si>
  <si>
    <t>5-277.22</t>
  </si>
  <si>
    <t>Resektion des Mundbodens, Rekonstruktion mit freiem mikrovaskulär-anastomosierten Transplantat, mit Resektion der Mandibula, partiell, ohne Kontinuitätsdurchtrennung</t>
  </si>
  <si>
    <t xml:space="preserve">5-277.32 </t>
  </si>
  <si>
    <t>Resektion des Mundbodens, Rekonstruktion mit freiem mikrovaskulär-anastomosierten Transplantat, mit Resektion der Mandibula, partiell, mit Kontinuitätsdurchtrennung</t>
  </si>
  <si>
    <t xml:space="preserve">5-772.02 </t>
  </si>
  <si>
    <t>Resektion der Mandibula, Rekonstruktion mit mikrovaskulär-anastomisiertem Transplantat, partiell, ohne Kontinuitätsdurchtrennung</t>
  </si>
  <si>
    <t xml:space="preserve">5-772.12 </t>
  </si>
  <si>
    <t>Resektion der Mandibula, partiell, mit Kontinuitätsdurchtrennung, Rekonstruktion mit mikrovaskulär-anastomisiertem Transplantat</t>
  </si>
  <si>
    <t xml:space="preserve">5-772.22 </t>
  </si>
  <si>
    <t>Hemimandibulektomie, Rekonstruktion mit mikrovaskulär-anastomisiertem Transplantat</t>
  </si>
  <si>
    <t>Wange, Unterkiefer (kontinuitätserhaltend)</t>
  </si>
  <si>
    <t xml:space="preserve">5-278.22 </t>
  </si>
  <si>
    <t>Resektion der Wange, Rekonstruktion mit einem freien mikrovaskulär-anastomosierten Transplantat, mit Resektion der Mandibula, partiell (ohne Kontinuitätsdurchtrennung)</t>
  </si>
  <si>
    <t xml:space="preserve">5-278.24 </t>
  </si>
  <si>
    <t>Resektion der Wange, Rekonstruktion mit zwei freien mikrovaskulär-anastomosierten Transplantaten, mit Resektion der Mandibula, partiell, ohne Kontinuitätsdurchtrennung</t>
  </si>
  <si>
    <t xml:space="preserve">5-278.25 </t>
  </si>
  <si>
    <t>Resektion der Wange, Rekonstruktion mit einer Kombination aus gestielten und mikrovaskulär-anastomosierten Lappen, mit Resektion der Mandibula, partiell, 
ohne Kontinuitätsdurchtrennung</t>
  </si>
  <si>
    <t>Wange, Unterkiefer (kontinuitätsunterbrechend)</t>
  </si>
  <si>
    <t xml:space="preserve">5-278.32 </t>
  </si>
  <si>
    <t>Resektion der Wange, mit Teilresektion der Mandibula, mit Kontinuitätsdurchtrennung, Rekonstruktion mit einem freien mikrovaskulär-anastomosierten Transplantat</t>
  </si>
  <si>
    <t xml:space="preserve">5-278.34 </t>
  </si>
  <si>
    <t>Resektion der Wange mit Teilresektion der Mandibula, mit Kontinuitätsdurchtrennung, Rekonstruktion mit zwei freien mikrovaskulär-anastomosierten Transplantaten</t>
  </si>
  <si>
    <t xml:space="preserve">5-278.35 </t>
  </si>
  <si>
    <t>Resektion der Wange mit Teilresektion der Mandibula, mit Kontinuitätsdurchtrennung, Rekonstruktion mit einer Kombination aus gestielten und mikrovaskulär-anastomosierten Lappen</t>
  </si>
  <si>
    <t>5-774.72</t>
  </si>
  <si>
    <t>Andere Operationen an Gesichtsschädelknochen: Plastische Rekonstruktion und Augmentation der Maxilla: Durch alloplastische Implantate: Mit computerassistiert vorgefertigtem Implantat (CAD-Implantat), großer oder komplexer Defekt</t>
  </si>
  <si>
    <t>5-775.72</t>
  </si>
  <si>
    <t>Andere Operationen an Gesichtsschädelknochen: Plastische Rekonstruktion und Augmentation der Mandibula: Durch alloplastische Implantate: Mit computerassistiert vorgefertigtem Implantat (CAD-Implantat), großer oder komplexer Defekt</t>
  </si>
  <si>
    <t>OPS-Codes rekonstruktive Verfahren  -  EB 5.9 / EB 5.10 - sowie Tabelle am Ende des Kap. 5.</t>
  </si>
  <si>
    <t>Uniklinikum Erlangen</t>
  </si>
  <si>
    <t>Kopf-Hals-Tumor-Zentrum Klinikum Nordstadt Hannover im KRH Krebszentrum am KRH Klinikum Siloah</t>
  </si>
  <si>
    <t>Kopf-Hals-Tumor-Zentrum am Kantonsspital Aarau</t>
  </si>
  <si>
    <t>Kantonsspital Aarau</t>
  </si>
  <si>
    <t>Kopf-Hals-Tumor-Zentrum in der München Klinik Schwabing</t>
  </si>
  <si>
    <t>Klinikum Schwabing</t>
  </si>
  <si>
    <t>Kopf-Hals-Tumor-Zentrum Stuttgart am Marienhospital</t>
  </si>
  <si>
    <t>Marienhospital Stuttgart</t>
  </si>
  <si>
    <t>Kopf-Hals-Tumorzentrum Katholisches Krankenhaus Hagen</t>
  </si>
  <si>
    <t>Katholisches Krankenhaus Hagen, St. Josefs-Hospital</t>
  </si>
  <si>
    <t>Unter Vorbehalt einer abschließenden Praktikabilitätsprüfung.</t>
  </si>
  <si>
    <t>&lt; 60%</t>
  </si>
  <si>
    <t>Keine Daten für Berechnung von Kennzahlen und kein Follow-up/ Matrix</t>
  </si>
  <si>
    <t>Keine Daten für Berechnung von Kennzahlen, aber teilweise Follow-up/ Matrix (z.B. nur Vitalstatus)</t>
  </si>
  <si>
    <t>Daten für Berechnung von Kennzahlen und teilweise Follow-up/ Matrix (z.B. nur Vitalstatus)</t>
  </si>
  <si>
    <t>Daten für Berechnung von Kennzahlen und vollständiges Follow-up/ Matrix</t>
  </si>
  <si>
    <t>Keine Daten für Berechnung von Kennzahlen, aber vollständiges 
Follow-up/ Matrix</t>
  </si>
  <si>
    <t>Daten vom Krebsregister</t>
  </si>
  <si>
    <t>1.7.3.a</t>
  </si>
  <si>
    <t>1.2.1 a</t>
  </si>
  <si>
    <t>IK-Nummer</t>
  </si>
  <si>
    <t>Standort-Nummer</t>
  </si>
  <si>
    <t>Definitiv</t>
  </si>
  <si>
    <t>Adjuvant</t>
  </si>
  <si>
    <t>Strahlentherapie bei Zentrumspat. am Standort/ kooperierende Strahlentherapie</t>
  </si>
  <si>
    <t>Strahlentherapie bei Zentrumspat. Extern</t>
  </si>
  <si>
    <t>Strahlentherapie bei Zentrumspat.</t>
  </si>
  <si>
    <t>Bösartige Neubildung sonstiger u. nicht näher bezeichneter Teile des Mundes (u.a. kleine Speicheldrüsen)</t>
  </si>
  <si>
    <t>Seitenwand des Oropharynx</t>
  </si>
  <si>
    <t>Hinterwand des Oropharynx</t>
  </si>
  <si>
    <t>Spalthaut, großflächig, (*0 Lippe, *4 Kopf, *5 Hals)</t>
  </si>
  <si>
    <t>Liste der rekonstruktiven Verfahren</t>
  </si>
  <si>
    <t>durch den internen Kooperationspartner durchgeführt</t>
  </si>
  <si>
    <t>durch den externen Kooperationspartner durchgeführt</t>
  </si>
  <si>
    <r>
      <rPr>
        <b/>
        <sz val="10"/>
        <color theme="1"/>
        <rFont val="Arial"/>
        <family val="2"/>
      </rPr>
      <t xml:space="preserve">Kategorie 1: </t>
    </r>
    <r>
      <rPr>
        <b/>
        <sz val="9"/>
        <color theme="1"/>
        <rFont val="Arial"/>
        <family val="2"/>
      </rPr>
      <t xml:space="preserve">
</t>
    </r>
    <r>
      <rPr>
        <sz val="8"/>
        <color theme="1"/>
        <rFont val="Arial"/>
        <family val="2"/>
      </rPr>
      <t>Lokale Lappenplastiken</t>
    </r>
  </si>
  <si>
    <r>
      <rPr>
        <b/>
        <sz val="10"/>
        <color theme="1"/>
        <rFont val="Arial"/>
        <family val="2"/>
      </rPr>
      <t xml:space="preserve">Kategorie 2: </t>
    </r>
    <r>
      <rPr>
        <b/>
        <sz val="9"/>
        <color theme="1"/>
        <rFont val="Arial"/>
        <family val="2"/>
      </rPr>
      <t xml:space="preserve">
</t>
    </r>
    <r>
      <rPr>
        <sz val="8"/>
        <color theme="1"/>
        <rFont val="Arial"/>
        <family val="2"/>
      </rPr>
      <t>Gestielte muskulokutane Lappen (z.B. Latissimus-dorsi, Pectoralis)</t>
    </r>
  </si>
  <si>
    <r>
      <rPr>
        <b/>
        <sz val="10"/>
        <color theme="1"/>
        <rFont val="Arial"/>
        <family val="2"/>
      </rPr>
      <t xml:space="preserve">Kategorie 3: </t>
    </r>
    <r>
      <rPr>
        <b/>
        <sz val="9"/>
        <color theme="1"/>
        <rFont val="Arial"/>
        <family val="2"/>
      </rPr>
      <t xml:space="preserve">
</t>
    </r>
    <r>
      <rPr>
        <sz val="8"/>
        <color theme="1"/>
        <rFont val="Arial"/>
        <family val="2"/>
      </rPr>
      <t>mikrochirurgisch revaskularisierte Transplantate zum Weichgewebeersatz 
(z.B. Unterarmlappen, Oberarmlappen, ALT) bzw. zum ggf. kombinierten Weichgewebe-/ Knochenersatz (z.B. Transplantate der Skapula, Fibula, des Beckenkamms)</t>
    </r>
  </si>
  <si>
    <r>
      <rPr>
        <b/>
        <sz val="10"/>
        <rFont val="Arial"/>
        <family val="2"/>
      </rPr>
      <t xml:space="preserve">Kategorie 0: </t>
    </r>
    <r>
      <rPr>
        <sz val="9"/>
        <rFont val="Arial"/>
        <family val="2"/>
      </rPr>
      <t xml:space="preserve">
</t>
    </r>
    <r>
      <rPr>
        <sz val="8"/>
        <rFont val="Arial"/>
        <family val="2"/>
      </rPr>
      <t>keine Rekonstruktion</t>
    </r>
  </si>
  <si>
    <t>Anzahl der durchgeführten Rekonstruktionen bei Primärfällen</t>
  </si>
  <si>
    <t>Beginn Strahlentherapie bei Mundhöhlenkarzinom</t>
  </si>
  <si>
    <t>Möglichst häufig Beginn der postoperativen Strahlentherapie innerhalb von 6 Wochen (42d) nach Tumorresektion</t>
  </si>
  <si>
    <t>Primärfälle des Nenners mit 
Beginn der Strahlentherapie innerhalb von 6 Wochen (42d) nach Tumorresektion</t>
  </si>
  <si>
    <t>Primärfälle Mundhöhlenkarzinom und postoperative Strahlentherapie</t>
  </si>
  <si>
    <t>Beginn Strahlentherapie bei Larynxkarzinom</t>
  </si>
  <si>
    <t>Primärfälle des Nenners mit Beratung durch Logopäden/ Sprechwissenschaftler bei Larynxkarzinom</t>
  </si>
  <si>
    <t>Primärfälle des Nenners mit finalem Op-Ergebnis R0</t>
  </si>
  <si>
    <t>Primärfälle des Nenners mit Panendoskopie</t>
  </si>
  <si>
    <t>LL QI Oro-/Hypopharynx</t>
  </si>
  <si>
    <t>Vollständiger pathologischer Befundbericht bei Oro- /Hypopharynxkarzinom</t>
  </si>
  <si>
    <t>Möglichst häufig vollständiger Befundbericht nach Resektion</t>
  </si>
  <si>
    <t>Operative Primärfälle Oro-/ Hypopharynxkarzinom</t>
  </si>
  <si>
    <t>&lt; 80%</t>
  </si>
  <si>
    <t>CT/MRT Hals zum Lymphknoten-Staging bei Oro-/ Hypopharynxkarzinom</t>
  </si>
  <si>
    <t>Möglichst häufig Lymphknoten-Staging des Halses mittels CT/MRT</t>
  </si>
  <si>
    <t>Primärfälle des Nenners mit Staging-CT oder MRT des Halses (Schädelbasis bis obere Thoraxapertur)</t>
  </si>
  <si>
    <t>Primärfälle Oro-/ Hypopharynxkarzinom</t>
  </si>
  <si>
    <t>Thorax-CT zum Ausschluss eines pulmonalen Tumorbefalls bei Oro-/ Hypopharynxkarzinom</t>
  </si>
  <si>
    <t>Möglichst häufig Thorax-CT zum Ausschluss eines pulmonalen Tumorbefalls</t>
  </si>
  <si>
    <t>Bildgebung zum Ausschluss von Lebermetastasen bei
Oro-/Hypopharynxkarzinom</t>
  </si>
  <si>
    <t>Möglichst häufig Bildgebung zum Ausschluss von Lebermetastasen</t>
  </si>
  <si>
    <t>Panendoskopie bei Oro-/ Hypopharynxkarzinom</t>
  </si>
  <si>
    <t>Möglichst häufig Panendoskopie bei Oro-/ Hypopharynxkarzinom</t>
  </si>
  <si>
    <t>Primäre Radiochemotherapie bei Oro-/ Hypopharynx-karzinom</t>
  </si>
  <si>
    <t>Adäquate Rate an kombinierter Radiochemotherapie bei Primärfällen ohne Resektion</t>
  </si>
  <si>
    <t>Primärfälle des Nenners mit primärer Radiochemotherapie</t>
  </si>
  <si>
    <t>Primärfälle
• Oropharynxkarzinom im Stadium III oder
• HPV/p16 negativem Oropharynxkarzinom im Stadium IV-A/IV-B oder
• Hypopharynxkarzinom im Stadium III/IV-A/IV-B und ≤70 Jahre ohne Resektion</t>
  </si>
  <si>
    <t>Postoperative Radio-/ Radiochemotherapie (Hypopharynxkarzinom)</t>
  </si>
  <si>
    <t>Adäquate Rate an postoperativer Radio- oder Radiochemotherapie</t>
  </si>
  <si>
    <t>Primärfälle mit Hypopharynxkarzinom und operativer Therapie und
• pT3/pT4 und/ oder
• pN2/pN3 und/ oder
• R1-Resektion / R0 &lt; 5mm und/oder
• L1 und/ oder
• Pn1 und/ oder
• Extrakapsulärem Tumorwachstum</t>
  </si>
  <si>
    <t>Postoperative/-therapeutische Untersuchung der Schluckfunktion bei Oro-/ Hypopharynxkarzinom</t>
  </si>
  <si>
    <t>Möglichst häufig postoperative-/therapeutische Untersuchung der Schluckfunktion</t>
  </si>
  <si>
    <t>Beginn Strahlentherapie bei Oro-/Hypopharynxkarzinom</t>
  </si>
  <si>
    <t>Primärfälle Oro-/ Hypopharynxkarzinom und postoperative Strahlentherapie</t>
  </si>
  <si>
    <t>16</t>
  </si>
  <si>
    <t>&lt; 90%</t>
  </si>
  <si>
    <t>Liste der Studien</t>
  </si>
  <si>
    <t xml:space="preserve">                Gesamt:</t>
  </si>
  <si>
    <t xml:space="preserve">Verantwortlicher Kooperationspartner </t>
  </si>
  <si>
    <t>Name der Studie</t>
  </si>
  <si>
    <t>Anzahl Studienpat., die im Kennzahlenjahr</t>
  </si>
  <si>
    <t>im eigenen Zentrum in eine Studie eingeschlossen wurden</t>
  </si>
  <si>
    <t>von anderen Zentren/ Kliniken in eine Studie im eigenen Zentrum eingeschlossen wurden</t>
  </si>
  <si>
    <t>in anderen Zentren/ Kliniken in eine Studie eingeschlossen wurden</t>
  </si>
  <si>
    <t>Verantwortlicher Kooperationspartner</t>
  </si>
  <si>
    <t>am eigenen Standort in eine Studie eingeschlossen wurden (obligat für alle LZ)</t>
  </si>
  <si>
    <t xml:space="preserve">an einem anderen Standort des eigenen Zentrums in eine Studie eingeschlossen wurden (obligat für mehrst. LZ)  </t>
  </si>
  <si>
    <t>von anderen Zentren/ Kliniken in eine eigene Studie eingeschlossen wurden (fakultativ)</t>
  </si>
  <si>
    <t>in anderen Zentren/ Kliniken in eine Studie eingeschlossen wurden (fakultativ)</t>
  </si>
  <si>
    <t>Art der Studie interventionell</t>
  </si>
  <si>
    <t>Art der Studie nicht interventionell</t>
  </si>
  <si>
    <t>Anzahl Zentrumspat. im Kennzahlenjahr rekurtiert</t>
  </si>
  <si>
    <t>Anzahl eingeschlossene Pat. im Kennzahlenjahr</t>
  </si>
  <si>
    <t>Titel, Name, Vorname</t>
  </si>
  <si>
    <t>Status 
Operateur</t>
  </si>
  <si>
    <t>Standort/ Klinikum</t>
  </si>
  <si>
    <t>Zeitraum 
von  …  bis im Kennzahlenjahr</t>
  </si>
  <si>
    <t>Begründung/ Ursache</t>
  </si>
  <si>
    <t xml:space="preserve">   Summe:</t>
  </si>
  <si>
    <t>Anzahl Tumorresektionen/ Jahr 
(Primärfälle/ Rezidive ≥ 10)</t>
  </si>
  <si>
    <t>Kopf-Hals-Tumor-Zentrum an der Medizinischen Universität Lausitz- Carl Thiem | Cottbus</t>
  </si>
  <si>
    <t>Medizinische Universität Lausitz- Carl Thiem</t>
  </si>
  <si>
    <t>Kopf-Hals-Tumor-Zentrum der ViDia Christliche Kliniken Karlsruhe</t>
  </si>
  <si>
    <t>ViDia Christliche Kliniken Karlsruhe</t>
  </si>
  <si>
    <t>Kopf-Hals-Tumor-Zentrum Klinikum Nürnberg</t>
  </si>
  <si>
    <t>Klinikum Nürnberg</t>
  </si>
  <si>
    <t xml:space="preserve">Kopf-Hals-Tumorzentrum der Universitätsmedizin Magdeburg </t>
  </si>
  <si>
    <t>Universitätsklinikum Magdeburg</t>
  </si>
  <si>
    <t>Kopf-Hals-Tumor-Zentrum Alfried Krupp Krankenhaus Rüttenscheid</t>
  </si>
  <si>
    <t>Kopf-Hals-Tumor-Zentrum Solingen/Mettmann-Süd</t>
  </si>
  <si>
    <t>Kopf-Hals-Tumor-Zentrum am Heinrich-Braun-Klinikum Zwickau</t>
  </si>
  <si>
    <t>Heinrich-Braun-Klinikum gemeinnützige GmbH</t>
  </si>
  <si>
    <t>Kopf-Hals-Tumor-Zentrum Asklepios Klinik Nord - Heidberg</t>
  </si>
  <si>
    <t>Asklepios Klinik Nord - Heidberg</t>
  </si>
  <si>
    <t>Kopf-Hals-Tumor-Zentrum Asklepios Klinik St. Georg Hamburg</t>
  </si>
  <si>
    <t>Asklepios Klinik St. Georg Hamburg</t>
  </si>
  <si>
    <r>
      <rPr>
        <b/>
        <u/>
        <sz val="8"/>
        <rFont val="Arial"/>
        <family val="2"/>
      </rPr>
      <t>Bearbeitungshinweise:</t>
    </r>
    <r>
      <rPr>
        <sz val="8"/>
        <rFont val="Arial"/>
        <family val="2"/>
      </rPr>
      <t xml:space="preserve">
1) Operative Expertise Def. gemäß 5.2. Primärfälle/ Rezidive; Biopsien werden nicht gezählt 
Die Felder stehen teilweise in Abhängigkeit voneinander, daher sollte jede Zeile vollständig von links nach rechts und fortlaufend von oben nach unten bearbeitet werden. Graue Felder müssen bearbeitet werden. Die Bearbeitung des Datenblattes sollte mit Microsoft Office 2010 oder einer der Folgeversionen erfolgen. Microsoft Office 2007 ist mit Einschränkungen nutzbar (u.a. werden Info-Buttons nicht angezeigt). Vorversionen von Microsoft Office 2007 sind für die Bearbeitung des Datenblattes nicht geeignet. Alle Zahlen und Texte müssen manuell eingegeben werden (nicht über copy-/ paste-Funktion; Ausnahme sind Daten, die von der OncoBox eingelesen werden). Jede Änderung an den Basisdaten zieht eine Änderung des Kennzahlenbogens nach sich. In dem Dokument „Bestimmungen Datenqualität“ sind die wesentlichen Grundlagen für die Datenbewertung im Rahmen des Auditprozesses festgelegt. Insbesondere ist der Umgang mit Kennzahlen mit unterschrittener Sollvorgabe beschrieben (Download unter www.onkozert.de; Abschnitt Hinweise).</t>
    </r>
  </si>
  <si>
    <t xml:space="preserve">Partielle Resektion d. Pharynx, transmandibulär, Rekonstruktion mit freiem mikrovaskulär-anastomosierten Transplantat </t>
  </si>
  <si>
    <t>Partielle Resektion d. Pharynx, sonstige, Rekonstruktion mit freiem mikrovaskuläran-anastomosierten Transplantat</t>
  </si>
  <si>
    <t>Radikale Resektion des Pharynx, transoral, Rekonstruktion mit freiem mikrovaskuläran-anastomosierten Transplantat</t>
  </si>
  <si>
    <t>Partielle Resektion des Pharynx, transoral, Rekonstruktion mit freiem mikrovaskulär-anastomosierten Transplantat</t>
  </si>
  <si>
    <t>Partielle Resektion des Pharynx, durch Pharyngotomie, Rekonstruktion mit freiem mikrovaskulär-anastomosierten Transplantat</t>
  </si>
  <si>
    <t>Partielle Resektion d. Pharynx, durch Spaltung d. weichen u./o. harten Gaumens, Rekonstruktion mit freiem mikrovaskulär-anastomosierten Transplantat</t>
  </si>
  <si>
    <t>Radikale Resektion des Pharynx, durch Pharyngotomie, Rekonstruktion mit freiem mikrovaskulär-anastomosiertenTransplantat</t>
  </si>
  <si>
    <t>Radikale Resektion d. Pharynx, durch Spaltung d. weichen u./o. harten Gaumens, Rekonstruktion mit freiem mikrovaskulär-anastomosierten Transplantat</t>
  </si>
  <si>
    <t xml:space="preserve">Partielle Glossektomie, durch temporäre Mandibulotomie, Rekonstruktion mit gestieltem Fernlappen </t>
  </si>
  <si>
    <t xml:space="preserve">                      Sollvorgabe nicht erfüllt</t>
  </si>
  <si>
    <t>Marvin</t>
  </si>
  <si>
    <t>KHT-M-001-1-O</t>
  </si>
  <si>
    <t>KHT-M-001-2-O</t>
  </si>
  <si>
    <t>KHT-M-001-3-O</t>
  </si>
  <si>
    <t>KHT-M-003-O</t>
  </si>
  <si>
    <t>KHT-M-011-O</t>
  </si>
  <si>
    <t>KHT-M-014-O</t>
  </si>
  <si>
    <t>KHT-M-017-O</t>
  </si>
  <si>
    <t>KHT-M-018-O</t>
  </si>
  <si>
    <t>KHT-M-020-O</t>
  </si>
  <si>
    <t>KHT-M-021-O</t>
  </si>
  <si>
    <t>KHT-M-024-O</t>
  </si>
  <si>
    <t>KHT-M-028-O</t>
  </si>
  <si>
    <t>KHT-M-029-O</t>
  </si>
  <si>
    <t>KHT-M-034-O</t>
  </si>
  <si>
    <t>KHT-M-035-O</t>
  </si>
  <si>
    <t>KHT-M-037-O</t>
  </si>
  <si>
    <t>KHT-M-039-O</t>
  </si>
  <si>
    <t>KHT-M-043-O</t>
  </si>
  <si>
    <t>KHT-M-044-O</t>
  </si>
  <si>
    <t>KHT-M-045-O</t>
  </si>
  <si>
    <t>KHT-M-047-O</t>
  </si>
  <si>
    <t>KHT-M-048-O</t>
  </si>
  <si>
    <t>KHT-M-049-O</t>
  </si>
  <si>
    <t>KHT-M-056-O</t>
  </si>
  <si>
    <t>KHT-M-057-O</t>
  </si>
  <si>
    <t>KHT-M-059-O</t>
  </si>
  <si>
    <t>KHT-M-060-O</t>
  </si>
  <si>
    <t>KHT-M-062-O</t>
  </si>
  <si>
    <t>KHT-M-063-O</t>
  </si>
  <si>
    <t>KHT-M-064-O</t>
  </si>
  <si>
    <t>KHT-M-065-O</t>
  </si>
  <si>
    <t>KHT-M-066-O</t>
  </si>
  <si>
    <t>KHT-M-068-O</t>
  </si>
  <si>
    <t>KHT-M-070-O</t>
  </si>
  <si>
    <t>KHT-M-072-O</t>
  </si>
  <si>
    <t>KHT-M-077-O</t>
  </si>
  <si>
    <t>KHT-M-078-O</t>
  </si>
  <si>
    <t>KHT-M-079-O</t>
  </si>
  <si>
    <t>KHT-M-080-O</t>
  </si>
  <si>
    <t>KHT-M-081-O</t>
  </si>
  <si>
    <t>KHT-M-082-O</t>
  </si>
  <si>
    <t>KHT-M-084-O</t>
  </si>
  <si>
    <t>KHT-M-085-O</t>
  </si>
  <si>
    <t>KHT-M-086-O</t>
  </si>
  <si>
    <t>KHT-M-087-O</t>
  </si>
  <si>
    <t>KHT-M-089-O</t>
  </si>
  <si>
    <t>KHT-M-091-O</t>
  </si>
  <si>
    <t>KHT-M-092-O</t>
  </si>
  <si>
    <t>KHT-M-093-O</t>
  </si>
  <si>
    <t>KHT-M-097-O</t>
  </si>
  <si>
    <t>KHT-M-100-O</t>
  </si>
  <si>
    <t>KHT-M-101-O</t>
  </si>
  <si>
    <t>KHT-M-102-O</t>
  </si>
  <si>
    <t>KHT-M-103-O</t>
  </si>
  <si>
    <t>KHT-M-104-O</t>
  </si>
  <si>
    <t>KHT-M-106-O</t>
  </si>
  <si>
    <t>KHT-M-108-O</t>
  </si>
  <si>
    <t>KHT-M-109-O</t>
  </si>
  <si>
    <t>KHT-M-114-O</t>
  </si>
  <si>
    <t>KHT-M-115-O</t>
  </si>
  <si>
    <t>KHT-M-117-O</t>
  </si>
  <si>
    <t>KHT-M-118-O</t>
  </si>
  <si>
    <t>KHT-M-124-O</t>
  </si>
  <si>
    <t>KHT-M-126-O</t>
  </si>
  <si>
    <t>KHT-M-127-O</t>
  </si>
  <si>
    <t>KHT-M-134-O</t>
  </si>
  <si>
    <t>KHT-M-138-O</t>
  </si>
  <si>
    <t>KHT-M-139-O</t>
  </si>
  <si>
    <t>KHT-M-140-O</t>
  </si>
  <si>
    <t>KHT-M-141-O</t>
  </si>
  <si>
    <t>KHT-M-144-O</t>
  </si>
  <si>
    <t>KHT-M-145-O</t>
  </si>
  <si>
    <t>KHT-M-146-O</t>
  </si>
  <si>
    <t>KHT-M-150-O</t>
  </si>
  <si>
    <t>KHT-M-151-O</t>
  </si>
  <si>
    <t>KHT-M-152-O</t>
  </si>
  <si>
    <t>KHT-M-154-O</t>
  </si>
  <si>
    <t>KHT-M-156-O</t>
  </si>
  <si>
    <t>KHT-M-160-O</t>
  </si>
  <si>
    <t>KHT-M-162-O</t>
  </si>
  <si>
    <t>KHT-M-163-O</t>
  </si>
  <si>
    <t>KHT-M-172-O</t>
  </si>
  <si>
    <t>KHT-M-177-O</t>
  </si>
  <si>
    <t>KHT-M-178-O</t>
  </si>
  <si>
    <t>KHT-M-179-O</t>
  </si>
  <si>
    <r>
      <rPr>
        <u/>
        <sz val="8"/>
        <color theme="1"/>
        <rFont val="Arial"/>
        <family val="2"/>
      </rPr>
      <t>Bearbeitungshinweis</t>
    </r>
    <r>
      <rPr>
        <sz val="8"/>
        <color theme="1"/>
        <rFont val="Arial"/>
        <family val="2"/>
      </rPr>
      <t>: Studienpat. können für 2 Zentren gezählt werden, sofern das entsendende Zentrum selbst mindestens eine Studie für Pat. des Kopf-Hals-Tumor-Zentrums durchführt. Sofern diese Zählweise gewählt wird (fakultativ), muss das Zentrum darstellen, wie viele Pat. in Studien im eigenen Zentrum eingebracht, an andere Zentren/ Kliniken zur Studienteilnahme geschickt und aus anderen Zentren/ Kliniken für die Studienteilnahme übernommen werden.</t>
    </r>
  </si>
  <si>
    <r>
      <rPr>
        <u/>
        <sz val="8"/>
        <color theme="1"/>
        <rFont val="Arial"/>
        <family val="2"/>
      </rPr>
      <t>Bearbeitungshinweis:</t>
    </r>
    <r>
      <rPr>
        <sz val="8"/>
        <color theme="1"/>
        <rFont val="Arial"/>
        <family val="2"/>
      </rPr>
      <t xml:space="preserve"> Sofern die Operateure keine Operationen im Betrachtungszeitraum durchgeführt haben, ist „0“ einzutragen.</t>
    </r>
  </si>
  <si>
    <t>Primärfälle des Nenners mit sämtlichen der folgenden Angaben im histopathologischen Befundbericht: 
• Tumorlokalisation u. -größe 
• pTN-Status 
• histologischer Tumortyp nach aktueller WHO-Klassifikation 
• lokale Tumorausdehnung, infiltrierte Strukturen 
• LK-Metastasen nach Level und Seite getrennt: \- Anzahl der untersuchten LK, \- Anzahl der befallenen LK, \- größter Durchmesser der LK-Metastasen 
• kapselüberschreitendes Tumorwachstum (ECS, ENE) 
• Lymphgefäß-/ Veneninvasion u. perineurale Invasion 
• Vorhandensein einer in situ Komponente (mit Größe)
• Differenzierung des Tumors entsprechend dem etablierten Graduierungsschema 
• Abstand zu den lateralen und basalen Resektaträndern für alle relevanten Absetzungsränder sowie für die invasive und die in situ-Komponente in mm. 
• R-Klassifikation 
• nur Oropharynx: Angabe des p16-Expressionsstatus (positiv, negativ)</t>
  </si>
  <si>
    <t>Tabelle Operateure (Qualifikation gemäß EB 5.4)</t>
  </si>
  <si>
    <t>Anlage EB Version H2.1 (Auditjahr 2026 / Kennzahlenjahr 2025)</t>
  </si>
  <si>
    <t>Grundlage des Erhebungsbogens stellt die TNM – Klassifikation maligner Tumoren, 8. Auflage 2017 sowie die ICD-Klassifikation ICD-10-GM 2025 (BfArM) sowie die ICD-Klassifikation ICD-O-3 (BfArM) (Topographie), Zweite Revision 2019 und die OPS-Klassifikation OPS 2025 (BfArM) dar.</t>
  </si>
  <si>
    <t>ICD-10-GM (Version 2025)</t>
  </si>
  <si>
    <t>D-Flow Onco (vormals OncoAssist)</t>
  </si>
  <si>
    <t>Stand: 27.08.2025</t>
  </si>
  <si>
    <r>
      <t>Primärfälle des Nenners mit Bildgebung</t>
    </r>
    <r>
      <rPr>
        <vertAlign val="superscript"/>
        <sz val="8"/>
        <color theme="1"/>
        <rFont val="Arial"/>
        <family val="2"/>
      </rPr>
      <t>1</t>
    </r>
    <r>
      <rPr>
        <sz val="8"/>
        <color theme="1"/>
        <rFont val="Arial"/>
        <family val="2"/>
      </rPr>
      <t xml:space="preserve"> zum Ausschluss von Lebermetastasen
</t>
    </r>
    <r>
      <rPr>
        <vertAlign val="superscript"/>
        <sz val="7"/>
        <color theme="1"/>
        <rFont val="Arial"/>
        <family val="2"/>
      </rPr>
      <t>1</t>
    </r>
    <r>
      <rPr>
        <sz val="7"/>
        <color theme="1"/>
        <rFont val="Arial"/>
        <family val="2"/>
      </rPr>
      <t xml:space="preserve"> Sonographie, Abdomen-CT, Thorax-CT mit Oberbauch, MRT, PET in Kombination mit KM-unterstützter Schnittbildgebung</t>
    </r>
  </si>
  <si>
    <r>
      <t>Primärfälle des Nenners mit postoperativer/-therapeutischer Untersuchung der Schluckfunktion</t>
    </r>
    <r>
      <rPr>
        <vertAlign val="superscript"/>
        <sz val="8"/>
        <color theme="1"/>
        <rFont val="Arial"/>
        <family val="2"/>
      </rPr>
      <t xml:space="preserve">2
</t>
    </r>
    <r>
      <rPr>
        <sz val="8"/>
        <color theme="1"/>
        <rFont val="Arial"/>
        <family val="2"/>
      </rPr>
      <t xml:space="preserve">
</t>
    </r>
    <r>
      <rPr>
        <vertAlign val="superscript"/>
        <sz val="7"/>
        <color theme="1"/>
        <rFont val="Arial"/>
        <family val="2"/>
      </rPr>
      <t>2</t>
    </r>
    <r>
      <rPr>
        <sz val="7"/>
        <color theme="1"/>
        <rFont val="Arial"/>
        <family val="2"/>
      </rPr>
      <t xml:space="preserve"> FEES (Fiberoptisch endoskopische Evaluation des Schluckens)</t>
    </r>
  </si>
  <si>
    <r>
      <t xml:space="preserve">Primärfälle des Nenners  mit </t>
    </r>
    <r>
      <rPr>
        <strike/>
        <sz val="8"/>
        <color theme="1"/>
        <rFont val="Arial"/>
        <family val="2"/>
      </rPr>
      <t xml:space="preserve">
</t>
    </r>
    <r>
      <rPr>
        <sz val="8"/>
        <color theme="1"/>
        <rFont val="Arial"/>
        <family val="2"/>
      </rPr>
      <t>Beginn der Strahlentherapie innerhalb von 6 Wochen (42d) nach Tumorresektion</t>
    </r>
  </si>
  <si>
    <t>Auditjahr 2026 / Kennzahlenjahr 2025</t>
  </si>
  <si>
    <r>
      <rPr>
        <u/>
        <sz val="8"/>
        <color theme="1"/>
        <rFont val="Arial"/>
        <family val="2"/>
      </rPr>
      <t>Bearbeitungshinweis</t>
    </r>
    <r>
      <rPr>
        <sz val="8"/>
        <color theme="1"/>
        <rFont val="Arial"/>
        <family val="2"/>
      </rPr>
      <t>: Bitte alle grauen Felder ausfüllen.</t>
    </r>
  </si>
  <si>
    <t>Operative Primärfälle Mundhöhlenkarzinom und cN0 jeglicher T-Kategorie (ohne in situ Tm)</t>
  </si>
  <si>
    <t>Möglichst häufig vollständige pathologische Befundberichte nach Tm-Resektion u. LK-entfernung</t>
  </si>
  <si>
    <t>benannter Operateur HNO</t>
  </si>
  <si>
    <t>nicht benannter Operateur HNO</t>
  </si>
  <si>
    <t>benannter Operateur MKG</t>
  </si>
  <si>
    <t>nicht benannter Operateur MKG</t>
  </si>
  <si>
    <t>in Ausbildung HNO</t>
  </si>
  <si>
    <t>in Ausbildung MKG</t>
  </si>
  <si>
    <t>Knappschaft Kliniken Universitätsklinikum Bochum GmbH</t>
  </si>
  <si>
    <t>KHT-M-054-1-O</t>
  </si>
  <si>
    <t>KHT-M-054-2-O</t>
  </si>
  <si>
    <t>Kliniken der Stadt Köln, Standort Holweide</t>
  </si>
  <si>
    <t>Universitätsmedizin Frankfurt</t>
  </si>
  <si>
    <t>Kopf-Hals-Tumorzentrum am TUM Universitätsklinikum, Klinikum rechts der Isar</t>
  </si>
  <si>
    <t>TUM Klinikum Rechts der Isar</t>
  </si>
  <si>
    <t>Kopf-Hals-Tumor-Zentrum am Universitätsklinikum Gießen</t>
  </si>
  <si>
    <t>Kopf-Hals-Tumor-Zentrum Universitätsklinikum Heidelberg</t>
  </si>
  <si>
    <t>KHT-M-122-O</t>
  </si>
  <si>
    <t>Kopf-Hals-Tumor-Zentrum Schwarzwald Baar Heuberg</t>
  </si>
  <si>
    <t>Schwarzwald-Baar Klinikum Villingen-Schwenningen</t>
  </si>
  <si>
    <t>Kopf-Hals-Tumorzentrum Koblenz</t>
  </si>
  <si>
    <t>Alfried Krupp Krankenhaus Essen</t>
  </si>
  <si>
    <t>KHT-M-174-O</t>
  </si>
  <si>
    <t>Kopf-Hals-Tumorzentrum Westpfalz-Klinikum Kaiserslautern</t>
  </si>
  <si>
    <t>Westpfalz Klinikum Kaiserslautern</t>
  </si>
  <si>
    <t>KHT-M-185</t>
  </si>
  <si>
    <t>KHT-M-187-O</t>
  </si>
  <si>
    <t>Kopf-Hals-Tumor-Zentrum Universitätsklinik Innsbruck</t>
  </si>
  <si>
    <t>Tirol Kliniken / Medizinische Universität Innsbruck</t>
  </si>
  <si>
    <t>Aktualisiert: 14.11.2025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</si>
</sst>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0"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1"/>
      <color indexed="8"/>
      <name val="Calibri"/>
      <family val="2"/>
    </font>
    <font>
      <sz val="10"/>
      <name val="Arial"/>
      <family val="2"/>
    </font>
    <font>
      <b/>
      <sz val="10"/>
      <name val="Arial"/>
      <family val="2"/>
    </font>
    <font>
      <sz val="8"/>
      <name val="Arial"/>
      <family val="2"/>
    </font>
    <font>
      <b/>
      <sz val="8"/>
      <name val="Arial"/>
      <family val="2"/>
    </font>
    <font>
      <sz val="9"/>
      <color indexed="81"/>
      <name val="Tahoma"/>
      <family val="2"/>
    </font>
    <font>
      <b/>
      <sz val="9"/>
      <name val="Arial"/>
      <family val="2"/>
    </font>
    <font>
      <sz val="11"/>
      <color indexed="8"/>
      <name val="Calibri"/>
      <family val="2"/>
    </font>
    <font>
      <b/>
      <sz val="11"/>
      <color indexed="8"/>
      <name val="Calibri"/>
      <family val="2"/>
    </font>
    <font>
      <sz val="8"/>
      <color indexed="8"/>
      <name val="Arial"/>
      <family val="2"/>
    </font>
    <font>
      <b/>
      <sz val="10"/>
      <color indexed="8"/>
      <name val="Arial"/>
      <family val="2"/>
    </font>
    <font>
      <sz val="10"/>
      <color indexed="8"/>
      <name val="Arial"/>
      <family val="2"/>
    </font>
    <font>
      <sz val="9"/>
      <name val="Arial"/>
      <family val="2"/>
    </font>
    <font>
      <sz val="11"/>
      <color indexed="8"/>
      <name val="Arial"/>
      <family val="2"/>
    </font>
    <font>
      <sz val="11"/>
      <color indexed="9"/>
      <name val="Arial"/>
      <family val="2"/>
    </font>
    <font>
      <b/>
      <sz val="11"/>
      <color indexed="8"/>
      <name val="Arial"/>
      <family val="2"/>
    </font>
    <font>
      <sz val="9"/>
      <color indexed="8"/>
      <name val="Arial"/>
      <family val="2"/>
    </font>
    <font>
      <b/>
      <sz val="13"/>
      <name val="Arial"/>
      <family val="2"/>
    </font>
    <font>
      <b/>
      <sz val="13"/>
      <color indexed="8"/>
      <name val="Arial"/>
      <family val="2"/>
    </font>
    <font>
      <b/>
      <sz val="8"/>
      <color indexed="8"/>
      <name val="Arial"/>
      <family val="2"/>
    </font>
    <font>
      <sz val="11"/>
      <color indexed="8"/>
      <name val="Calibri"/>
      <family val="2"/>
    </font>
    <font>
      <b/>
      <sz val="9"/>
      <color indexed="8"/>
      <name val="Arial"/>
      <family val="2"/>
    </font>
    <font>
      <b/>
      <sz val="9"/>
      <color indexed="81"/>
      <name val="Tahoma"/>
      <family val="2"/>
    </font>
    <font>
      <sz val="11"/>
      <color indexed="23"/>
      <name val="Arial"/>
      <family val="2"/>
    </font>
    <font>
      <sz val="9"/>
      <color indexed="81"/>
      <name val="Arial"/>
      <family val="2"/>
    </font>
    <font>
      <sz val="11"/>
      <color indexed="9"/>
      <name val="Calibri"/>
      <family val="2"/>
    </font>
    <font>
      <b/>
      <sz val="11"/>
      <color indexed="63"/>
      <name val="Calibri"/>
      <family val="2"/>
    </font>
    <font>
      <b/>
      <sz val="11"/>
      <color indexed="52"/>
      <name val="Calibri"/>
      <family val="2"/>
    </font>
    <font>
      <sz val="11"/>
      <color indexed="62"/>
      <name val="Calibri"/>
      <family val="2"/>
    </font>
    <font>
      <i/>
      <sz val="11"/>
      <color indexed="23"/>
      <name val="Calibri"/>
      <family val="2"/>
    </font>
    <font>
      <sz val="11"/>
      <color indexed="10"/>
      <name val="Calibri"/>
      <family val="2"/>
    </font>
    <font>
      <sz val="8"/>
      <name val="Calibri"/>
      <family val="2"/>
    </font>
    <font>
      <b/>
      <sz val="15"/>
      <color indexed="56"/>
      <name val="Calibri"/>
      <family val="2"/>
    </font>
    <font>
      <b/>
      <sz val="11"/>
      <color indexed="56"/>
      <name val="Calibri"/>
      <family val="2"/>
    </font>
    <font>
      <b/>
      <sz val="18"/>
      <color indexed="56"/>
      <name val="Cambria"/>
      <family val="2"/>
    </font>
    <font>
      <b/>
      <sz val="13"/>
      <color indexed="56"/>
      <name val="Calibri"/>
      <family val="2"/>
    </font>
    <font>
      <sz val="6"/>
      <color indexed="8"/>
      <name val="Arial"/>
      <family val="2"/>
    </font>
    <font>
      <sz val="11"/>
      <color indexed="20"/>
      <name val="Calibri"/>
      <family val="2"/>
    </font>
    <font>
      <b/>
      <sz val="11"/>
      <color indexed="9"/>
      <name val="Calibri"/>
      <family val="2"/>
    </font>
    <font>
      <sz val="11"/>
      <color indexed="17"/>
      <name val="Calibri"/>
      <family val="2"/>
    </font>
    <font>
      <sz val="11"/>
      <color indexed="52"/>
      <name val="Calibri"/>
      <family val="2"/>
    </font>
    <font>
      <sz val="11"/>
      <color indexed="17"/>
      <name val="Calibri"/>
      <family val="2"/>
    </font>
    <font>
      <sz val="11"/>
      <color indexed="20"/>
      <name val="Calibri"/>
      <family val="2"/>
    </font>
    <font>
      <sz val="11"/>
      <color indexed="52"/>
      <name val="Calibri"/>
      <family val="2"/>
    </font>
    <font>
      <b/>
      <sz val="11"/>
      <color indexed="9"/>
      <name val="Calibri"/>
      <family val="2"/>
    </font>
    <font>
      <b/>
      <sz val="9"/>
      <color indexed="8"/>
      <name val="Calibri"/>
      <family val="2"/>
    </font>
    <font>
      <b/>
      <u/>
      <sz val="8"/>
      <color indexed="8"/>
      <name val="Arial"/>
      <family val="2"/>
    </font>
    <font>
      <sz val="11"/>
      <color indexed="8"/>
      <name val="Calibri"/>
      <family val="2"/>
    </font>
    <font>
      <sz val="11"/>
      <color indexed="8"/>
      <name val="Arial"/>
      <family val="2"/>
    </font>
    <font>
      <sz val="9"/>
      <color indexed="8"/>
      <name val="Arial"/>
      <family val="2"/>
    </font>
    <font>
      <sz val="9"/>
      <color indexed="8"/>
      <name val="Calibri"/>
      <family val="2"/>
    </font>
    <font>
      <sz val="10"/>
      <color indexed="8"/>
      <name val="Arial"/>
      <family val="2"/>
    </font>
    <font>
      <b/>
      <sz val="8"/>
      <color indexed="8"/>
      <name val="Arial Narrow"/>
      <family val="2"/>
    </font>
    <font>
      <sz val="8"/>
      <color indexed="8"/>
      <name val="Arial Narrow"/>
      <family val="2"/>
    </font>
    <font>
      <sz val="6"/>
      <name val="Arial"/>
      <family val="2"/>
    </font>
    <font>
      <sz val="8"/>
      <name val="Arial Narrow"/>
      <family val="2"/>
    </font>
    <font>
      <sz val="11"/>
      <name val="Calibri"/>
      <family val="2"/>
    </font>
    <font>
      <sz val="11"/>
      <color theme="1"/>
      <name val="Calibri"/>
      <family val="2"/>
      <scheme val="minor"/>
    </font>
    <font>
      <sz val="11"/>
      <color theme="0"/>
      <name val="Calibri"/>
      <family val="2"/>
      <scheme val="minor"/>
    </font>
    <font>
      <b/>
      <sz val="11"/>
      <color indexed="8"/>
      <name val="Calibri"/>
      <family val="2"/>
      <scheme val="minor"/>
    </font>
    <font>
      <b/>
      <sz val="11"/>
      <color rgb="FF3F3F3F"/>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sz val="11"/>
      <color rgb="FF3F3F76"/>
      <name val="Calibri"/>
      <family val="2"/>
      <scheme val="minor"/>
    </font>
    <font>
      <b/>
      <sz val="11"/>
      <color theme="1"/>
      <name val="Calibri"/>
      <family val="2"/>
      <scheme val="minor"/>
    </font>
    <font>
      <i/>
      <sz val="11"/>
      <color rgb="FF7F7F7F"/>
      <name val="Calibri"/>
      <family val="2"/>
      <scheme val="minor"/>
    </font>
    <font>
      <sz val="11"/>
      <color rgb="FF006100"/>
      <name val="Calibri"/>
      <family val="2"/>
      <scheme val="minor"/>
    </font>
    <font>
      <b/>
      <sz val="15"/>
      <color indexed="62"/>
      <name val="Calibri"/>
      <family val="2"/>
      <scheme val="minor"/>
    </font>
    <font>
      <b/>
      <sz val="15"/>
      <color theme="3"/>
      <name val="Calibri"/>
      <family val="2"/>
      <scheme val="minor"/>
    </font>
    <font>
      <b/>
      <sz val="13"/>
      <color indexed="62"/>
      <name val="Calibri"/>
      <family val="2"/>
      <scheme val="minor"/>
    </font>
    <font>
      <b/>
      <sz val="13"/>
      <color theme="3"/>
      <name val="Calibri"/>
      <family val="2"/>
      <scheme val="minor"/>
    </font>
    <font>
      <b/>
      <sz val="11"/>
      <color indexed="62"/>
      <name val="Calibri"/>
      <family val="2"/>
      <scheme val="minor"/>
    </font>
    <font>
      <b/>
      <sz val="11"/>
      <color theme="3"/>
      <name val="Calibri"/>
      <family val="2"/>
      <scheme val="minor"/>
    </font>
    <font>
      <sz val="11"/>
      <color rgb="FFFA7D00"/>
      <name val="Calibri"/>
      <family val="2"/>
      <scheme val="minor"/>
    </font>
    <font>
      <sz val="11"/>
      <color rgb="FF9C6500"/>
      <name val="Calibri"/>
      <family val="2"/>
      <scheme val="minor"/>
    </font>
    <font>
      <sz val="8"/>
      <color theme="1"/>
      <name val="Calibri"/>
      <family val="2"/>
      <scheme val="minor"/>
    </font>
    <font>
      <b/>
      <sz val="18"/>
      <color indexed="62"/>
      <name val="Cambria"/>
      <family val="2"/>
      <scheme val="major"/>
    </font>
    <font>
      <b/>
      <sz val="18"/>
      <color theme="3"/>
      <name val="Cambria"/>
      <family val="2"/>
      <scheme val="major"/>
    </font>
    <font>
      <sz val="11"/>
      <color rgb="FFFF0000"/>
      <name val="Calibri"/>
      <family val="2"/>
      <scheme val="minor"/>
    </font>
    <font>
      <sz val="11"/>
      <color indexed="53"/>
      <name val="Calibri"/>
      <family val="2"/>
      <scheme val="minor"/>
    </font>
    <font>
      <sz val="9"/>
      <color theme="1"/>
      <name val="Arial"/>
      <family val="2"/>
    </font>
    <font>
      <b/>
      <sz val="9"/>
      <color theme="1"/>
      <name val="Arial"/>
      <family val="2"/>
    </font>
    <font>
      <sz val="8"/>
      <color theme="1"/>
      <name val="Arial"/>
      <family val="2"/>
    </font>
    <font>
      <b/>
      <sz val="10"/>
      <color theme="1"/>
      <name val="Arial"/>
      <family val="2"/>
    </font>
    <font>
      <b/>
      <sz val="8"/>
      <color theme="1"/>
      <name val="Arial"/>
      <family val="2"/>
    </font>
    <font>
      <b/>
      <sz val="11"/>
      <color theme="1"/>
      <name val="Arial"/>
      <family val="2"/>
    </font>
    <font>
      <sz val="8"/>
      <color theme="1"/>
      <name val="Arial Narrow"/>
      <family val="2"/>
    </font>
    <font>
      <b/>
      <sz val="8"/>
      <color theme="1"/>
      <name val="Arial Narrow"/>
      <family val="2"/>
    </font>
    <font>
      <b/>
      <sz val="8"/>
      <color theme="1"/>
      <name val="Calibri"/>
      <family val="2"/>
      <scheme val="minor"/>
    </font>
    <font>
      <b/>
      <sz val="8"/>
      <color theme="1"/>
      <name val="Calibri"/>
      <family val="2"/>
    </font>
    <font>
      <sz val="9"/>
      <color rgb="FFFF0000"/>
      <name val="Arial"/>
      <family val="2"/>
    </font>
    <font>
      <b/>
      <sz val="13"/>
      <name val="Arial"/>
      <family val="2"/>
    </font>
    <font>
      <sz val="11"/>
      <color indexed="8"/>
      <name val="Arial"/>
      <family val="2"/>
    </font>
    <font>
      <sz val="9"/>
      <color indexed="8"/>
      <name val="Arial"/>
      <family val="2"/>
    </font>
    <font>
      <b/>
      <sz val="13"/>
      <color indexed="8"/>
      <name val="Arial"/>
      <family val="2"/>
    </font>
    <font>
      <sz val="9"/>
      <name val="Arial"/>
      <family val="2"/>
    </font>
    <font>
      <sz val="8"/>
      <color indexed="55"/>
      <name val="Arial"/>
      <family val="2"/>
    </font>
    <font>
      <sz val="11"/>
      <color theme="1"/>
      <name val="Calibri"/>
      <family val="2"/>
      <scheme val="minor"/>
    </font>
    <font>
      <sz val="9"/>
      <color rgb="FFFF0000"/>
      <name val="Arial"/>
      <family val="2"/>
    </font>
    <font>
      <b/>
      <sz val="9"/>
      <color indexed="8"/>
      <name val="Arial"/>
      <family val="2"/>
    </font>
    <font>
      <sz val="8"/>
      <color rgb="FFFF0000"/>
      <name val="Arial"/>
      <family val="2"/>
    </font>
    <font>
      <sz val="9"/>
      <color theme="1"/>
      <name val="Arial"/>
      <family val="2"/>
    </font>
    <font>
      <b/>
      <sz val="9"/>
      <name val="Arial"/>
      <family val="2"/>
    </font>
    <font>
      <b/>
      <sz val="9"/>
      <color theme="1"/>
      <name val="Arial"/>
      <family val="2"/>
    </font>
    <font>
      <sz val="8"/>
      <color indexed="8"/>
      <name val="Arial"/>
      <family val="2"/>
    </font>
    <font>
      <sz val="8"/>
      <color theme="1"/>
      <name val="Arial"/>
      <family val="2"/>
    </font>
    <font>
      <sz val="8"/>
      <name val="Arial"/>
      <family val="2"/>
    </font>
    <font>
      <b/>
      <u/>
      <sz val="8"/>
      <name val="Arial"/>
      <family val="2"/>
    </font>
    <font>
      <sz val="10"/>
      <color rgb="FFFF0000"/>
      <name val="Arial"/>
      <family val="2"/>
    </font>
    <font>
      <b/>
      <sz val="12"/>
      <color theme="1"/>
      <name val="Arial"/>
      <family val="2"/>
    </font>
    <font>
      <strike/>
      <sz val="9"/>
      <name val="Arial"/>
      <family val="2"/>
    </font>
    <font>
      <b/>
      <vertAlign val="superscript"/>
      <sz val="9"/>
      <name val="Arial"/>
      <family val="2"/>
    </font>
    <font>
      <b/>
      <sz val="11"/>
      <name val="Arial"/>
      <family val="2"/>
    </font>
    <font>
      <strike/>
      <sz val="8"/>
      <name val="Arial Narrow"/>
      <family val="2"/>
    </font>
    <font>
      <sz val="11"/>
      <name val="Calibri"/>
      <family val="2"/>
      <scheme val="minor"/>
    </font>
    <font>
      <u/>
      <sz val="8"/>
      <color theme="1"/>
      <name val="Arial"/>
      <family val="2"/>
    </font>
    <font>
      <sz val="8"/>
      <name val="Calibri"/>
      <family val="2"/>
      <scheme val="minor"/>
    </font>
    <font>
      <sz val="11"/>
      <color theme="1"/>
      <name val="Calibri"/>
      <family val="2"/>
    </font>
    <font>
      <sz val="6"/>
      <color theme="1"/>
      <name val="Arial"/>
      <family val="2"/>
    </font>
    <font>
      <strike/>
      <sz val="8"/>
      <color theme="1"/>
      <name val="Arial Narrow"/>
      <family val="2"/>
    </font>
    <font>
      <vertAlign val="superscript"/>
      <sz val="8"/>
      <color theme="1"/>
      <name val="Arial"/>
      <family val="2"/>
    </font>
    <font>
      <vertAlign val="superscript"/>
      <sz val="7"/>
      <color theme="1"/>
      <name val="Arial"/>
      <family val="2"/>
    </font>
    <font>
      <sz val="7"/>
      <color theme="1"/>
      <name val="Arial"/>
      <family val="2"/>
    </font>
    <font>
      <strike/>
      <sz val="8"/>
      <color theme="1"/>
      <name val="Arial"/>
      <family val="2"/>
    </font>
  </fonts>
  <fills count="86">
    <fill>
      <patternFill patternType="none"/>
    </fill>
    <fill>
      <patternFill patternType="gray125"/>
    </fill>
    <fill>
      <patternFill patternType="solid">
        <fgColor indexed="41"/>
      </patternFill>
    </fill>
    <fill>
      <patternFill patternType="solid">
        <fgColor indexed="31"/>
      </patternFill>
    </fill>
    <fill>
      <patternFill patternType="solid">
        <fgColor indexed="44"/>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9"/>
      </patternFill>
    </fill>
    <fill>
      <patternFill patternType="solid">
        <fgColor indexed="46"/>
      </patternFill>
    </fill>
    <fill>
      <patternFill patternType="solid">
        <fgColor indexed="27"/>
      </patternFill>
    </fill>
    <fill>
      <patternFill patternType="solid">
        <fgColor indexed="29"/>
      </patternFill>
    </fill>
    <fill>
      <patternFill patternType="solid">
        <fgColor indexed="43"/>
      </patternFill>
    </fill>
    <fill>
      <patternFill patternType="solid">
        <fgColor indexed="11"/>
      </patternFill>
    </fill>
    <fill>
      <patternFill patternType="solid">
        <fgColor indexed="22"/>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3"/>
      </patternFill>
    </fill>
    <fill>
      <patternFill patternType="solid">
        <fgColor indexed="57"/>
      </patternFill>
    </fill>
    <fill>
      <patternFill patternType="solid">
        <fgColor indexed="54"/>
      </patternFill>
    </fill>
    <fill>
      <patternFill patternType="solid">
        <fgColor indexed="55"/>
      </patternFill>
    </fill>
    <fill>
      <patternFill patternType="solid">
        <fgColor indexed="9"/>
        <bgColor indexed="64"/>
      </patternFill>
    </fill>
    <fill>
      <patternFill patternType="gray0625">
        <fgColor indexed="23"/>
        <bgColor indexed="9"/>
      </patternFill>
    </fill>
    <fill>
      <patternFill patternType="solid">
        <fgColor indexed="22"/>
        <bgColor indexed="64"/>
      </patternFill>
    </fill>
    <fill>
      <patternFill patternType="solid">
        <fgColor indexed="43"/>
        <bgColor indexed="64"/>
      </patternFill>
    </fill>
    <fill>
      <patternFill patternType="solid">
        <fgColor indexed="41"/>
        <bgColor indexed="64"/>
      </patternFill>
    </fill>
    <fill>
      <patternFill patternType="gray0625">
        <fgColor indexed="23"/>
      </patternFill>
    </fill>
    <fill>
      <patternFill patternType="solid">
        <fgColor indexed="47"/>
        <bgColor indexed="64"/>
      </patternFill>
    </fill>
    <fill>
      <patternFill patternType="gray0625">
        <bgColor indexed="41"/>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2F2F2"/>
      </patternFill>
    </fill>
    <fill>
      <patternFill patternType="solid">
        <fgColor rgb="FFFFC7CE"/>
      </patternFill>
    </fill>
    <fill>
      <patternFill patternType="solid">
        <fgColor rgb="FFA5A5A5"/>
      </patternFill>
    </fill>
    <fill>
      <patternFill patternType="solid">
        <fgColor rgb="FFFFCC99"/>
      </patternFill>
    </fill>
    <fill>
      <patternFill patternType="solid">
        <fgColor rgb="FFC6EFCE"/>
      </patternFill>
    </fill>
    <fill>
      <patternFill patternType="solid">
        <fgColor rgb="FFFFEB9C"/>
      </patternFill>
    </fill>
    <fill>
      <patternFill patternType="solid">
        <fgColor rgb="FFFFFFCC"/>
      </patternFill>
    </fill>
    <fill>
      <patternFill patternType="solid">
        <fgColor theme="4" tint="0.79998168889431442"/>
        <bgColor indexed="64"/>
      </patternFill>
    </fill>
    <fill>
      <patternFill patternType="solid">
        <fgColor rgb="FFFFFF00"/>
        <bgColor indexed="64"/>
      </patternFill>
    </fill>
    <fill>
      <patternFill patternType="solid">
        <fgColor theme="4" tint="0.79998168889431442"/>
        <bgColor indexed="23"/>
      </patternFill>
    </fill>
    <fill>
      <patternFill patternType="gray0625">
        <bgColor theme="0"/>
      </patternFill>
    </fill>
    <fill>
      <patternFill patternType="solid">
        <fgColor rgb="FF99FF66"/>
        <bgColor indexed="64"/>
      </patternFill>
    </fill>
    <fill>
      <patternFill patternType="solid">
        <fgColor theme="0" tint="-0.249977111117893"/>
        <bgColor indexed="64"/>
      </patternFill>
    </fill>
    <fill>
      <patternFill patternType="solid">
        <fgColor rgb="FFDCE6F1"/>
        <bgColor indexed="64"/>
      </patternFill>
    </fill>
    <fill>
      <patternFill patternType="solid">
        <fgColor rgb="FFFFC000"/>
        <bgColor indexed="64"/>
      </patternFill>
    </fill>
    <fill>
      <patternFill patternType="solid">
        <fgColor theme="9" tint="0.79998168889431442"/>
        <bgColor indexed="64"/>
      </patternFill>
    </fill>
    <fill>
      <patternFill patternType="solid">
        <fgColor rgb="FFD9D9D9"/>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rgb="FFC0C0C0"/>
        <bgColor indexed="64"/>
      </patternFill>
    </fill>
    <fill>
      <patternFill patternType="solid">
        <fgColor rgb="FF99FF66"/>
        <bgColor rgb="FF000000"/>
      </patternFill>
    </fill>
    <fill>
      <patternFill patternType="solid">
        <fgColor rgb="FFCCFFCC"/>
        <bgColor rgb="FF000000"/>
      </patternFill>
    </fill>
    <fill>
      <patternFill patternType="solid">
        <fgColor rgb="FFFFFF99"/>
        <bgColor rgb="FF000000"/>
      </patternFill>
    </fill>
    <fill>
      <patternFill patternType="solid">
        <fgColor rgb="FFFF7C80"/>
        <bgColor rgb="FF000000"/>
      </patternFill>
    </fill>
    <fill>
      <patternFill patternType="solid">
        <fgColor theme="6"/>
        <bgColor indexed="64"/>
      </patternFill>
    </fill>
    <fill>
      <patternFill patternType="solid">
        <fgColor rgb="FFDCE6F1"/>
        <bgColor indexed="9"/>
      </patternFill>
    </fill>
    <fill>
      <patternFill patternType="solid">
        <fgColor rgb="FFBFBFBF"/>
        <bgColor indexed="64"/>
      </patternFill>
    </fill>
  </fills>
  <borders count="99">
    <border>
      <left/>
      <right/>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8"/>
      </left>
      <right style="double">
        <color indexed="8"/>
      </right>
      <top style="double">
        <color indexed="8"/>
      </top>
      <bottom style="double">
        <color indexed="8"/>
      </bottom>
      <diagonal/>
    </border>
    <border>
      <left/>
      <right/>
      <top style="thin">
        <color indexed="49"/>
      </top>
      <bottom style="double">
        <color indexed="49"/>
      </bottom>
      <diagonal/>
    </border>
    <border>
      <left/>
      <right/>
      <top style="thin">
        <color indexed="62"/>
      </top>
      <bottom style="double">
        <color indexed="62"/>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thick">
        <color indexed="41"/>
      </bottom>
      <diagonal/>
    </border>
    <border>
      <left/>
      <right/>
      <top/>
      <bottom style="thick">
        <color indexed="44"/>
      </bottom>
      <diagonal/>
    </border>
    <border>
      <left/>
      <right/>
      <top/>
      <bottom style="medium">
        <color indexed="30"/>
      </bottom>
      <diagonal/>
    </border>
    <border>
      <left/>
      <right/>
      <top/>
      <bottom style="medium">
        <color indexed="41"/>
      </bottom>
      <diagonal/>
    </border>
    <border>
      <left/>
      <right/>
      <top/>
      <bottom style="medium">
        <color indexed="4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top/>
      <bottom/>
      <diagonal/>
    </border>
    <border>
      <left style="thin">
        <color indexed="64"/>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bottom style="medium">
        <color indexed="64"/>
      </bottom>
      <diagonal/>
    </border>
    <border>
      <left/>
      <right/>
      <top style="thin">
        <color indexed="64"/>
      </top>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diagonal/>
    </border>
    <border>
      <left style="thin">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rgb="FF000000"/>
      </top>
      <bottom style="medium">
        <color indexed="64"/>
      </bottom>
      <diagonal/>
    </border>
    <border>
      <left/>
      <right/>
      <top style="medium">
        <color rgb="FF000000"/>
      </top>
      <bottom style="medium">
        <color indexed="64"/>
      </bottom>
      <diagonal/>
    </border>
    <border>
      <left style="thin">
        <color indexed="64"/>
      </left>
      <right style="thin">
        <color indexed="64"/>
      </right>
      <top style="medium">
        <color rgb="FF000000"/>
      </top>
      <bottom style="medium">
        <color indexed="64"/>
      </bottom>
      <diagonal/>
    </border>
    <border>
      <left style="thin">
        <color indexed="64"/>
      </left>
      <right style="medium">
        <color indexed="64"/>
      </right>
      <top style="medium">
        <color rgb="FF000000"/>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indexed="64"/>
      </left>
      <right/>
      <top style="medium">
        <color rgb="FF000000"/>
      </top>
      <bottom/>
      <diagonal/>
    </border>
    <border>
      <left/>
      <right style="medium">
        <color indexed="64"/>
      </right>
      <top style="medium">
        <color rgb="FF000000"/>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s>
  <cellStyleXfs count="1031">
    <xf numFmtId="0" fontId="0" fillId="0" borderId="0"/>
    <xf numFmtId="0" fontId="62" fillId="2" borderId="0" applyNumberFormat="0" applyBorder="0" applyAlignment="0" applyProtection="0"/>
    <xf numFmtId="0" fontId="62" fillId="3"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4" borderId="0" applyNumberFormat="0" applyBorder="0" applyAlignment="0" applyProtection="0"/>
    <xf numFmtId="0" fontId="62" fillId="2" borderId="0" applyNumberFormat="0" applyBorder="0" applyAlignment="0" applyProtection="0"/>
    <xf numFmtId="0" fontId="62" fillId="2"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12"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62" fillId="5" borderId="0" applyNumberFormat="0" applyBorder="0" applyAlignment="0" applyProtection="0"/>
    <xf numFmtId="0" fontId="62" fillId="6" borderId="0" applyNumberFormat="0" applyBorder="0" applyAlignment="0" applyProtection="0"/>
    <xf numFmtId="0" fontId="62" fillId="36" borderId="0" applyNumberFormat="0" applyBorder="0" applyAlignment="0" applyProtection="0"/>
    <xf numFmtId="0" fontId="62" fillId="36" borderId="0" applyNumberFormat="0" applyBorder="0" applyAlignment="0" applyProtection="0"/>
    <xf numFmtId="0" fontId="62" fillId="5" borderId="0" applyNumberFormat="0" applyBorder="0" applyAlignment="0" applyProtection="0"/>
    <xf numFmtId="0" fontId="62" fillId="5" borderId="0" applyNumberFormat="0" applyBorder="0" applyAlignment="0" applyProtection="0"/>
    <xf numFmtId="0" fontId="62" fillId="5"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12"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62" fillId="7" borderId="0" applyNumberFormat="0" applyBorder="0" applyAlignment="0" applyProtection="0"/>
    <xf numFmtId="0" fontId="62" fillId="8" borderId="0" applyNumberFormat="0" applyBorder="0" applyAlignment="0" applyProtection="0"/>
    <xf numFmtId="0" fontId="62" fillId="37" borderId="0" applyNumberFormat="0" applyBorder="0" applyAlignment="0" applyProtection="0"/>
    <xf numFmtId="0" fontId="62" fillId="37" borderId="0" applyNumberFormat="0" applyBorder="0" applyAlignment="0" applyProtection="0"/>
    <xf numFmtId="0" fontId="62" fillId="7" borderId="0" applyNumberFormat="0" applyBorder="0" applyAlignment="0" applyProtection="0"/>
    <xf numFmtId="0" fontId="62" fillId="7" borderId="0" applyNumberFormat="0" applyBorder="0" applyAlignment="0" applyProtection="0"/>
    <xf numFmtId="0" fontId="62" fillId="7"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12"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62" fillId="9" borderId="0" applyNumberFormat="0" applyBorder="0" applyAlignment="0" applyProtection="0"/>
    <xf numFmtId="0" fontId="62" fillId="10" borderId="0" applyNumberFormat="0" applyBorder="0" applyAlignment="0" applyProtection="0"/>
    <xf numFmtId="0" fontId="62" fillId="38" borderId="0" applyNumberFormat="0" applyBorder="0" applyAlignment="0" applyProtection="0"/>
    <xf numFmtId="0" fontId="62" fillId="38" borderId="0" applyNumberFormat="0" applyBorder="0" applyAlignment="0" applyProtection="0"/>
    <xf numFmtId="0" fontId="62" fillId="9" borderId="0" applyNumberFormat="0" applyBorder="0" applyAlignment="0" applyProtection="0"/>
    <xf numFmtId="0" fontId="62" fillId="9" borderId="0" applyNumberFormat="0" applyBorder="0" applyAlignment="0" applyProtection="0"/>
    <xf numFmtId="0" fontId="62" fillId="9"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2"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62" fillId="2" borderId="0" applyNumberFormat="0" applyBorder="0" applyAlignment="0" applyProtection="0"/>
    <xf numFmtId="0" fontId="62" fillId="39" borderId="0" applyNumberFormat="0" applyBorder="0" applyAlignment="0" applyProtection="0"/>
    <xf numFmtId="0" fontId="62" fillId="4" borderId="0" applyNumberFormat="0" applyBorder="0" applyAlignment="0" applyProtection="0"/>
    <xf numFmtId="0" fontId="62" fillId="2"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2"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62" fillId="40"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12"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62" fillId="2" borderId="0" applyNumberFormat="0" applyBorder="0" applyAlignment="0" applyProtection="0"/>
    <xf numFmtId="0" fontId="62" fillId="41" borderId="0" applyNumberFormat="0" applyBorder="0" applyAlignment="0" applyProtection="0"/>
    <xf numFmtId="0" fontId="62" fillId="2"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12"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62" fillId="4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2"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62" fillId="13" borderId="0" applyNumberFormat="0" applyBorder="0" applyAlignment="0" applyProtection="0"/>
    <xf numFmtId="0" fontId="62" fillId="14"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13" borderId="0" applyNumberFormat="0" applyBorder="0" applyAlignment="0" applyProtection="0"/>
    <xf numFmtId="0" fontId="62" fillId="13" borderId="0" applyNumberFormat="0" applyBorder="0" applyAlignment="0" applyProtection="0"/>
    <xf numFmtId="0" fontId="6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2"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62" fillId="15" borderId="0" applyNumberFormat="0" applyBorder="0" applyAlignment="0" applyProtection="0"/>
    <xf numFmtId="0" fontId="62" fillId="44" borderId="0" applyNumberFormat="0" applyBorder="0" applyAlignment="0" applyProtection="0"/>
    <xf numFmtId="0" fontId="62" fillId="15" borderId="0" applyNumberFormat="0" applyBorder="0" applyAlignment="0" applyProtection="0"/>
    <xf numFmtId="0" fontId="62" fillId="15"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2"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62" fillId="2" borderId="0" applyNumberFormat="0" applyBorder="0" applyAlignment="0" applyProtection="0"/>
    <xf numFmtId="0" fontId="62" fillId="45" borderId="0" applyNumberFormat="0" applyBorder="0" applyAlignment="0" applyProtection="0"/>
    <xf numFmtId="0" fontId="62" fillId="2"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12"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62" fillId="5" borderId="0" applyNumberFormat="0" applyBorder="0" applyAlignment="0" applyProtection="0"/>
    <xf numFmtId="0" fontId="62" fillId="46" borderId="0" applyNumberFormat="0" applyBorder="0" applyAlignment="0" applyProtection="0"/>
    <xf numFmtId="0" fontId="62" fillId="5" borderId="0" applyNumberFormat="0" applyBorder="0" applyAlignment="0" applyProtection="0"/>
    <xf numFmtId="0" fontId="62" fillId="5"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2"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63" fillId="2" borderId="0" applyNumberFormat="0" applyBorder="0" applyAlignment="0" applyProtection="0"/>
    <xf numFmtId="0" fontId="63" fillId="47" borderId="0" applyNumberFormat="0" applyBorder="0" applyAlignment="0" applyProtection="0"/>
    <xf numFmtId="0" fontId="63" fillId="4" borderId="0" applyNumberFormat="0" applyBorder="0" applyAlignment="0" applyProtection="0"/>
    <xf numFmtId="0" fontId="63" fillId="2"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63" fillId="48"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63" fillId="49"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63" fillId="15" borderId="0" applyNumberFormat="0" applyBorder="0" applyAlignment="0" applyProtection="0"/>
    <xf numFmtId="0" fontId="63" fillId="18" borderId="0" applyNumberFormat="0" applyBorder="0" applyAlignment="0" applyProtection="0"/>
    <xf numFmtId="0" fontId="63" fillId="50" borderId="0" applyNumberFormat="0" applyBorder="0" applyAlignment="0" applyProtection="0"/>
    <xf numFmtId="0" fontId="63" fillId="50" borderId="0" applyNumberFormat="0" applyBorder="0" applyAlignment="0" applyProtection="0"/>
    <xf numFmtId="0" fontId="63" fillId="15" borderId="0" applyNumberFormat="0" applyBorder="0" applyAlignment="0" applyProtection="0"/>
    <xf numFmtId="0" fontId="63" fillId="15" borderId="0" applyNumberFormat="0" applyBorder="0" applyAlignment="0" applyProtection="0"/>
    <xf numFmtId="0" fontId="63" fillId="15"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63" fillId="2" borderId="0" applyNumberFormat="0" applyBorder="0" applyAlignment="0" applyProtection="0"/>
    <xf numFmtId="0" fontId="63" fillId="51" borderId="0" applyNumberFormat="0" applyBorder="0" applyAlignment="0" applyProtection="0"/>
    <xf numFmtId="0" fontId="63" fillId="4" borderId="0" applyNumberFormat="0" applyBorder="0" applyAlignment="0" applyProtection="0"/>
    <xf numFmtId="0" fontId="63" fillId="2"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63" fillId="5" borderId="0" applyNumberFormat="0" applyBorder="0" applyAlignment="0" applyProtection="0"/>
    <xf numFmtId="0" fontId="63" fillId="20" borderId="0" applyNumberFormat="0" applyBorder="0" applyAlignment="0" applyProtection="0"/>
    <xf numFmtId="0" fontId="63" fillId="52" borderId="0" applyNumberFormat="0" applyBorder="0" applyAlignment="0" applyProtection="0"/>
    <xf numFmtId="0" fontId="63" fillId="52" borderId="0" applyNumberFormat="0" applyBorder="0" applyAlignment="0" applyProtection="0"/>
    <xf numFmtId="0" fontId="63" fillId="5" borderId="0" applyNumberFormat="0" applyBorder="0" applyAlignment="0" applyProtection="0"/>
    <xf numFmtId="0" fontId="63" fillId="5" borderId="0" applyNumberFormat="0" applyBorder="0" applyAlignment="0" applyProtection="0"/>
    <xf numFmtId="0" fontId="63" fillId="5"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1" borderId="0" applyNumberFormat="0" applyBorder="0" applyAlignment="0" applyProtection="0"/>
    <xf numFmtId="0" fontId="63" fillId="19" borderId="0" applyNumberFormat="0" applyBorder="0" applyAlignment="0" applyProtection="0"/>
    <xf numFmtId="0" fontId="63" fillId="19" borderId="0" applyNumberFormat="0" applyBorder="0" applyAlignment="0" applyProtection="0"/>
    <xf numFmtId="0" fontId="63" fillId="53" borderId="0" applyNumberFormat="0" applyBorder="0" applyAlignment="0" applyProtection="0"/>
    <xf numFmtId="0" fontId="63" fillId="53" borderId="0" applyNumberFormat="0" applyBorder="0" applyAlignment="0" applyProtection="0"/>
    <xf numFmtId="0" fontId="63" fillId="21" borderId="0" applyNumberFormat="0" applyBorder="0" applyAlignment="0" applyProtection="0"/>
    <xf numFmtId="0" fontId="30" fillId="22" borderId="0" applyNumberFormat="0" applyBorder="0" applyAlignment="0" applyProtection="0"/>
    <xf numFmtId="0" fontId="63" fillId="23" borderId="0" applyNumberFormat="0" applyBorder="0" applyAlignment="0" applyProtection="0"/>
    <xf numFmtId="0" fontId="30" fillId="24" borderId="0" applyNumberFormat="0" applyBorder="0" applyAlignment="0" applyProtection="0"/>
    <xf numFmtId="0" fontId="30" fillId="18" borderId="0" applyNumberFormat="0" applyBorder="0" applyAlignment="0" applyProtection="0"/>
    <xf numFmtId="0" fontId="63" fillId="25" borderId="0" applyNumberFormat="0" applyBorder="0" applyAlignment="0" applyProtection="0"/>
    <xf numFmtId="0" fontId="63" fillId="25" borderId="0" applyNumberFormat="0" applyBorder="0" applyAlignment="0" applyProtection="0"/>
    <xf numFmtId="0" fontId="63" fillId="56" borderId="0" applyNumberFormat="0" applyBorder="0" applyAlignment="0" applyProtection="0"/>
    <xf numFmtId="0" fontId="63" fillId="56" borderId="0" applyNumberFormat="0" applyBorder="0" applyAlignment="0" applyProtection="0"/>
    <xf numFmtId="0" fontId="63" fillId="18" borderId="0" applyNumberFormat="0" applyBorder="0" applyAlignment="0" applyProtection="0"/>
    <xf numFmtId="0" fontId="30" fillId="19" borderId="0" applyNumberFormat="0" applyBorder="0" applyAlignment="0" applyProtection="0"/>
    <xf numFmtId="0" fontId="30" fillId="23" borderId="0" applyNumberFormat="0" applyBorder="0" applyAlignment="0" applyProtection="0"/>
    <xf numFmtId="0" fontId="63" fillId="19" borderId="0" applyNumberFormat="0" applyBorder="0" applyAlignment="0" applyProtection="0"/>
    <xf numFmtId="0" fontId="63" fillId="21" borderId="0" applyNumberFormat="0" applyBorder="0" applyAlignment="0" applyProtection="0"/>
    <xf numFmtId="0" fontId="63" fillId="21" borderId="0" applyNumberFormat="0" applyBorder="0" applyAlignment="0" applyProtection="0"/>
    <xf numFmtId="0" fontId="63" fillId="19" borderId="0" applyNumberFormat="0" applyBorder="0" applyAlignment="0" applyProtection="0"/>
    <xf numFmtId="0" fontId="63" fillId="54" borderId="0" applyNumberFormat="0" applyBorder="0" applyAlignment="0" applyProtection="0"/>
    <xf numFmtId="0" fontId="63" fillId="22" borderId="0" applyNumberFormat="0" applyBorder="0" applyAlignment="0" applyProtection="0"/>
    <xf numFmtId="0" fontId="63" fillId="22" borderId="0" applyNumberFormat="0" applyBorder="0" applyAlignment="0" applyProtection="0"/>
    <xf numFmtId="0" fontId="63" fillId="54" borderId="0" applyNumberFormat="0" applyBorder="0" applyAlignment="0" applyProtection="0"/>
    <xf numFmtId="0" fontId="63" fillId="55" borderId="0" applyNumberFormat="0" applyBorder="0" applyAlignment="0" applyProtection="0"/>
    <xf numFmtId="0" fontId="63" fillId="55" borderId="0" applyNumberFormat="0" applyBorder="0" applyAlignment="0" applyProtection="0"/>
    <xf numFmtId="0" fontId="63" fillId="55" borderId="0" applyNumberFormat="0" applyBorder="0" applyAlignment="0" applyProtection="0"/>
    <xf numFmtId="0" fontId="63" fillId="25" borderId="0" applyNumberFormat="0" applyBorder="0" applyAlignment="0" applyProtection="0"/>
    <xf numFmtId="0" fontId="63" fillId="18" borderId="0" applyNumberFormat="0" applyBorder="0" applyAlignment="0" applyProtection="0"/>
    <xf numFmtId="0" fontId="63" fillId="18" borderId="0" applyNumberFormat="0" applyBorder="0" applyAlignment="0" applyProtection="0"/>
    <xf numFmtId="0" fontId="63" fillId="25" borderId="0" applyNumberFormat="0" applyBorder="0" applyAlignment="0" applyProtection="0"/>
    <xf numFmtId="0" fontId="63" fillId="57" borderId="0" applyNumberFormat="0" applyBorder="0" applyAlignment="0" applyProtection="0"/>
    <xf numFmtId="0" fontId="63" fillId="57" borderId="0" applyNumberFormat="0" applyBorder="0" applyAlignment="0" applyProtection="0"/>
    <xf numFmtId="0" fontId="63" fillId="57" borderId="0" applyNumberFormat="0" applyBorder="0" applyAlignment="0" applyProtection="0"/>
    <xf numFmtId="0" fontId="63" fillId="58" borderId="0" applyNumberFormat="0" applyBorder="0" applyAlignment="0" applyProtection="0"/>
    <xf numFmtId="0" fontId="63" fillId="58" borderId="0" applyNumberFormat="0" applyBorder="0" applyAlignment="0" applyProtection="0"/>
    <xf numFmtId="0" fontId="63" fillId="58" borderId="0" applyNumberFormat="0" applyBorder="0" applyAlignment="0" applyProtection="0"/>
    <xf numFmtId="0" fontId="64" fillId="9" borderId="1" applyNumberFormat="0" applyAlignment="0" applyProtection="0"/>
    <xf numFmtId="0" fontId="64" fillId="15" borderId="1" applyNumberFormat="0" applyAlignment="0" applyProtection="0"/>
    <xf numFmtId="0" fontId="65" fillId="15" borderId="57" applyNumberFormat="0" applyAlignment="0" applyProtection="0"/>
    <xf numFmtId="0" fontId="64" fillId="15" borderId="1" applyNumberFormat="0" applyAlignment="0" applyProtection="0"/>
    <xf numFmtId="0" fontId="65" fillId="59" borderId="57" applyNumberFormat="0" applyAlignment="0" applyProtection="0"/>
    <xf numFmtId="0" fontId="65" fillId="59" borderId="57" applyNumberFormat="0" applyAlignment="0" applyProtection="0"/>
    <xf numFmtId="0" fontId="65" fillId="9" borderId="57" applyNumberFormat="0" applyAlignment="0" applyProtection="0"/>
    <xf numFmtId="0" fontId="64" fillId="9" borderId="1" applyNumberFormat="0" applyAlignment="0" applyProtection="0"/>
    <xf numFmtId="0" fontId="65" fillId="15" borderId="57" applyNumberFormat="0" applyAlignment="0" applyProtection="0"/>
    <xf numFmtId="0" fontId="64" fillId="9" borderId="1" applyNumberFormat="0" applyAlignment="0" applyProtection="0"/>
    <xf numFmtId="0" fontId="64" fillId="15" borderId="1" applyNumberFormat="0" applyAlignment="0" applyProtection="0"/>
    <xf numFmtId="0" fontId="65" fillId="15" borderId="57" applyNumberFormat="0" applyAlignment="0" applyProtection="0"/>
    <xf numFmtId="0" fontId="64" fillId="15" borderId="1" applyNumberFormat="0" applyAlignment="0" applyProtection="0"/>
    <xf numFmtId="0" fontId="31" fillId="15" borderId="2" applyNumberFormat="0" applyAlignment="0" applyProtection="0"/>
    <xf numFmtId="0" fontId="31" fillId="15" borderId="2" applyNumberFormat="0" applyAlignment="0" applyProtection="0"/>
    <xf numFmtId="0" fontId="31" fillId="15" borderId="2" applyNumberFormat="0" applyAlignment="0" applyProtection="0"/>
    <xf numFmtId="0" fontId="65" fillId="15" borderId="57" applyNumberFormat="0" applyAlignment="0" applyProtection="0"/>
    <xf numFmtId="0" fontId="31" fillId="15" borderId="2" applyNumberFormat="0" applyAlignment="0" applyProtection="0"/>
    <xf numFmtId="0" fontId="64" fillId="15" borderId="1" applyNumberFormat="0" applyAlignment="0" applyProtection="0"/>
    <xf numFmtId="0" fontId="65" fillId="15" borderId="57" applyNumberFormat="0" applyAlignment="0" applyProtection="0"/>
    <xf numFmtId="0" fontId="65" fillId="15" borderId="57" applyNumberFormat="0" applyAlignment="0" applyProtection="0"/>
    <xf numFmtId="0" fontId="65" fillId="15" borderId="57" applyNumberFormat="0" applyAlignment="0" applyProtection="0"/>
    <xf numFmtId="0" fontId="31" fillId="15" borderId="2" applyNumberFormat="0" applyAlignment="0" applyProtection="0"/>
    <xf numFmtId="0" fontId="47" fillId="6" borderId="0" applyNumberFormat="0" applyBorder="0" applyAlignment="0" applyProtection="0"/>
    <xf numFmtId="0" fontId="42" fillId="6" borderId="0" applyNumberFormat="0" applyBorder="0" applyAlignment="0" applyProtection="0"/>
    <xf numFmtId="0" fontId="67" fillId="9" borderId="58" applyNumberFormat="0" applyAlignment="0" applyProtection="0"/>
    <xf numFmtId="0" fontId="67" fillId="15" borderId="58" applyNumberFormat="0" applyAlignment="0" applyProtection="0"/>
    <xf numFmtId="0" fontId="67" fillId="59" borderId="58" applyNumberFormat="0" applyAlignment="0" applyProtection="0"/>
    <xf numFmtId="0" fontId="67" fillId="59" borderId="58" applyNumberFormat="0" applyAlignment="0" applyProtection="0"/>
    <xf numFmtId="0" fontId="67" fillId="9" borderId="58" applyNumberFormat="0" applyAlignment="0" applyProtection="0"/>
    <xf numFmtId="0" fontId="67" fillId="9" borderId="58" applyNumberFormat="0" applyAlignment="0" applyProtection="0"/>
    <xf numFmtId="0" fontId="67" fillId="9" borderId="58" applyNumberFormat="0" applyAlignment="0" applyProtection="0"/>
    <xf numFmtId="0" fontId="67" fillId="15" borderId="58" applyNumberFormat="0" applyAlignment="0" applyProtection="0"/>
    <xf numFmtId="0" fontId="32" fillId="15" borderId="3" applyNumberFormat="0" applyAlignment="0" applyProtection="0"/>
    <xf numFmtId="0" fontId="32" fillId="15" borderId="3" applyNumberFormat="0" applyAlignment="0" applyProtection="0"/>
    <xf numFmtId="0" fontId="32" fillId="15" borderId="3" applyNumberFormat="0" applyAlignment="0" applyProtection="0"/>
    <xf numFmtId="0" fontId="67" fillId="15" borderId="58" applyNumberFormat="0" applyAlignment="0" applyProtection="0"/>
    <xf numFmtId="0" fontId="32" fillId="15" borderId="3" applyNumberFormat="0" applyAlignment="0" applyProtection="0"/>
    <xf numFmtId="0" fontId="67" fillId="15" borderId="58" applyNumberFormat="0" applyAlignment="0" applyProtection="0"/>
    <xf numFmtId="0" fontId="32" fillId="15" borderId="3" applyNumberFormat="0" applyAlignment="0" applyProtection="0"/>
    <xf numFmtId="0" fontId="32" fillId="15" borderId="3" applyNumberFormat="0" applyAlignment="0" applyProtection="0"/>
    <xf numFmtId="0" fontId="49" fillId="26" borderId="4" applyNumberFormat="0" applyAlignment="0" applyProtection="0"/>
    <xf numFmtId="0" fontId="43" fillId="26" borderId="4" applyNumberFormat="0" applyAlignment="0" applyProtection="0"/>
    <xf numFmtId="0" fontId="68" fillId="61" borderId="5" applyNumberFormat="0" applyAlignment="0" applyProtection="0"/>
    <xf numFmtId="0" fontId="68" fillId="61" borderId="59" applyNumberFormat="0" applyAlignment="0" applyProtection="0"/>
    <xf numFmtId="0" fontId="68" fillId="61" borderId="59" applyNumberFormat="0" applyAlignment="0" applyProtection="0"/>
    <xf numFmtId="0" fontId="68" fillId="61" borderId="4" applyNumberFormat="0" applyAlignment="0" applyProtection="0"/>
    <xf numFmtId="0" fontId="69" fillId="62" borderId="58" applyNumberFormat="0" applyAlignment="0" applyProtection="0"/>
    <xf numFmtId="0" fontId="33" fillId="5" borderId="3" applyNumberFormat="0" applyAlignment="0" applyProtection="0"/>
    <xf numFmtId="0" fontId="33" fillId="5" borderId="3" applyNumberFormat="0" applyAlignment="0" applyProtection="0"/>
    <xf numFmtId="0" fontId="33" fillId="5" borderId="3" applyNumberFormat="0" applyAlignment="0" applyProtection="0"/>
    <xf numFmtId="0" fontId="33" fillId="5" borderId="3" applyNumberFormat="0" applyAlignment="0" applyProtection="0"/>
    <xf numFmtId="0" fontId="33" fillId="5" borderId="3" applyNumberFormat="0" applyAlignment="0" applyProtection="0"/>
    <xf numFmtId="0" fontId="70" fillId="0" borderId="6" applyNumberFormat="0" applyFill="0" applyAlignment="0" applyProtection="0"/>
    <xf numFmtId="0" fontId="70" fillId="0" borderId="7" applyNumberFormat="0" applyFill="0" applyAlignment="0" applyProtection="0"/>
    <xf numFmtId="0" fontId="70" fillId="0" borderId="7" applyNumberFormat="0" applyFill="0" applyAlignment="0" applyProtection="0"/>
    <xf numFmtId="0" fontId="70" fillId="0" borderId="7" applyNumberFormat="0" applyFill="0" applyAlignment="0" applyProtection="0"/>
    <xf numFmtId="0" fontId="70" fillId="0" borderId="60" applyNumberFormat="0" applyFill="0" applyAlignment="0" applyProtection="0"/>
    <xf numFmtId="0" fontId="70" fillId="0" borderId="60" applyNumberFormat="0" applyFill="0" applyAlignment="0" applyProtection="0"/>
    <xf numFmtId="0" fontId="70" fillId="0" borderId="6" applyNumberFormat="0" applyFill="0" applyAlignment="0" applyProtection="0"/>
    <xf numFmtId="0" fontId="70" fillId="0" borderId="6" applyNumberFormat="0" applyFill="0" applyAlignment="0" applyProtection="0"/>
    <xf numFmtId="0" fontId="70" fillId="0" borderId="6" applyNumberFormat="0" applyFill="0" applyAlignment="0" applyProtection="0"/>
    <xf numFmtId="0" fontId="70" fillId="0" borderId="7" applyNumberFormat="0" applyFill="0" applyAlignment="0" applyProtection="0"/>
    <xf numFmtId="0" fontId="70" fillId="0" borderId="7" applyNumberFormat="0" applyFill="0" applyAlignment="0" applyProtection="0"/>
    <xf numFmtId="0" fontId="13" fillId="0" borderId="7" applyNumberFormat="0" applyFill="0" applyAlignment="0" applyProtection="0"/>
    <xf numFmtId="0" fontId="13" fillId="0" borderId="7" applyNumberFormat="0" applyFill="0" applyAlignment="0" applyProtection="0"/>
    <xf numFmtId="0" fontId="70" fillId="0" borderId="7" applyNumberFormat="0" applyFill="0" applyAlignment="0" applyProtection="0"/>
    <xf numFmtId="0" fontId="13" fillId="0" borderId="7" applyNumberFormat="0" applyFill="0" applyAlignment="0" applyProtection="0"/>
    <xf numFmtId="0" fontId="13" fillId="0" borderId="7" applyNumberFormat="0" applyFill="0" applyAlignment="0" applyProtection="0"/>
    <xf numFmtId="0" fontId="70" fillId="0" borderId="7" applyNumberFormat="0" applyFill="0" applyAlignment="0" applyProtection="0"/>
    <xf numFmtId="0" fontId="13" fillId="0" borderId="7" applyNumberFormat="0" applyFill="0" applyAlignment="0" applyProtection="0"/>
    <xf numFmtId="0" fontId="70" fillId="0" borderId="7" applyNumberFormat="0" applyFill="0" applyAlignment="0" applyProtection="0"/>
    <xf numFmtId="0" fontId="13" fillId="0" borderId="7" applyNumberFormat="0" applyFill="0" applyAlignment="0" applyProtection="0"/>
    <xf numFmtId="0" fontId="71"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46" fillId="8" borderId="0" applyNumberFormat="0" applyBorder="0" applyAlignment="0" applyProtection="0"/>
    <xf numFmtId="0" fontId="44" fillId="8" borderId="0" applyNumberFormat="0" applyBorder="0" applyAlignment="0" applyProtection="0"/>
    <xf numFmtId="0" fontId="72" fillId="63" borderId="0" applyNumberFormat="0" applyBorder="0" applyAlignment="0" applyProtection="0"/>
    <xf numFmtId="0" fontId="72" fillId="63" borderId="0" applyNumberFormat="0" applyBorder="0" applyAlignment="0" applyProtection="0"/>
    <xf numFmtId="0" fontId="72" fillId="63" borderId="0" applyNumberFormat="0" applyBorder="0" applyAlignment="0" applyProtection="0"/>
    <xf numFmtId="0" fontId="73" fillId="0" borderId="9" applyNumberFormat="0" applyFill="0" applyAlignment="0" applyProtection="0"/>
    <xf numFmtId="0" fontId="73" fillId="0" borderId="9" applyNumberFormat="0" applyFill="0" applyAlignment="0" applyProtection="0"/>
    <xf numFmtId="0" fontId="74" fillId="0" borderId="61" applyNumberFormat="0" applyFill="0" applyAlignment="0" applyProtection="0"/>
    <xf numFmtId="0" fontId="74" fillId="0" borderId="61" applyNumberFormat="0" applyFill="0" applyAlignment="0" applyProtection="0"/>
    <xf numFmtId="0" fontId="37" fillId="0" borderId="8" applyNumberFormat="0" applyFill="0" applyAlignment="0" applyProtection="0"/>
    <xf numFmtId="0" fontId="75" fillId="0" borderId="11" applyNumberFormat="0" applyFill="0" applyAlignment="0" applyProtection="0"/>
    <xf numFmtId="0" fontId="75" fillId="0" borderId="12" applyNumberFormat="0" applyFill="0" applyAlignment="0" applyProtection="0"/>
    <xf numFmtId="0" fontId="76" fillId="0" borderId="62" applyNumberFormat="0" applyFill="0" applyAlignment="0" applyProtection="0"/>
    <xf numFmtId="0" fontId="76" fillId="0" borderId="62" applyNumberFormat="0" applyFill="0" applyAlignment="0" applyProtection="0"/>
    <xf numFmtId="0" fontId="40" fillId="0" borderId="10" applyNumberFormat="0" applyFill="0" applyAlignment="0" applyProtection="0"/>
    <xf numFmtId="0" fontId="77" fillId="0" borderId="14" applyNumberFormat="0" applyFill="0" applyAlignment="0" applyProtection="0"/>
    <xf numFmtId="0" fontId="77" fillId="0" borderId="15" applyNumberFormat="0" applyFill="0" applyAlignment="0" applyProtection="0"/>
    <xf numFmtId="0" fontId="78" fillId="0" borderId="63" applyNumberFormat="0" applyFill="0" applyAlignment="0" applyProtection="0"/>
    <xf numFmtId="0" fontId="78" fillId="0" borderId="63" applyNumberFormat="0" applyFill="0" applyAlignment="0" applyProtection="0"/>
    <xf numFmtId="0" fontId="38" fillId="0" borderId="13" applyNumberFormat="0" applyFill="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38" fillId="0" borderId="0" applyNumberFormat="0" applyFill="0" applyBorder="0" applyAlignment="0" applyProtection="0"/>
    <xf numFmtId="0" fontId="33" fillId="5" borderId="3" applyNumberFormat="0" applyAlignment="0" applyProtection="0"/>
    <xf numFmtId="0" fontId="48" fillId="0" borderId="16" applyNumberFormat="0" applyFill="0" applyAlignment="0" applyProtection="0"/>
    <xf numFmtId="0" fontId="45" fillId="0" borderId="16" applyNumberFormat="0" applyFill="0" applyAlignment="0" applyProtection="0"/>
    <xf numFmtId="0" fontId="80" fillId="64" borderId="0" applyNumberFormat="0" applyBorder="0" applyAlignment="0" applyProtection="0"/>
    <xf numFmtId="0" fontId="62" fillId="0" borderId="0"/>
    <xf numFmtId="0" fontId="6" fillId="7" borderId="17" applyNumberFormat="0" applyFont="0" applyAlignment="0" applyProtection="0"/>
    <xf numFmtId="0" fontId="6" fillId="7" borderId="17" applyNumberFormat="0" applyFont="0" applyAlignment="0" applyProtection="0"/>
    <xf numFmtId="0" fontId="52" fillId="65" borderId="65" applyNumberFormat="0" applyFont="0" applyAlignment="0" applyProtection="0"/>
    <xf numFmtId="0" fontId="5" fillId="65" borderId="65" applyNumberFormat="0" applyFont="0" applyAlignment="0" applyProtection="0"/>
    <xf numFmtId="0" fontId="62"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62" fillId="65" borderId="65" applyNumberFormat="0" applyFont="0" applyAlignment="0" applyProtection="0"/>
    <xf numFmtId="0" fontId="52" fillId="65" borderId="65" applyNumberFormat="0" applyFont="0" applyAlignment="0" applyProtection="0"/>
    <xf numFmtId="0" fontId="12" fillId="65" borderId="65" applyNumberFormat="0" applyFont="0" applyAlignment="0" applyProtection="0"/>
    <xf numFmtId="0" fontId="52" fillId="65" borderId="65" applyNumberFormat="0" applyFont="0" applyAlignment="0" applyProtection="0"/>
    <xf numFmtId="0" fontId="12" fillId="65" borderId="65" applyNumberFormat="0" applyFont="0" applyAlignment="0" applyProtection="0"/>
    <xf numFmtId="0" fontId="12" fillId="65" borderId="65" applyNumberFormat="0" applyFont="0" applyAlignment="0" applyProtection="0"/>
    <xf numFmtId="0" fontId="12"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12"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12" fillId="65" borderId="65" applyNumberFormat="0" applyFont="0" applyAlignment="0" applyProtection="0"/>
    <xf numFmtId="0" fontId="12"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12" fillId="65" borderId="65" applyNumberFormat="0" applyFont="0" applyAlignment="0" applyProtection="0"/>
    <xf numFmtId="0" fontId="5" fillId="65" borderId="65" applyNumberFormat="0" applyFont="0" applyAlignment="0" applyProtection="0"/>
    <xf numFmtId="0" fontId="62"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62" fillId="65" borderId="65" applyNumberFormat="0" applyFont="0" applyAlignment="0" applyProtection="0"/>
    <xf numFmtId="0" fontId="5" fillId="65" borderId="65" applyNumberFormat="0" applyFont="0" applyAlignment="0" applyProtection="0"/>
    <xf numFmtId="0" fontId="62"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62" fillId="65" borderId="65" applyNumberFormat="0" applyFont="0" applyAlignment="0" applyProtection="0"/>
    <xf numFmtId="0" fontId="5" fillId="65" borderId="65" applyNumberFormat="0" applyFont="0" applyAlignment="0" applyProtection="0"/>
    <xf numFmtId="0" fontId="12" fillId="65" borderId="65" applyNumberFormat="0" applyFont="0" applyAlignment="0" applyProtection="0"/>
    <xf numFmtId="0" fontId="12" fillId="65" borderId="65" applyNumberFormat="0" applyFont="0" applyAlignment="0" applyProtection="0"/>
    <xf numFmtId="0" fontId="12"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12"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12" fillId="65" borderId="65" applyNumberFormat="0" applyFont="0" applyAlignment="0" applyProtection="0"/>
    <xf numFmtId="0" fontId="12"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12"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12" fillId="65" borderId="65" applyNumberFormat="0" applyFont="0" applyAlignment="0" applyProtection="0"/>
    <xf numFmtId="0" fontId="12" fillId="65" borderId="65" applyNumberFormat="0" applyFont="0" applyAlignment="0" applyProtection="0"/>
    <xf numFmtId="0" fontId="12" fillId="65" borderId="65" applyNumberFormat="0" applyFont="0" applyAlignment="0" applyProtection="0"/>
    <xf numFmtId="0" fontId="12"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12"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12" fillId="65" borderId="65" applyNumberFormat="0" applyFont="0" applyAlignment="0" applyProtection="0"/>
    <xf numFmtId="0" fontId="12"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12"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12" fillId="65" borderId="65" applyNumberFormat="0" applyFont="0" applyAlignment="0" applyProtection="0"/>
    <xf numFmtId="0" fontId="12" fillId="65" borderId="65" applyNumberFormat="0" applyFont="0" applyAlignment="0" applyProtection="0"/>
    <xf numFmtId="0" fontId="12"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12"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12" fillId="65" borderId="65" applyNumberFormat="0" applyFont="0" applyAlignment="0" applyProtection="0"/>
    <xf numFmtId="0" fontId="12" fillId="65" borderId="65" applyNumberFormat="0" applyFont="0" applyAlignment="0" applyProtection="0"/>
    <xf numFmtId="0" fontId="12"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12"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12" fillId="65" borderId="65" applyNumberFormat="0" applyFont="0" applyAlignment="0" applyProtection="0"/>
    <xf numFmtId="0" fontId="12"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12"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5" fillId="65" borderId="65" applyNumberFormat="0" applyFont="0" applyAlignment="0" applyProtection="0"/>
    <xf numFmtId="0" fontId="31" fillId="15" borderId="2" applyNumberFormat="0" applyAlignment="0" applyProtection="0"/>
    <xf numFmtId="9" fontId="1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2" fillId="0" borderId="0" applyFont="0" applyFill="0" applyBorder="0" applyAlignment="0" applyProtection="0"/>
    <xf numFmtId="9" fontId="5" fillId="0" borderId="0" applyFont="0" applyFill="0" applyBorder="0" applyAlignment="0" applyProtection="0"/>
    <xf numFmtId="9" fontId="6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9" fontId="25"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2" fillId="0" borderId="0" applyFont="0" applyFill="0" applyBorder="0" applyAlignment="0" applyProtection="0"/>
    <xf numFmtId="9" fontId="25"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2" fillId="0" borderId="0" applyFont="0" applyFill="0" applyBorder="0" applyAlignment="0" applyProtection="0"/>
    <xf numFmtId="9" fontId="5"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9" fontId="6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2" fillId="0" borderId="0" applyFont="0" applyFill="0" applyBorder="0" applyAlignment="0" applyProtection="0"/>
    <xf numFmtId="9" fontId="5" fillId="0" borderId="0" applyFont="0" applyFill="0" applyBorder="0" applyAlignment="0" applyProtection="0"/>
    <xf numFmtId="9" fontId="6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2" fillId="0" borderId="0" applyFont="0" applyFill="0" applyBorder="0" applyAlignment="0" applyProtection="0"/>
    <xf numFmtId="9" fontId="5"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9" fontId="5"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66" fillId="60" borderId="0" applyNumberFormat="0" applyBorder="0" applyAlignment="0" applyProtection="0"/>
    <xf numFmtId="0" fontId="66" fillId="60" borderId="0" applyNumberFormat="0" applyBorder="0" applyAlignment="0" applyProtection="0"/>
    <xf numFmtId="0" fontId="66" fillId="60" borderId="0" applyNumberFormat="0" applyBorder="0" applyAlignment="0" applyProtection="0"/>
    <xf numFmtId="0" fontId="6" fillId="0" borderId="0"/>
    <xf numFmtId="0" fontId="62" fillId="0" borderId="0"/>
    <xf numFmtId="0" fontId="62" fillId="0" borderId="0"/>
    <xf numFmtId="0" fontId="81" fillId="0" borderId="0"/>
    <xf numFmtId="0" fontId="6" fillId="0" borderId="0"/>
    <xf numFmtId="0" fontId="62" fillId="0" borderId="0"/>
    <xf numFmtId="0" fontId="62" fillId="0" borderId="0"/>
    <xf numFmtId="0" fontId="81" fillId="0" borderId="0"/>
    <xf numFmtId="0" fontId="25" fillId="0" borderId="0"/>
    <xf numFmtId="0" fontId="6" fillId="0" borderId="0"/>
    <xf numFmtId="0" fontId="12" fillId="0" borderId="0"/>
    <xf numFmtId="0" fontId="12" fillId="0" borderId="0"/>
    <xf numFmtId="0" fontId="12"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xf numFmtId="0" fontId="12"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xf numFmtId="0" fontId="5" fillId="0" borderId="0"/>
    <xf numFmtId="0" fontId="6" fillId="0" borderId="0"/>
    <xf numFmtId="0" fontId="5" fillId="0" borderId="0"/>
    <xf numFmtId="0" fontId="5" fillId="0" borderId="0"/>
    <xf numFmtId="0" fontId="6" fillId="0" borderId="0"/>
    <xf numFmtId="0" fontId="81" fillId="0" borderId="0"/>
    <xf numFmtId="0" fontId="12" fillId="0" borderId="0"/>
    <xf numFmtId="0" fontId="12" fillId="0" borderId="0"/>
    <xf numFmtId="0" fontId="12"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xf numFmtId="0" fontId="12"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xf numFmtId="0" fontId="5" fillId="0" borderId="0"/>
    <xf numFmtId="0" fontId="5" fillId="0" borderId="0"/>
    <xf numFmtId="0" fontId="5" fillId="0" borderId="0"/>
    <xf numFmtId="0" fontId="5" fillId="0" borderId="0"/>
    <xf numFmtId="0" fontId="81" fillId="0" borderId="0"/>
    <xf numFmtId="0" fontId="5" fillId="0" borderId="0"/>
    <xf numFmtId="0" fontId="5" fillId="0" borderId="0"/>
    <xf numFmtId="0" fontId="62" fillId="0" borderId="0"/>
    <xf numFmtId="0" fontId="6" fillId="0" borderId="0"/>
    <xf numFmtId="0" fontId="6" fillId="0" borderId="0"/>
    <xf numFmtId="0" fontId="6" fillId="0" borderId="0"/>
    <xf numFmtId="0" fontId="82"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39" fillId="0" borderId="0" applyNumberFormat="0" applyFill="0" applyBorder="0" applyAlignment="0" applyProtection="0"/>
    <xf numFmtId="0" fontId="13" fillId="0" borderId="7" applyNumberFormat="0" applyFill="0" applyAlignment="0" applyProtection="0"/>
    <xf numFmtId="0" fontId="82" fillId="0" borderId="0" applyNumberFormat="0" applyFill="0" applyBorder="0" applyAlignment="0" applyProtection="0"/>
    <xf numFmtId="0" fontId="73" fillId="0" borderId="9" applyNumberFormat="0" applyFill="0" applyAlignment="0" applyProtection="0"/>
    <xf numFmtId="0" fontId="37" fillId="0" borderId="8" applyNumberFormat="0" applyFill="0" applyAlignment="0" applyProtection="0"/>
    <xf numFmtId="0" fontId="37" fillId="0" borderId="8" applyNumberFormat="0" applyFill="0" applyAlignment="0" applyProtection="0"/>
    <xf numFmtId="0" fontId="73" fillId="0" borderId="9" applyNumberFormat="0" applyFill="0" applyAlignment="0" applyProtection="0"/>
    <xf numFmtId="0" fontId="75" fillId="0" borderId="11" applyNumberFormat="0" applyFill="0" applyAlignment="0" applyProtection="0"/>
    <xf numFmtId="0" fontId="40" fillId="0" borderId="10" applyNumberFormat="0" applyFill="0" applyAlignment="0" applyProtection="0"/>
    <xf numFmtId="0" fontId="40" fillId="0" borderId="10" applyNumberFormat="0" applyFill="0" applyAlignment="0" applyProtection="0"/>
    <xf numFmtId="0" fontId="75" fillId="0" borderId="11" applyNumberFormat="0" applyFill="0" applyAlignment="0" applyProtection="0"/>
    <xf numFmtId="0" fontId="77" fillId="0" borderId="14" applyNumberFormat="0" applyFill="0" applyAlignment="0" applyProtection="0"/>
    <xf numFmtId="0" fontId="38" fillId="0" borderId="13" applyNumberFormat="0" applyFill="0" applyAlignment="0" applyProtection="0"/>
    <xf numFmtId="0" fontId="38" fillId="0" borderId="13" applyNumberFormat="0" applyFill="0" applyAlignment="0" applyProtection="0"/>
    <xf numFmtId="0" fontId="77" fillId="0" borderId="14" applyNumberFormat="0" applyFill="0" applyAlignment="0" applyProtection="0"/>
    <xf numFmtId="0" fontId="77"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77"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82" fillId="0" borderId="0" applyNumberFormat="0" applyFill="0" applyBorder="0" applyAlignment="0" applyProtection="0"/>
    <xf numFmtId="0" fontId="79" fillId="0" borderId="64" applyNumberFormat="0" applyFill="0" applyAlignment="0" applyProtection="0"/>
    <xf numFmtId="0" fontId="79" fillId="0" borderId="64" applyNumberFormat="0" applyFill="0" applyAlignment="0" applyProtection="0"/>
    <xf numFmtId="0" fontId="79" fillId="0" borderId="64" applyNumberFormat="0" applyFill="0" applyAlignment="0" applyProtection="0"/>
    <xf numFmtId="0" fontId="84" fillId="0" borderId="0" applyNumberFormat="0" applyFill="0" applyBorder="0" applyAlignment="0" applyProtection="0"/>
    <xf numFmtId="0" fontId="35" fillId="0" borderId="0" applyNumberFormat="0" applyFill="0" applyBorder="0" applyAlignment="0" applyProtection="0"/>
    <xf numFmtId="0" fontId="84" fillId="0" borderId="0" applyNumberFormat="0" applyFill="0" applyBorder="0" applyAlignment="0" applyProtection="0"/>
    <xf numFmtId="0" fontId="8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68" fillId="61" borderId="5" applyNumberFormat="0" applyAlignment="0" applyProtection="0"/>
    <xf numFmtId="0" fontId="68" fillId="61" borderId="59" applyNumberFormat="0" applyAlignment="0" applyProtection="0"/>
    <xf numFmtId="0" fontId="68" fillId="61" borderId="59" applyNumberFormat="0" applyAlignment="0" applyProtection="0"/>
    <xf numFmtId="0" fontId="68" fillId="61" borderId="5" applyNumberFormat="0" applyAlignment="0" applyProtection="0"/>
    <xf numFmtId="0" fontId="68" fillId="61" borderId="5" applyNumberFormat="0" applyAlignment="0" applyProtection="0"/>
    <xf numFmtId="0" fontId="68" fillId="61" borderId="59" applyNumberFormat="0" applyAlignment="0" applyProtection="0"/>
    <xf numFmtId="9" fontId="5" fillId="0" borderId="0" applyFont="0" applyFill="0" applyBorder="0" applyAlignment="0" applyProtection="0"/>
  </cellStyleXfs>
  <cellXfs count="722">
    <xf numFmtId="0" fontId="0" fillId="0" borderId="0" xfId="0"/>
    <xf numFmtId="0" fontId="21" fillId="0" borderId="18" xfId="0" applyFont="1" applyBorder="1" applyAlignment="1">
      <alignment horizontal="center" vertical="center"/>
    </xf>
    <xf numFmtId="0" fontId="18" fillId="0" borderId="0" xfId="0" applyFont="1"/>
    <xf numFmtId="0" fontId="21" fillId="0" borderId="0" xfId="0" applyFont="1"/>
    <xf numFmtId="0" fontId="7" fillId="0" borderId="0" xfId="910" applyFont="1"/>
    <xf numFmtId="0" fontId="22" fillId="0" borderId="0" xfId="910" applyFont="1"/>
    <xf numFmtId="0" fontId="21" fillId="0" borderId="0" xfId="0" applyFont="1" applyAlignment="1">
      <alignment vertical="center"/>
    </xf>
    <xf numFmtId="0" fontId="18" fillId="0" borderId="0" xfId="0" applyFont="1" applyAlignment="1">
      <alignment horizontal="center"/>
    </xf>
    <xf numFmtId="0" fontId="18" fillId="0" borderId="0" xfId="0" applyFont="1" applyAlignment="1">
      <alignment horizontal="center" vertical="center"/>
    </xf>
    <xf numFmtId="0" fontId="6" fillId="0" borderId="0" xfId="0" applyFont="1"/>
    <xf numFmtId="0" fontId="11" fillId="0" borderId="18" xfId="0" applyFont="1" applyBorder="1" applyAlignment="1">
      <alignment horizontal="center" vertical="center"/>
    </xf>
    <xf numFmtId="0" fontId="11" fillId="27" borderId="18" xfId="0" applyFont="1" applyFill="1" applyBorder="1" applyAlignment="1">
      <alignment horizontal="center" vertical="center"/>
    </xf>
    <xf numFmtId="0" fontId="6" fillId="0" borderId="0" xfId="910"/>
    <xf numFmtId="0" fontId="19" fillId="0" borderId="0" xfId="0" applyFont="1"/>
    <xf numFmtId="0" fontId="15" fillId="0" borderId="0" xfId="0" applyFont="1"/>
    <xf numFmtId="0" fontId="6" fillId="0" borderId="0" xfId="910" applyAlignment="1">
      <alignment horizontal="left"/>
    </xf>
    <xf numFmtId="0" fontId="16" fillId="0" borderId="0" xfId="0" applyFont="1"/>
    <xf numFmtId="0" fontId="17" fillId="0" borderId="0" xfId="910" applyFont="1" applyAlignment="1">
      <alignment vertical="center"/>
    </xf>
    <xf numFmtId="0" fontId="20" fillId="0" borderId="0" xfId="0" applyFont="1"/>
    <xf numFmtId="0" fontId="8" fillId="0" borderId="0" xfId="0" applyFont="1" applyAlignment="1">
      <alignment wrapText="1"/>
    </xf>
    <xf numFmtId="0" fontId="23" fillId="0" borderId="0" xfId="0" applyFont="1"/>
    <xf numFmtId="14" fontId="26" fillId="28" borderId="18" xfId="0" applyNumberFormat="1" applyFont="1" applyFill="1" applyBorder="1" applyAlignment="1">
      <alignment horizontal="center" vertical="center"/>
    </xf>
    <xf numFmtId="0" fontId="18" fillId="0" borderId="0" xfId="0" applyFont="1" applyAlignment="1">
      <alignment vertical="center"/>
    </xf>
    <xf numFmtId="0" fontId="21" fillId="0" borderId="18" xfId="0" applyFont="1" applyBorder="1" applyAlignment="1">
      <alignment horizontal="center" vertical="center" wrapText="1"/>
    </xf>
    <xf numFmtId="164" fontId="8" fillId="0" borderId="0" xfId="672" applyNumberFormat="1" applyFont="1" applyFill="1" applyBorder="1" applyAlignment="1" applyProtection="1">
      <alignment horizontal="center" wrapText="1"/>
    </xf>
    <xf numFmtId="16" fontId="14" fillId="0" borderId="19" xfId="0" applyNumberFormat="1" applyFont="1" applyBorder="1" applyAlignment="1">
      <alignment vertical="center" wrapText="1"/>
    </xf>
    <xf numFmtId="0" fontId="18" fillId="27" borderId="0" xfId="0" applyFont="1" applyFill="1"/>
    <xf numFmtId="0" fontId="28" fillId="0" borderId="0" xfId="0" applyFont="1"/>
    <xf numFmtId="0" fontId="28" fillId="0" borderId="0" xfId="0" applyFont="1" applyAlignment="1">
      <alignment wrapText="1"/>
    </xf>
    <xf numFmtId="0" fontId="14" fillId="0" borderId="19" xfId="0" applyFont="1" applyBorder="1" applyAlignment="1">
      <alignment vertical="center" wrapText="1"/>
    </xf>
    <xf numFmtId="0" fontId="26" fillId="0" borderId="18" xfId="0" applyFont="1" applyBorder="1" applyAlignment="1">
      <alignment horizontal="center" vertical="center"/>
    </xf>
    <xf numFmtId="1" fontId="24" fillId="31" borderId="19" xfId="0" applyNumberFormat="1" applyFont="1" applyFill="1" applyBorder="1" applyAlignment="1" applyProtection="1">
      <alignment horizontal="center" vertical="center"/>
      <protection locked="0"/>
    </xf>
    <xf numFmtId="0" fontId="17" fillId="0" borderId="18" xfId="0" applyFont="1" applyBorder="1" applyAlignment="1">
      <alignment horizontal="center" vertical="center" wrapText="1"/>
    </xf>
    <xf numFmtId="0" fontId="11" fillId="0" borderId="18" xfId="0" applyFont="1" applyBorder="1" applyAlignment="1">
      <alignment horizontal="center" vertical="center" wrapText="1"/>
    </xf>
    <xf numFmtId="0" fontId="26" fillId="0" borderId="20" xfId="0" applyFont="1" applyBorder="1" applyAlignment="1">
      <alignment horizontal="center" vertical="center"/>
    </xf>
    <xf numFmtId="0" fontId="26" fillId="0" borderId="20" xfId="0" applyFont="1" applyBorder="1" applyAlignment="1">
      <alignment vertical="center" wrapText="1"/>
    </xf>
    <xf numFmtId="0" fontId="53" fillId="0" borderId="0" xfId="0" applyFont="1"/>
    <xf numFmtId="0" fontId="20" fillId="0" borderId="0" xfId="0" applyFont="1" applyAlignment="1">
      <alignment vertical="center"/>
    </xf>
    <xf numFmtId="0" fontId="24" fillId="0" borderId="18" xfId="0" applyFont="1" applyBorder="1" applyAlignment="1">
      <alignment horizontal="center" vertical="center"/>
    </xf>
    <xf numFmtId="0" fontId="0" fillId="0" borderId="0" xfId="0" applyAlignment="1">
      <alignment vertical="center"/>
    </xf>
    <xf numFmtId="0" fontId="21" fillId="30" borderId="18" xfId="0" applyFont="1" applyFill="1" applyBorder="1" applyAlignment="1">
      <alignment horizontal="center" vertical="center"/>
    </xf>
    <xf numFmtId="0" fontId="21" fillId="30" borderId="18" xfId="672" applyNumberFormat="1" applyFont="1" applyFill="1" applyBorder="1" applyAlignment="1" applyProtection="1">
      <alignment horizontal="center" vertical="center"/>
    </xf>
    <xf numFmtId="1" fontId="21" fillId="30" borderId="18" xfId="0" applyNumberFormat="1" applyFont="1" applyFill="1" applyBorder="1" applyAlignment="1">
      <alignment horizontal="center" vertical="center"/>
    </xf>
    <xf numFmtId="49" fontId="21" fillId="0" borderId="18" xfId="0" applyNumberFormat="1" applyFont="1" applyBorder="1" applyAlignment="1">
      <alignment horizontal="center" vertical="center"/>
    </xf>
    <xf numFmtId="9" fontId="21" fillId="0" borderId="18" xfId="672" applyFont="1" applyBorder="1" applyAlignment="1" applyProtection="1">
      <alignment horizontal="center" vertical="center"/>
    </xf>
    <xf numFmtId="1" fontId="21" fillId="0" borderId="18" xfId="0" applyNumberFormat="1" applyFont="1" applyBorder="1" applyAlignment="1">
      <alignment horizontal="center" vertical="center"/>
    </xf>
    <xf numFmtId="0" fontId="17" fillId="0" borderId="18" xfId="0" applyFont="1" applyBorder="1" applyAlignment="1">
      <alignment vertical="center"/>
    </xf>
    <xf numFmtId="0" fontId="21" fillId="0" borderId="18" xfId="672" applyNumberFormat="1" applyFont="1" applyFill="1" applyBorder="1" applyAlignment="1" applyProtection="1">
      <alignment horizontal="center" vertical="center"/>
    </xf>
    <xf numFmtId="0" fontId="21" fillId="0" borderId="18" xfId="672" applyNumberFormat="1" applyFont="1" applyBorder="1" applyAlignment="1" applyProtection="1">
      <alignment horizontal="center" vertical="center"/>
    </xf>
    <xf numFmtId="0" fontId="21" fillId="29" borderId="18" xfId="0" applyFont="1" applyFill="1" applyBorder="1" applyAlignment="1">
      <alignment horizontal="center" vertical="center"/>
    </xf>
    <xf numFmtId="9" fontId="21" fillId="29" borderId="18" xfId="672" applyFont="1" applyFill="1" applyBorder="1" applyAlignment="1" applyProtection="1">
      <alignment horizontal="center" vertical="center"/>
    </xf>
    <xf numFmtId="0" fontId="21" fillId="29" borderId="18" xfId="672" applyNumberFormat="1" applyFont="1" applyFill="1" applyBorder="1" applyAlignment="1" applyProtection="1">
      <alignment horizontal="center" vertical="center"/>
    </xf>
    <xf numFmtId="9" fontId="21" fillId="0" borderId="18" xfId="672" applyFont="1" applyFill="1" applyBorder="1" applyAlignment="1" applyProtection="1">
      <alignment horizontal="center" vertical="center"/>
    </xf>
    <xf numFmtId="0" fontId="55" fillId="0" borderId="0" xfId="0" applyFont="1"/>
    <xf numFmtId="0" fontId="7" fillId="0" borderId="0" xfId="910" applyFont="1" applyAlignment="1">
      <alignment horizontal="center" vertical="center"/>
    </xf>
    <xf numFmtId="1" fontId="24" fillId="32" borderId="19" xfId="0" applyNumberFormat="1" applyFont="1" applyFill="1" applyBorder="1" applyAlignment="1">
      <alignment horizontal="center" vertical="center"/>
    </xf>
    <xf numFmtId="0" fontId="14" fillId="0" borderId="24" xfId="0" applyFont="1" applyBorder="1" applyAlignment="1">
      <alignment vertical="center" wrapText="1"/>
    </xf>
    <xf numFmtId="0" fontId="26" fillId="0" borderId="18" xfId="923" applyFont="1" applyBorder="1"/>
    <xf numFmtId="0" fontId="54" fillId="29" borderId="18" xfId="0" applyFont="1" applyFill="1" applyBorder="1" applyAlignment="1">
      <alignment horizontal="center" vertical="center"/>
    </xf>
    <xf numFmtId="0" fontId="54" fillId="0" borderId="18" xfId="0" applyFont="1" applyBorder="1" applyAlignment="1">
      <alignment horizontal="center" vertical="center"/>
    </xf>
    <xf numFmtId="0" fontId="54" fillId="0" borderId="18" xfId="0" applyFont="1" applyBorder="1" applyAlignment="1">
      <alignment horizontal="left" vertical="center" wrapText="1"/>
    </xf>
    <xf numFmtId="0" fontId="7" fillId="0" borderId="0" xfId="910" applyFont="1" applyAlignment="1">
      <alignment vertical="center"/>
    </xf>
    <xf numFmtId="0" fontId="18" fillId="0" borderId="0" xfId="0" applyFont="1" applyAlignment="1">
      <alignment horizontal="left" vertical="center"/>
    </xf>
    <xf numFmtId="0" fontId="56" fillId="0" borderId="18" xfId="0" applyFont="1" applyBorder="1" applyAlignment="1">
      <alignment vertical="center" wrapText="1"/>
    </xf>
    <xf numFmtId="0" fontId="0" fillId="0" borderId="0" xfId="0" applyAlignment="1">
      <alignment vertical="center" wrapText="1"/>
    </xf>
    <xf numFmtId="0" fontId="26" fillId="0" borderId="0" xfId="0" applyFont="1" applyAlignment="1">
      <alignment vertical="center"/>
    </xf>
    <xf numFmtId="0" fontId="86" fillId="0" borderId="0" xfId="0" applyFont="1" applyAlignment="1">
      <alignment horizontal="center" vertical="center"/>
    </xf>
    <xf numFmtId="0" fontId="86" fillId="0" borderId="18" xfId="0" applyFont="1" applyBorder="1" applyAlignment="1">
      <alignment horizontal="center" vertical="center"/>
    </xf>
    <xf numFmtId="0" fontId="87" fillId="0" borderId="18" xfId="0" applyFont="1" applyBorder="1" applyAlignment="1">
      <alignment horizontal="left" vertical="center" wrapText="1"/>
    </xf>
    <xf numFmtId="0" fontId="18" fillId="0" borderId="0" xfId="0" quotePrefix="1" applyFont="1"/>
    <xf numFmtId="9" fontId="21" fillId="29" borderId="18" xfId="0" applyNumberFormat="1" applyFont="1" applyFill="1" applyBorder="1" applyAlignment="1">
      <alignment horizontal="center" vertical="center"/>
    </xf>
    <xf numFmtId="9" fontId="21" fillId="0" borderId="18" xfId="0" applyNumberFormat="1" applyFont="1" applyBorder="1" applyAlignment="1">
      <alignment horizontal="center" vertical="center"/>
    </xf>
    <xf numFmtId="0" fontId="50" fillId="0" borderId="0" xfId="0" applyFont="1"/>
    <xf numFmtId="0" fontId="54" fillId="0" borderId="0" xfId="0" applyFont="1" applyAlignment="1">
      <alignment horizontal="left"/>
    </xf>
    <xf numFmtId="0" fontId="54" fillId="0" borderId="0" xfId="0" applyFont="1"/>
    <xf numFmtId="0" fontId="26" fillId="0" borderId="0" xfId="0" applyFont="1"/>
    <xf numFmtId="0" fontId="14" fillId="0" borderId="18" xfId="0" applyFont="1" applyBorder="1" applyAlignment="1">
      <alignment horizontal="center" vertical="center"/>
    </xf>
    <xf numFmtId="0" fontId="21" fillId="0" borderId="18" xfId="0" applyFont="1" applyBorder="1" applyAlignment="1">
      <alignment horizontal="left" vertical="center"/>
    </xf>
    <xf numFmtId="14" fontId="21" fillId="0" borderId="18" xfId="0" applyNumberFormat="1" applyFont="1" applyBorder="1" applyAlignment="1">
      <alignment horizontal="left" vertical="center"/>
    </xf>
    <xf numFmtId="0" fontId="86" fillId="0" borderId="18" xfId="0" applyFont="1" applyBorder="1" applyAlignment="1">
      <alignment horizontal="left" vertical="center"/>
    </xf>
    <xf numFmtId="0" fontId="11" fillId="0" borderId="18" xfId="910" applyFont="1" applyBorder="1" applyAlignment="1">
      <alignment horizontal="left" vertical="center"/>
    </xf>
    <xf numFmtId="0" fontId="89" fillId="0" borderId="18" xfId="0" applyFont="1" applyBorder="1" applyAlignment="1">
      <alignment horizontal="center" vertical="center"/>
    </xf>
    <xf numFmtId="0" fontId="87" fillId="0" borderId="18" xfId="0" applyFont="1" applyBorder="1" applyAlignment="1">
      <alignment horizontal="center" vertical="center"/>
    </xf>
    <xf numFmtId="0" fontId="17" fillId="0" borderId="0" xfId="986" applyFont="1" applyAlignment="1">
      <alignment horizontal="center" vertical="center"/>
    </xf>
    <xf numFmtId="0" fontId="26" fillId="33" borderId="19" xfId="0" applyFont="1" applyFill="1" applyBorder="1" applyAlignment="1">
      <alignment horizontal="center" vertical="center"/>
    </xf>
    <xf numFmtId="0" fontId="86" fillId="33" borderId="19" xfId="0" applyFont="1" applyFill="1" applyBorder="1" applyAlignment="1">
      <alignment horizontal="center" vertical="center"/>
    </xf>
    <xf numFmtId="0" fontId="26" fillId="0" borderId="0" xfId="0" applyFont="1" applyAlignment="1">
      <alignment horizontal="center" vertical="center"/>
    </xf>
    <xf numFmtId="0" fontId="21" fillId="0" borderId="0" xfId="0" applyFont="1" applyAlignment="1">
      <alignment horizontal="center" vertical="center"/>
    </xf>
    <xf numFmtId="0" fontId="86" fillId="0" borderId="0" xfId="0" applyFont="1" applyAlignment="1">
      <alignment vertical="center"/>
    </xf>
    <xf numFmtId="0" fontId="11" fillId="0" borderId="20" xfId="986" applyFont="1" applyBorder="1" applyAlignment="1">
      <alignment vertical="center"/>
    </xf>
    <xf numFmtId="0" fontId="17" fillId="0" borderId="0" xfId="986" applyFont="1" applyAlignment="1">
      <alignment vertical="center"/>
    </xf>
    <xf numFmtId="0" fontId="86" fillId="0" borderId="0" xfId="0" applyFont="1" applyAlignment="1">
      <alignment vertical="center" wrapText="1"/>
    </xf>
    <xf numFmtId="0" fontId="17" fillId="0" borderId="0" xfId="986" applyFont="1" applyAlignment="1">
      <alignment vertical="center" wrapText="1"/>
    </xf>
    <xf numFmtId="0" fontId="11" fillId="0" borderId="20" xfId="0" applyFont="1" applyBorder="1" applyAlignment="1">
      <alignment vertical="center" wrapText="1"/>
    </xf>
    <xf numFmtId="0" fontId="26" fillId="33" borderId="19" xfId="0" applyFont="1" applyFill="1" applyBorder="1" applyAlignment="1">
      <alignment horizontal="center" vertical="center" wrapText="1"/>
    </xf>
    <xf numFmtId="0" fontId="11" fillId="33" borderId="19" xfId="0" applyFont="1" applyFill="1" applyBorder="1" applyAlignment="1">
      <alignment horizontal="center" vertical="center"/>
    </xf>
    <xf numFmtId="0" fontId="86" fillId="33" borderId="19" xfId="0" applyFont="1" applyFill="1" applyBorder="1" applyAlignment="1">
      <alignment horizontal="center" vertical="center" wrapText="1"/>
    </xf>
    <xf numFmtId="14" fontId="86" fillId="33" borderId="19" xfId="0" applyNumberFormat="1" applyFont="1" applyFill="1" applyBorder="1" applyAlignment="1">
      <alignment horizontal="center" vertical="center"/>
    </xf>
    <xf numFmtId="0" fontId="21" fillId="0" borderId="0" xfId="0" applyFont="1" applyAlignment="1">
      <alignment vertical="center" wrapText="1"/>
    </xf>
    <xf numFmtId="14" fontId="21" fillId="0" borderId="0" xfId="0" applyNumberFormat="1" applyFont="1" applyAlignment="1">
      <alignment horizontal="center" vertical="center"/>
    </xf>
    <xf numFmtId="14" fontId="21" fillId="0" borderId="0" xfId="0" applyNumberFormat="1" applyFont="1" applyAlignment="1">
      <alignment vertical="center"/>
    </xf>
    <xf numFmtId="2" fontId="54" fillId="29" borderId="18" xfId="0" applyNumberFormat="1" applyFont="1" applyFill="1" applyBorder="1" applyAlignment="1">
      <alignment horizontal="center" vertical="center"/>
    </xf>
    <xf numFmtId="2" fontId="54" fillId="0" borderId="18" xfId="0" applyNumberFormat="1" applyFont="1" applyBorder="1" applyAlignment="1">
      <alignment horizontal="center" vertical="center"/>
    </xf>
    <xf numFmtId="0" fontId="8" fillId="0" borderId="0" xfId="0" applyFont="1" applyAlignment="1">
      <alignment vertical="center" wrapText="1"/>
    </xf>
    <xf numFmtId="0" fontId="8" fillId="0" borderId="0" xfId="0" applyFont="1" applyAlignment="1">
      <alignment vertical="center"/>
    </xf>
    <xf numFmtId="0" fontId="8" fillId="0" borderId="0" xfId="0" applyFont="1" applyAlignment="1">
      <alignment horizontal="center" vertical="center"/>
    </xf>
    <xf numFmtId="0" fontId="14" fillId="0" borderId="0" xfId="0" applyFont="1" applyAlignment="1">
      <alignment vertical="center"/>
    </xf>
    <xf numFmtId="0" fontId="8" fillId="0" borderId="0" xfId="986" applyFont="1" applyAlignment="1">
      <alignment vertical="center"/>
    </xf>
    <xf numFmtId="0" fontId="88" fillId="0" borderId="0" xfId="0" applyFont="1" applyAlignment="1">
      <alignment vertical="center"/>
    </xf>
    <xf numFmtId="0" fontId="24" fillId="0" borderId="19" xfId="0" applyFont="1" applyBorder="1" applyAlignment="1">
      <alignment horizontal="center" vertical="center" wrapText="1"/>
    </xf>
    <xf numFmtId="0" fontId="16" fillId="0" borderId="32" xfId="0" applyFont="1" applyBorder="1"/>
    <xf numFmtId="0" fontId="14" fillId="0" borderId="0" xfId="0" applyFont="1" applyAlignment="1">
      <alignment vertical="top"/>
    </xf>
    <xf numFmtId="0" fontId="16" fillId="67" borderId="18" xfId="0" applyFont="1" applyFill="1" applyBorder="1" applyAlignment="1">
      <alignment horizontal="center" vertical="center"/>
    </xf>
    <xf numFmtId="0" fontId="88" fillId="0" borderId="0" xfId="0" applyFont="1" applyAlignment="1">
      <alignment horizontal="center" vertical="center"/>
    </xf>
    <xf numFmtId="0" fontId="88" fillId="0" borderId="0" xfId="0" applyFont="1" applyAlignment="1">
      <alignment horizontal="center" vertical="center" wrapText="1"/>
    </xf>
    <xf numFmtId="0" fontId="21" fillId="67" borderId="0" xfId="0" applyFont="1" applyFill="1" applyAlignment="1">
      <alignment horizontal="center" vertical="center"/>
    </xf>
    <xf numFmtId="1" fontId="88" fillId="0" borderId="18" xfId="0" applyNumberFormat="1" applyFont="1" applyBorder="1" applyAlignment="1">
      <alignment horizontal="center" vertical="center"/>
    </xf>
    <xf numFmtId="10" fontId="88" fillId="0" borderId="18" xfId="0" applyNumberFormat="1" applyFont="1" applyBorder="1" applyAlignment="1">
      <alignment horizontal="center" vertical="center"/>
    </xf>
    <xf numFmtId="0" fontId="90" fillId="0" borderId="0" xfId="0" applyFont="1" applyAlignment="1">
      <alignment horizontal="left" vertical="center"/>
    </xf>
    <xf numFmtId="0" fontId="88" fillId="67" borderId="18" xfId="0" applyFont="1" applyFill="1" applyBorder="1" applyAlignment="1">
      <alignment horizontal="center" vertical="center"/>
    </xf>
    <xf numFmtId="0" fontId="90" fillId="0" borderId="18" xfId="0" applyFont="1" applyBorder="1" applyAlignment="1">
      <alignment horizontal="center" vertical="center" wrapText="1"/>
    </xf>
    <xf numFmtId="9" fontId="90" fillId="0" borderId="18" xfId="0" applyNumberFormat="1" applyFont="1" applyBorder="1" applyAlignment="1">
      <alignment horizontal="center" vertical="center" wrapText="1"/>
    </xf>
    <xf numFmtId="0" fontId="88" fillId="0" borderId="18" xfId="0" applyFont="1" applyBorder="1" applyAlignment="1">
      <alignment horizontal="center" vertical="center"/>
    </xf>
    <xf numFmtId="0" fontId="88" fillId="0" borderId="18" xfId="0" applyFont="1" applyBorder="1" applyAlignment="1">
      <alignment horizontal="left" vertical="center"/>
    </xf>
    <xf numFmtId="9" fontId="88" fillId="0" borderId="18" xfId="0" applyNumberFormat="1" applyFont="1" applyBorder="1" applyAlignment="1">
      <alignment horizontal="center" vertical="center"/>
    </xf>
    <xf numFmtId="9" fontId="88" fillId="0" borderId="18" xfId="0" applyNumberFormat="1" applyFont="1" applyBorder="1" applyAlignment="1">
      <alignment horizontal="center" vertical="center" wrapText="1"/>
    </xf>
    <xf numFmtId="0" fontId="88" fillId="0" borderId="26" xfId="0" applyFont="1" applyBorder="1" applyAlignment="1">
      <alignment horizontal="center" vertical="center" wrapText="1"/>
    </xf>
    <xf numFmtId="0" fontId="90" fillId="0" borderId="26" xfId="0" applyFont="1" applyBorder="1" applyAlignment="1">
      <alignment horizontal="center" vertical="center" wrapText="1"/>
    </xf>
    <xf numFmtId="0" fontId="14" fillId="0" borderId="0" xfId="0" applyFont="1" applyAlignment="1">
      <alignment horizontal="center" vertical="center" wrapText="1"/>
    </xf>
    <xf numFmtId="0" fontId="14" fillId="0" borderId="0" xfId="0" applyFont="1" applyAlignment="1">
      <alignment horizontal="left" vertical="center" wrapText="1"/>
    </xf>
    <xf numFmtId="9" fontId="14" fillId="0" borderId="0" xfId="0" applyNumberFormat="1" applyFont="1" applyAlignment="1">
      <alignment horizontal="center" vertical="center" wrapText="1"/>
    </xf>
    <xf numFmtId="1" fontId="14" fillId="0" borderId="0" xfId="0" applyNumberFormat="1" applyFont="1" applyAlignment="1">
      <alignment horizontal="center" vertical="center" wrapText="1"/>
    </xf>
    <xf numFmtId="10" fontId="14" fillId="0" borderId="0" xfId="0" applyNumberFormat="1" applyFont="1" applyAlignment="1">
      <alignment horizontal="center" vertical="center" wrapText="1"/>
    </xf>
    <xf numFmtId="10" fontId="24" fillId="27" borderId="19" xfId="672" applyNumberFormat="1" applyFont="1" applyFill="1" applyBorder="1" applyAlignment="1" applyProtection="1">
      <alignment horizontal="center" vertical="center" wrapText="1"/>
    </xf>
    <xf numFmtId="0" fontId="21" fillId="0" borderId="18" xfId="0" quotePrefix="1" applyFont="1" applyBorder="1" applyAlignment="1">
      <alignment horizontal="center" vertical="center" wrapText="1"/>
    </xf>
    <xf numFmtId="0" fontId="26" fillId="0" borderId="18" xfId="0" applyFont="1" applyBorder="1" applyAlignment="1">
      <alignment horizontal="center" vertical="center" wrapText="1"/>
    </xf>
    <xf numFmtId="0" fontId="14" fillId="0" borderId="0" xfId="0" applyFont="1" applyAlignment="1">
      <alignment vertical="center" wrapText="1"/>
    </xf>
    <xf numFmtId="0" fontId="90" fillId="0" borderId="25" xfId="0" applyFont="1" applyBorder="1" applyAlignment="1">
      <alignment horizontal="center" vertical="center" wrapText="1"/>
    </xf>
    <xf numFmtId="0" fontId="90" fillId="0" borderId="22" xfId="0" applyFont="1" applyBorder="1" applyAlignment="1">
      <alignment vertical="center" wrapText="1"/>
    </xf>
    <xf numFmtId="0" fontId="90" fillId="0" borderId="20" xfId="0" applyFont="1" applyBorder="1" applyAlignment="1">
      <alignment horizontal="right" vertical="center" wrapText="1"/>
    </xf>
    <xf numFmtId="0" fontId="91" fillId="0" borderId="0" xfId="0" applyFont="1" applyAlignment="1">
      <alignment vertical="center"/>
    </xf>
    <xf numFmtId="0" fontId="8" fillId="0" borderId="30" xfId="0" applyFont="1" applyBorder="1" applyAlignment="1">
      <alignment vertical="center" wrapText="1"/>
    </xf>
    <xf numFmtId="1" fontId="9" fillId="31" borderId="19" xfId="0" applyNumberFormat="1" applyFont="1" applyFill="1" applyBorder="1" applyAlignment="1" applyProtection="1">
      <alignment horizontal="center" vertical="center"/>
      <protection locked="0"/>
    </xf>
    <xf numFmtId="0" fontId="8" fillId="0" borderId="19" xfId="0" applyFont="1" applyBorder="1" applyAlignment="1">
      <alignment vertical="center" wrapText="1"/>
    </xf>
    <xf numFmtId="10" fontId="9" fillId="27" borderId="19" xfId="672" applyNumberFormat="1" applyFont="1" applyFill="1" applyBorder="1" applyAlignment="1" applyProtection="1">
      <alignment horizontal="center" vertical="center" wrapText="1"/>
    </xf>
    <xf numFmtId="16" fontId="8" fillId="0" borderId="19" xfId="0" applyNumberFormat="1" applyFont="1" applyBorder="1" applyAlignment="1">
      <alignment vertical="center" wrapText="1"/>
    </xf>
    <xf numFmtId="1" fontId="9" fillId="68" borderId="19" xfId="0" applyNumberFormat="1" applyFont="1" applyFill="1" applyBorder="1" applyAlignment="1" applyProtection="1">
      <alignment horizontal="center" vertical="center" wrapText="1"/>
      <protection locked="0"/>
    </xf>
    <xf numFmtId="1" fontId="9" fillId="66" borderId="19" xfId="0" applyNumberFormat="1" applyFont="1" applyFill="1" applyBorder="1" applyAlignment="1" applyProtection="1">
      <alignment horizontal="center" vertical="center"/>
      <protection locked="0"/>
    </xf>
    <xf numFmtId="1" fontId="9" fillId="69" borderId="19" xfId="0" applyNumberFormat="1" applyFont="1" applyFill="1" applyBorder="1" applyAlignment="1">
      <alignment horizontal="center" vertical="center"/>
    </xf>
    <xf numFmtId="0" fontId="9" fillId="0" borderId="18" xfId="0" applyFont="1" applyBorder="1" applyAlignment="1">
      <alignment horizontal="center" vertical="center" wrapText="1"/>
    </xf>
    <xf numFmtId="0" fontId="88" fillId="0" borderId="18" xfId="0" applyFont="1" applyBorder="1" applyAlignment="1">
      <alignment horizontal="left" vertical="center" wrapText="1"/>
    </xf>
    <xf numFmtId="0" fontId="88" fillId="0" borderId="0" xfId="0" applyFont="1" applyAlignment="1">
      <alignment horizontal="left" vertical="center" wrapText="1"/>
    </xf>
    <xf numFmtId="0" fontId="8" fillId="0" borderId="18" xfId="0" applyFont="1" applyBorder="1" applyAlignment="1">
      <alignment vertical="center"/>
    </xf>
    <xf numFmtId="10" fontId="17" fillId="0" borderId="18" xfId="672" applyNumberFormat="1" applyFont="1" applyFill="1" applyBorder="1" applyAlignment="1" applyProtection="1">
      <alignment horizontal="center" vertical="center" wrapText="1"/>
    </xf>
    <xf numFmtId="10" fontId="21" fillId="0" borderId="18" xfId="0" applyNumberFormat="1" applyFont="1" applyBorder="1" applyAlignment="1">
      <alignment vertical="center"/>
    </xf>
    <xf numFmtId="0" fontId="21" fillId="0" borderId="18" xfId="0" quotePrefix="1" applyFont="1" applyBorder="1" applyAlignment="1">
      <alignment horizontal="left" vertical="center" wrapText="1"/>
    </xf>
    <xf numFmtId="0" fontId="14" fillId="0" borderId="0" xfId="0" applyFont="1"/>
    <xf numFmtId="0" fontId="14" fillId="0" borderId="18" xfId="0" applyFont="1" applyBorder="1" applyAlignment="1">
      <alignment vertical="center"/>
    </xf>
    <xf numFmtId="0" fontId="14" fillId="0" borderId="18" xfId="0" applyFont="1" applyBorder="1"/>
    <xf numFmtId="0" fontId="87" fillId="0" borderId="26" xfId="0" applyFont="1" applyBorder="1" applyAlignment="1">
      <alignment horizontal="center" vertical="center"/>
    </xf>
    <xf numFmtId="0" fontId="87" fillId="0" borderId="26" xfId="0" applyFont="1" applyBorder="1" applyAlignment="1">
      <alignment horizontal="center" vertical="center" wrapText="1"/>
    </xf>
    <xf numFmtId="0" fontId="86" fillId="71" borderId="18" xfId="0" applyFont="1" applyFill="1" applyBorder="1" applyAlignment="1">
      <alignment horizontal="center" vertical="center"/>
    </xf>
    <xf numFmtId="0" fontId="4" fillId="0" borderId="0" xfId="0" applyFont="1" applyAlignment="1">
      <alignment horizontal="left" vertical="top"/>
    </xf>
    <xf numFmtId="0" fontId="18" fillId="73" borderId="0" xfId="0" applyFont="1" applyFill="1"/>
    <xf numFmtId="0" fontId="97" fillId="0" borderId="0" xfId="910" applyFont="1" applyAlignment="1">
      <alignment vertical="center"/>
    </xf>
    <xf numFmtId="0" fontId="98" fillId="0" borderId="0" xfId="0" applyFont="1" applyAlignment="1">
      <alignment vertical="center"/>
    </xf>
    <xf numFmtId="0" fontId="99" fillId="0" borderId="0" xfId="0" applyFont="1" applyAlignment="1">
      <alignment vertical="center"/>
    </xf>
    <xf numFmtId="0" fontId="100" fillId="0" borderId="0" xfId="0" applyFont="1" applyAlignment="1">
      <alignment horizontal="left" vertical="center"/>
    </xf>
    <xf numFmtId="0" fontId="100" fillId="0" borderId="0" xfId="0" applyFont="1" applyAlignment="1">
      <alignment vertical="center"/>
    </xf>
    <xf numFmtId="0" fontId="98" fillId="0" borderId="0" xfId="0" applyFont="1" applyAlignment="1">
      <alignment horizontal="center" vertical="center"/>
    </xf>
    <xf numFmtId="0" fontId="101" fillId="0" borderId="0" xfId="910" applyFont="1" applyAlignment="1">
      <alignment vertical="center"/>
    </xf>
    <xf numFmtId="0" fontId="101" fillId="0" borderId="0" xfId="910" applyFont="1" applyAlignment="1">
      <alignment horizontal="left" vertical="center"/>
    </xf>
    <xf numFmtId="9" fontId="99" fillId="0" borderId="0" xfId="0" applyNumberFormat="1" applyFont="1" applyAlignment="1">
      <alignment horizontal="left" vertical="center"/>
    </xf>
    <xf numFmtId="0" fontId="99" fillId="0" borderId="0" xfId="0" applyFont="1" applyAlignment="1">
      <alignment horizontal="center" vertical="center"/>
    </xf>
    <xf numFmtId="9" fontId="99" fillId="0" borderId="0" xfId="0" applyNumberFormat="1" applyFont="1" applyAlignment="1">
      <alignment horizontal="center" vertical="center"/>
    </xf>
    <xf numFmtId="0" fontId="99" fillId="0" borderId="0" xfId="0" applyFont="1" applyAlignment="1">
      <alignment horizontal="left" vertical="center"/>
    </xf>
    <xf numFmtId="0" fontId="98" fillId="0" borderId="0" xfId="0" applyFont="1" applyAlignment="1">
      <alignment horizontal="left" vertical="center"/>
    </xf>
    <xf numFmtId="0" fontId="99" fillId="0" borderId="0" xfId="0" applyFont="1" applyAlignment="1">
      <alignment horizontal="right" vertical="center"/>
    </xf>
    <xf numFmtId="14" fontId="101" fillId="0" borderId="0" xfId="910" applyNumberFormat="1" applyFont="1" applyAlignment="1">
      <alignment horizontal="left" vertical="center"/>
    </xf>
    <xf numFmtId="0" fontId="103" fillId="0" borderId="0" xfId="0" applyFont="1" applyAlignment="1">
      <alignment horizontal="left" vertical="center"/>
    </xf>
    <xf numFmtId="0" fontId="101" fillId="0" borderId="0" xfId="0" applyFont="1" applyAlignment="1">
      <alignment horizontal="left" vertical="center"/>
    </xf>
    <xf numFmtId="0" fontId="99" fillId="0" borderId="0" xfId="0" applyFont="1" applyAlignment="1">
      <alignment horizontal="left" vertical="center" wrapText="1"/>
    </xf>
    <xf numFmtId="0" fontId="101" fillId="0" borderId="0" xfId="910" applyFont="1" applyAlignment="1">
      <alignment horizontal="center" vertical="center" wrapText="1"/>
    </xf>
    <xf numFmtId="164" fontId="101" fillId="0" borderId="0" xfId="910" applyNumberFormat="1" applyFont="1" applyAlignment="1">
      <alignment horizontal="center" vertical="center"/>
    </xf>
    <xf numFmtId="0" fontId="101" fillId="0" borderId="0" xfId="0" applyFont="1" applyAlignment="1">
      <alignment vertical="center"/>
    </xf>
    <xf numFmtId="0" fontId="107" fillId="0" borderId="34" xfId="0" applyFont="1" applyBorder="1" applyAlignment="1">
      <alignment horizontal="center" vertical="center"/>
    </xf>
    <xf numFmtId="0" fontId="107" fillId="0" borderId="46" xfId="0" applyFont="1" applyBorder="1" applyAlignment="1">
      <alignment horizontal="center" vertical="center"/>
    </xf>
    <xf numFmtId="0" fontId="107" fillId="0" borderId="70" xfId="0" applyFont="1" applyBorder="1" applyAlignment="1">
      <alignment horizontal="center" vertical="center"/>
    </xf>
    <xf numFmtId="0" fontId="109" fillId="0" borderId="71" xfId="0" applyFont="1" applyBorder="1" applyAlignment="1">
      <alignment horizontal="center" vertical="center"/>
    </xf>
    <xf numFmtId="0" fontId="104" fillId="0" borderId="0" xfId="0" quotePrefix="1" applyFont="1" applyAlignment="1">
      <alignment vertical="center"/>
    </xf>
    <xf numFmtId="0" fontId="110" fillId="0" borderId="0" xfId="0" applyFont="1" applyAlignment="1">
      <alignment horizontal="left" vertical="center" wrapText="1"/>
    </xf>
    <xf numFmtId="0" fontId="110" fillId="0" borderId="0" xfId="0" applyFont="1" applyAlignment="1">
      <alignment horizontal="justify" vertical="center" wrapText="1"/>
    </xf>
    <xf numFmtId="2" fontId="54" fillId="74" borderId="18" xfId="0" applyNumberFormat="1" applyFont="1" applyFill="1" applyBorder="1" applyAlignment="1">
      <alignment horizontal="center" vertical="center"/>
    </xf>
    <xf numFmtId="0" fontId="14" fillId="74" borderId="18" xfId="0" applyFont="1" applyFill="1" applyBorder="1" applyAlignment="1">
      <alignment horizontal="center" vertical="center"/>
    </xf>
    <xf numFmtId="0" fontId="14" fillId="74" borderId="0" xfId="0" applyFont="1" applyFill="1" applyAlignment="1">
      <alignment vertical="center"/>
    </xf>
    <xf numFmtId="49" fontId="17" fillId="0" borderId="18" xfId="0" applyNumberFormat="1" applyFont="1" applyBorder="1" applyAlignment="1">
      <alignment horizontal="center" vertical="center"/>
    </xf>
    <xf numFmtId="0" fontId="17" fillId="0" borderId="18" xfId="0" applyFont="1" applyBorder="1" applyAlignment="1">
      <alignment horizontal="center" vertical="center"/>
    </xf>
    <xf numFmtId="9" fontId="17" fillId="0" borderId="18" xfId="672" applyFont="1" applyBorder="1" applyAlignment="1" applyProtection="1">
      <alignment horizontal="center" vertical="center"/>
    </xf>
    <xf numFmtId="0" fontId="3" fillId="0" borderId="0" xfId="0" applyFont="1"/>
    <xf numFmtId="0" fontId="115" fillId="0" borderId="0" xfId="0" applyFont="1" applyAlignment="1">
      <alignment horizontal="left"/>
    </xf>
    <xf numFmtId="0" fontId="114" fillId="0" borderId="0" xfId="0" applyFont="1"/>
    <xf numFmtId="0" fontId="3" fillId="0" borderId="0" xfId="0" applyFont="1" applyAlignment="1">
      <alignment vertical="center"/>
    </xf>
    <xf numFmtId="0" fontId="96" fillId="0" borderId="18" xfId="0" applyFont="1" applyBorder="1" applyAlignment="1">
      <alignment horizontal="center" vertical="center"/>
    </xf>
    <xf numFmtId="0" fontId="107" fillId="72" borderId="84" xfId="0" applyFont="1" applyFill="1" applyBorder="1" applyAlignment="1" applyProtection="1">
      <alignment horizontal="center" vertical="center"/>
      <protection locked="0"/>
    </xf>
    <xf numFmtId="0" fontId="26" fillId="0" borderId="20" xfId="0" applyFont="1" applyBorder="1" applyAlignment="1">
      <alignment horizontal="center" vertical="center" wrapText="1"/>
    </xf>
    <xf numFmtId="1" fontId="14" fillId="0" borderId="0" xfId="0" applyNumberFormat="1" applyFont="1" applyAlignment="1">
      <alignment vertical="center"/>
    </xf>
    <xf numFmtId="0" fontId="22" fillId="0" borderId="0" xfId="0" applyFont="1"/>
    <xf numFmtId="0" fontId="2" fillId="0" borderId="0" xfId="0" applyFont="1" applyAlignment="1">
      <alignment horizontal="left"/>
    </xf>
    <xf numFmtId="0" fontId="88" fillId="76" borderId="18" xfId="0" applyFont="1" applyFill="1" applyBorder="1" applyAlignment="1">
      <alignment horizontal="center" vertical="center"/>
    </xf>
    <xf numFmtId="0" fontId="11" fillId="75" borderId="74" xfId="0" applyFont="1" applyFill="1" applyBorder="1" applyAlignment="1" applyProtection="1">
      <alignment vertical="center"/>
      <protection locked="0"/>
    </xf>
    <xf numFmtId="0" fontId="11" fillId="75" borderId="75" xfId="0" applyFont="1" applyFill="1" applyBorder="1" applyAlignment="1" applyProtection="1">
      <alignment vertical="center" wrapText="1"/>
      <protection locked="0"/>
    </xf>
    <xf numFmtId="49" fontId="11" fillId="75" borderId="76" xfId="0" applyNumberFormat="1" applyFont="1" applyFill="1" applyBorder="1" applyAlignment="1" applyProtection="1">
      <alignment vertical="center" wrapText="1"/>
      <protection locked="0"/>
    </xf>
    <xf numFmtId="49" fontId="11" fillId="75" borderId="77" xfId="0" applyNumberFormat="1" applyFont="1" applyFill="1" applyBorder="1" applyAlignment="1" applyProtection="1">
      <alignment vertical="center"/>
      <protection locked="0"/>
    </xf>
    <xf numFmtId="0" fontId="3" fillId="0" borderId="0" xfId="0" applyFont="1" applyProtection="1">
      <protection locked="0"/>
    </xf>
    <xf numFmtId="0" fontId="3" fillId="0" borderId="0" xfId="0" applyFont="1" applyAlignment="1" applyProtection="1">
      <alignment vertical="center"/>
      <protection locked="0"/>
    </xf>
    <xf numFmtId="1" fontId="9" fillId="72" borderId="19" xfId="0" applyNumberFormat="1" applyFont="1" applyFill="1" applyBorder="1" applyAlignment="1" applyProtection="1">
      <alignment horizontal="center" vertical="center"/>
      <protection locked="0"/>
    </xf>
    <xf numFmtId="0" fontId="21" fillId="76" borderId="18" xfId="0" applyFont="1" applyFill="1" applyBorder="1" applyAlignment="1">
      <alignment horizontal="center" vertical="center"/>
    </xf>
    <xf numFmtId="9" fontId="21" fillId="76" borderId="18" xfId="672" applyFont="1" applyFill="1" applyBorder="1" applyAlignment="1" applyProtection="1">
      <alignment horizontal="center" vertical="center"/>
    </xf>
    <xf numFmtId="9" fontId="21" fillId="76" borderId="18" xfId="0" applyNumberFormat="1" applyFont="1" applyFill="1" applyBorder="1" applyAlignment="1">
      <alignment horizontal="center" vertical="center"/>
    </xf>
    <xf numFmtId="0" fontId="17" fillId="76" borderId="18" xfId="0" applyFont="1" applyFill="1" applyBorder="1" applyAlignment="1">
      <alignment horizontal="center" vertical="center"/>
    </xf>
    <xf numFmtId="0" fontId="107" fillId="0" borderId="18" xfId="0" applyFont="1" applyBorder="1" applyAlignment="1">
      <alignment horizontal="center" vertical="center"/>
    </xf>
    <xf numFmtId="0" fontId="21" fillId="76" borderId="18" xfId="672" applyNumberFormat="1" applyFont="1" applyFill="1" applyBorder="1" applyAlignment="1" applyProtection="1">
      <alignment horizontal="center" vertical="center"/>
    </xf>
    <xf numFmtId="1" fontId="21" fillId="76" borderId="18" xfId="0" applyNumberFormat="1" applyFont="1" applyFill="1" applyBorder="1" applyAlignment="1">
      <alignment horizontal="center" vertical="center"/>
    </xf>
    <xf numFmtId="0" fontId="54" fillId="74" borderId="18" xfId="0" applyFont="1" applyFill="1" applyBorder="1" applyAlignment="1">
      <alignment horizontal="center" vertical="center"/>
    </xf>
    <xf numFmtId="0" fontId="18" fillId="0" borderId="0" xfId="0" applyFont="1" applyAlignment="1">
      <alignment horizontal="left"/>
    </xf>
    <xf numFmtId="0" fontId="86" fillId="0" borderId="22" xfId="0" applyFont="1" applyBorder="1" applyAlignment="1">
      <alignment horizontal="center" vertical="center"/>
    </xf>
    <xf numFmtId="0" fontId="86" fillId="78" borderId="18" xfId="0" applyFont="1" applyFill="1" applyBorder="1" applyAlignment="1">
      <alignment horizontal="center" vertical="center"/>
    </xf>
    <xf numFmtId="0" fontId="86" fillId="78" borderId="18" xfId="0" applyFont="1" applyFill="1" applyBorder="1" applyAlignment="1">
      <alignment vertical="center"/>
    </xf>
    <xf numFmtId="0" fontId="1" fillId="0" borderId="0" xfId="0" applyFont="1" applyAlignment="1">
      <alignment vertical="center"/>
    </xf>
    <xf numFmtId="1" fontId="8" fillId="0" borderId="0" xfId="0" applyNumberFormat="1" applyFont="1" applyAlignment="1">
      <alignment horizontal="center" vertical="center" wrapText="1" readingOrder="1"/>
    </xf>
    <xf numFmtId="49" fontId="59" fillId="0" borderId="0" xfId="0" applyNumberFormat="1" applyFont="1" applyAlignment="1">
      <alignment horizontal="center" vertical="center" wrapText="1" readingOrder="1"/>
    </xf>
    <xf numFmtId="0" fontId="8" fillId="0" borderId="0" xfId="0" applyFont="1" applyAlignment="1">
      <alignment horizontal="left" vertical="center" wrapText="1" readingOrder="1"/>
    </xf>
    <xf numFmtId="0" fontId="61" fillId="0" borderId="0" xfId="0" applyFont="1" applyAlignment="1">
      <alignment horizontal="left" vertical="center" wrapText="1" readingOrder="1"/>
    </xf>
    <xf numFmtId="0" fontId="60" fillId="0" borderId="0" xfId="0" applyFont="1" applyAlignment="1">
      <alignment horizontal="center" vertical="center" wrapText="1" readingOrder="1"/>
    </xf>
    <xf numFmtId="0" fontId="119" fillId="0" borderId="0" xfId="0" applyFont="1" applyAlignment="1">
      <alignment horizontal="center" vertical="center" wrapText="1" readingOrder="1"/>
    </xf>
    <xf numFmtId="10" fontId="9" fillId="27" borderId="0" xfId="672" applyNumberFormat="1" applyFont="1" applyFill="1" applyBorder="1" applyAlignment="1" applyProtection="1">
      <alignment horizontal="center" vertical="center" wrapText="1"/>
    </xf>
    <xf numFmtId="0" fontId="59" fillId="0" borderId="0" xfId="0" applyFont="1" applyAlignment="1">
      <alignment horizontal="center" vertical="center" wrapText="1"/>
    </xf>
    <xf numFmtId="0" fontId="9" fillId="0" borderId="0" xfId="0" applyFont="1" applyAlignment="1" applyProtection="1">
      <alignment horizontal="left" vertical="center" wrapText="1"/>
      <protection locked="0"/>
    </xf>
    <xf numFmtId="164" fontId="8" fillId="79" borderId="24" xfId="672" applyNumberFormat="1" applyFont="1" applyFill="1" applyBorder="1" applyAlignment="1" applyProtection="1">
      <alignment horizontal="center" vertical="center"/>
    </xf>
    <xf numFmtId="9" fontId="8" fillId="79" borderId="19" xfId="672" applyFont="1" applyFill="1" applyBorder="1" applyAlignment="1" applyProtection="1">
      <alignment horizontal="center" vertical="center"/>
    </xf>
    <xf numFmtId="164" fontId="8" fillId="80" borderId="47" xfId="672" applyNumberFormat="1" applyFont="1" applyFill="1" applyBorder="1" applyAlignment="1" applyProtection="1">
      <alignment horizontal="center" vertical="center"/>
    </xf>
    <xf numFmtId="164" fontId="8" fillId="80" borderId="29" xfId="672" applyNumberFormat="1" applyFont="1" applyFill="1" applyBorder="1" applyAlignment="1" applyProtection="1">
      <alignment horizontal="center" vertical="center"/>
    </xf>
    <xf numFmtId="164" fontId="8" fillId="0" borderId="24" xfId="672" applyNumberFormat="1" applyFont="1" applyFill="1" applyBorder="1" applyAlignment="1" applyProtection="1">
      <alignment horizontal="center" vertical="center"/>
    </xf>
    <xf numFmtId="164" fontId="8" fillId="82" borderId="50" xfId="672" applyNumberFormat="1" applyFont="1" applyFill="1" applyBorder="1" applyAlignment="1" applyProtection="1">
      <alignment horizontal="center" vertical="center"/>
    </xf>
    <xf numFmtId="164" fontId="8" fillId="82" borderId="30" xfId="672" applyNumberFormat="1" applyFont="1" applyFill="1" applyBorder="1" applyAlignment="1" applyProtection="1">
      <alignment horizontal="center" vertical="center"/>
    </xf>
    <xf numFmtId="164" fontId="8" fillId="82" borderId="24" xfId="672" applyNumberFormat="1" applyFont="1" applyFill="1" applyBorder="1" applyAlignment="1" applyProtection="1">
      <alignment horizontal="center" vertical="center"/>
    </xf>
    <xf numFmtId="164" fontId="8" fillId="82" borderId="19" xfId="672" applyNumberFormat="1" applyFont="1" applyFill="1" applyBorder="1" applyAlignment="1" applyProtection="1">
      <alignment horizontal="center" vertical="center"/>
    </xf>
    <xf numFmtId="0" fontId="8" fillId="0" borderId="24" xfId="0" applyFont="1" applyBorder="1" applyAlignment="1">
      <alignment vertical="center" wrapText="1"/>
    </xf>
    <xf numFmtId="164" fontId="8" fillId="0" borderId="30" xfId="672" applyNumberFormat="1" applyFont="1" applyFill="1" applyBorder="1" applyAlignment="1" applyProtection="1">
      <alignment horizontal="center" vertical="center" wrapText="1"/>
    </xf>
    <xf numFmtId="14" fontId="86" fillId="0" borderId="18" xfId="0" applyNumberFormat="1" applyFont="1" applyBorder="1" applyAlignment="1">
      <alignment horizontal="left"/>
    </xf>
    <xf numFmtId="10" fontId="21" fillId="76" borderId="18" xfId="672" applyNumberFormat="1" applyFont="1" applyFill="1" applyBorder="1" applyAlignment="1" applyProtection="1">
      <alignment horizontal="center" vertical="center"/>
    </xf>
    <xf numFmtId="10" fontId="21" fillId="76" borderId="18" xfId="0" applyNumberFormat="1" applyFont="1" applyFill="1" applyBorder="1" applyAlignment="1">
      <alignment horizontal="center" vertical="center"/>
    </xf>
    <xf numFmtId="0" fontId="86" fillId="72" borderId="84" xfId="0" applyFont="1" applyFill="1" applyBorder="1" applyAlignment="1" applyProtection="1">
      <alignment horizontal="center" vertical="center"/>
      <protection locked="0"/>
    </xf>
    <xf numFmtId="0" fontId="86" fillId="0" borderId="0" xfId="0" applyFont="1"/>
    <xf numFmtId="0" fontId="17" fillId="83" borderId="0" xfId="986" applyFont="1" applyFill="1" applyAlignment="1">
      <alignment vertical="center"/>
    </xf>
    <xf numFmtId="0" fontId="88" fillId="0" borderId="18" xfId="0" applyFont="1" applyBorder="1" applyAlignment="1">
      <alignment horizontal="left" vertical="center" indent="1"/>
    </xf>
    <xf numFmtId="0" fontId="88" fillId="0" borderId="18" xfId="0" applyFont="1" applyBorder="1" applyAlignment="1">
      <alignment horizontal="left" vertical="center" wrapText="1" indent="1"/>
    </xf>
    <xf numFmtId="0" fontId="1" fillId="0" borderId="0" xfId="0" applyFont="1"/>
    <xf numFmtId="0" fontId="1" fillId="0" borderId="0" xfId="0" applyFont="1" applyAlignment="1">
      <alignment horizontal="left"/>
    </xf>
    <xf numFmtId="0" fontId="1" fillId="0" borderId="0" xfId="0" applyFont="1" applyProtection="1">
      <protection locked="0"/>
    </xf>
    <xf numFmtId="0" fontId="11" fillId="0" borderId="35" xfId="0" applyFont="1" applyBorder="1" applyAlignment="1">
      <alignment horizontal="left" vertical="center"/>
    </xf>
    <xf numFmtId="0" fontId="11" fillId="0" borderId="34" xfId="0" applyFont="1" applyBorder="1" applyAlignment="1">
      <alignment vertical="center" wrapText="1"/>
    </xf>
    <xf numFmtId="0" fontId="1" fillId="0" borderId="0" xfId="0" applyFont="1" applyAlignment="1" applyProtection="1">
      <alignment vertical="center"/>
      <protection locked="0"/>
    </xf>
    <xf numFmtId="0" fontId="17" fillId="0" borderId="35" xfId="0" applyFont="1" applyBorder="1" applyAlignment="1">
      <alignment horizontal="left" vertical="center" wrapText="1" indent="1"/>
    </xf>
    <xf numFmtId="0" fontId="17" fillId="0" borderId="34" xfId="0" applyFont="1" applyBorder="1" applyAlignment="1">
      <alignment horizontal="left" vertical="center" wrapText="1" indent="1"/>
    </xf>
    <xf numFmtId="0" fontId="17" fillId="0" borderId="35" xfId="0" applyFont="1" applyBorder="1" applyAlignment="1">
      <alignment horizontal="left" vertical="center"/>
    </xf>
    <xf numFmtId="0" fontId="11" fillId="0" borderId="35" xfId="0" applyFont="1" applyBorder="1" applyAlignment="1">
      <alignment horizontal="left" vertical="center" wrapText="1"/>
    </xf>
    <xf numFmtId="0" fontId="11" fillId="0" borderId="34" xfId="0" applyFont="1" applyBorder="1" applyAlignment="1">
      <alignment vertical="center"/>
    </xf>
    <xf numFmtId="0" fontId="17" fillId="0" borderId="34" xfId="0" applyFont="1" applyBorder="1" applyAlignment="1">
      <alignment horizontal="left" vertical="center" indent="1"/>
    </xf>
    <xf numFmtId="0" fontId="17" fillId="0" borderId="35" xfId="0" applyFont="1" applyBorder="1" applyAlignment="1">
      <alignment horizontal="left" vertical="center" wrapText="1"/>
    </xf>
    <xf numFmtId="0" fontId="17" fillId="0" borderId="35" xfId="0" applyFont="1" applyBorder="1" applyAlignment="1">
      <alignment horizontal="left"/>
    </xf>
    <xf numFmtId="0" fontId="114" fillId="0" borderId="0" xfId="0" applyFont="1" applyAlignment="1">
      <alignment horizontal="left" vertical="center" wrapText="1"/>
    </xf>
    <xf numFmtId="1" fontId="9" fillId="32" borderId="19" xfId="0" applyNumberFormat="1" applyFont="1" applyFill="1" applyBorder="1" applyAlignment="1">
      <alignment horizontal="center" vertical="center"/>
    </xf>
    <xf numFmtId="0" fontId="86" fillId="72" borderId="19" xfId="0" applyFont="1" applyFill="1" applyBorder="1" applyAlignment="1" applyProtection="1">
      <alignment horizontal="center" vertical="center"/>
      <protection locked="0"/>
    </xf>
    <xf numFmtId="0" fontId="86" fillId="72" borderId="69" xfId="0" applyFont="1" applyFill="1" applyBorder="1" applyAlignment="1" applyProtection="1">
      <alignment horizontal="center" vertical="center"/>
      <protection locked="0"/>
    </xf>
    <xf numFmtId="1" fontId="14" fillId="0" borderId="0" xfId="0" applyNumberFormat="1" applyFont="1" applyAlignment="1">
      <alignment horizontal="left" vertical="center" wrapText="1"/>
    </xf>
    <xf numFmtId="10" fontId="14" fillId="0" borderId="0" xfId="672" applyNumberFormat="1" applyFont="1" applyAlignment="1">
      <alignment horizontal="center" vertical="center" wrapText="1"/>
    </xf>
    <xf numFmtId="0" fontId="21" fillId="66" borderId="23" xfId="0" applyFont="1" applyFill="1" applyBorder="1" applyAlignment="1" applyProtection="1">
      <alignment horizontal="center" vertical="center" wrapText="1"/>
      <protection locked="0"/>
    </xf>
    <xf numFmtId="0" fontId="86" fillId="66" borderId="23" xfId="0" applyFont="1" applyFill="1" applyBorder="1" applyAlignment="1" applyProtection="1">
      <alignment horizontal="center" vertical="center" wrapText="1"/>
      <protection locked="0"/>
    </xf>
    <xf numFmtId="0" fontId="86" fillId="66" borderId="33" xfId="0" applyFont="1" applyFill="1" applyBorder="1" applyAlignment="1" applyProtection="1">
      <alignment horizontal="center" vertical="center" wrapText="1"/>
      <protection locked="0"/>
    </xf>
    <xf numFmtId="0" fontId="86" fillId="66" borderId="18" xfId="0" applyFont="1" applyFill="1" applyBorder="1" applyAlignment="1" applyProtection="1">
      <alignment horizontal="center" vertical="center" wrapText="1"/>
      <protection locked="0"/>
    </xf>
    <xf numFmtId="0" fontId="86" fillId="66" borderId="20" xfId="0" applyFont="1" applyFill="1" applyBorder="1" applyAlignment="1" applyProtection="1">
      <alignment horizontal="center" vertical="center" wrapText="1"/>
      <protection locked="0"/>
    </xf>
    <xf numFmtId="0" fontId="86" fillId="72" borderId="20" xfId="0" applyFont="1" applyFill="1" applyBorder="1" applyAlignment="1" applyProtection="1">
      <alignment horizontal="center" vertical="center"/>
      <protection locked="0"/>
    </xf>
    <xf numFmtId="0" fontId="17" fillId="0" borderId="20" xfId="0" applyFont="1" applyBorder="1" applyAlignment="1">
      <alignment vertical="center"/>
    </xf>
    <xf numFmtId="0" fontId="86" fillId="72" borderId="18" xfId="0" applyFont="1" applyFill="1" applyBorder="1" applyAlignment="1" applyProtection="1">
      <alignment horizontal="center" vertical="center"/>
      <protection locked="0"/>
    </xf>
    <xf numFmtId="0" fontId="111" fillId="0" borderId="0" xfId="0" applyFont="1" applyAlignment="1">
      <alignment horizontal="left" vertical="center" wrapText="1"/>
    </xf>
    <xf numFmtId="0" fontId="87" fillId="0" borderId="96" xfId="0" applyFont="1" applyBorder="1" applyAlignment="1">
      <alignment horizontal="center" vertical="center" wrapText="1"/>
    </xf>
    <xf numFmtId="0" fontId="87" fillId="0" borderId="93" xfId="0" applyFont="1" applyBorder="1" applyAlignment="1">
      <alignment horizontal="center" vertical="center" wrapText="1"/>
    </xf>
    <xf numFmtId="0" fontId="87" fillId="0" borderId="94" xfId="0" applyFont="1" applyBorder="1" applyAlignment="1">
      <alignment horizontal="center" vertical="center" wrapText="1"/>
    </xf>
    <xf numFmtId="0" fontId="86" fillId="0" borderId="34" xfId="0" applyFont="1" applyBorder="1" applyAlignment="1">
      <alignment horizontal="center" vertical="center" wrapText="1"/>
    </xf>
    <xf numFmtId="0" fontId="86" fillId="0" borderId="85" xfId="0" applyFont="1" applyBorder="1" applyAlignment="1">
      <alignment horizontal="center" vertical="center" wrapText="1"/>
    </xf>
    <xf numFmtId="0" fontId="86" fillId="0" borderId="82" xfId="0" applyFont="1" applyBorder="1" applyAlignment="1">
      <alignment horizontal="center" vertical="center" wrapText="1"/>
    </xf>
    <xf numFmtId="0" fontId="86" fillId="0" borderId="69" xfId="0" applyFont="1" applyBorder="1" applyAlignment="1">
      <alignment horizontal="center" vertical="center" wrapText="1"/>
    </xf>
    <xf numFmtId="0" fontId="17" fillId="0" borderId="81" xfId="0" applyFont="1" applyBorder="1" applyAlignment="1">
      <alignment horizontal="left" vertical="center" wrapText="1" indent="1"/>
    </xf>
    <xf numFmtId="0" fontId="17" fillId="0" borderId="69" xfId="0" applyFont="1" applyBorder="1" applyAlignment="1">
      <alignment horizontal="left" vertical="center" wrapText="1" indent="1"/>
    </xf>
    <xf numFmtId="0" fontId="115" fillId="0" borderId="0" xfId="0" applyFont="1"/>
    <xf numFmtId="0" fontId="7" fillId="0" borderId="18" xfId="0" applyFont="1" applyBorder="1" applyAlignment="1">
      <alignment horizontal="center" vertical="center" wrapText="1"/>
    </xf>
    <xf numFmtId="0" fontId="7" fillId="0" borderId="34" xfId="0" applyFont="1" applyBorder="1" applyAlignment="1">
      <alignment horizontal="center" vertical="center" wrapText="1"/>
    </xf>
    <xf numFmtId="0" fontId="16" fillId="66" borderId="23" xfId="0" applyFont="1" applyFill="1" applyBorder="1" applyAlignment="1" applyProtection="1">
      <alignment horizontal="center" vertical="center" wrapText="1"/>
      <protection locked="0"/>
    </xf>
    <xf numFmtId="0" fontId="16" fillId="66" borderId="46" xfId="0" applyFont="1" applyFill="1" applyBorder="1" applyAlignment="1" applyProtection="1">
      <alignment horizontal="center" vertical="center" wrapText="1"/>
      <protection locked="0"/>
    </xf>
    <xf numFmtId="0" fontId="87" fillId="0" borderId="35" xfId="0" applyFont="1" applyBorder="1" applyAlignment="1">
      <alignment vertical="center" wrapText="1"/>
    </xf>
    <xf numFmtId="0" fontId="89" fillId="0" borderId="81" xfId="0" applyFont="1" applyBorder="1" applyAlignment="1">
      <alignment vertical="center" wrapText="1"/>
    </xf>
    <xf numFmtId="0" fontId="1" fillId="0" borderId="82" xfId="0" applyFont="1" applyBorder="1" applyAlignment="1">
      <alignment horizontal="center" vertical="center"/>
    </xf>
    <xf numFmtId="0" fontId="1" fillId="0" borderId="69" xfId="0" applyFont="1" applyBorder="1" applyAlignment="1">
      <alignment horizontal="center" vertical="center"/>
    </xf>
    <xf numFmtId="0" fontId="89" fillId="0" borderId="0" xfId="0" applyFont="1" applyAlignment="1">
      <alignment vertical="center"/>
    </xf>
    <xf numFmtId="0" fontId="89" fillId="0" borderId="19" xfId="0" applyFont="1" applyBorder="1" applyAlignment="1">
      <alignment horizontal="center" vertical="center"/>
    </xf>
    <xf numFmtId="0" fontId="87" fillId="0" borderId="82" xfId="0" applyFont="1" applyBorder="1" applyAlignment="1">
      <alignment horizontal="center" vertical="center" wrapText="1"/>
    </xf>
    <xf numFmtId="0" fontId="87" fillId="0" borderId="69" xfId="0" applyFont="1" applyBorder="1" applyAlignment="1">
      <alignment horizontal="center" vertical="center" wrapText="1"/>
    </xf>
    <xf numFmtId="1" fontId="8" fillId="84" borderId="23" xfId="910" applyNumberFormat="1" applyFont="1" applyFill="1" applyBorder="1" applyAlignment="1" applyProtection="1">
      <alignment horizontal="center" vertical="center"/>
      <protection locked="0"/>
    </xf>
    <xf numFmtId="1" fontId="8" fillId="84" borderId="18" xfId="910" applyNumberFormat="1" applyFont="1" applyFill="1" applyBorder="1" applyAlignment="1" applyProtection="1">
      <alignment horizontal="center" vertical="center"/>
      <protection locked="0"/>
    </xf>
    <xf numFmtId="1" fontId="8" fillId="84" borderId="82" xfId="910" applyNumberFormat="1" applyFont="1" applyFill="1" applyBorder="1" applyAlignment="1" applyProtection="1">
      <alignment horizontal="center" vertical="center"/>
      <protection locked="0"/>
    </xf>
    <xf numFmtId="0" fontId="1" fillId="0" borderId="18" xfId="0" applyFont="1" applyBorder="1" applyAlignment="1">
      <alignment horizontal="left" vertical="center" wrapText="1"/>
    </xf>
    <xf numFmtId="0" fontId="1" fillId="0" borderId="18" xfId="0" applyFont="1" applyBorder="1" applyAlignment="1">
      <alignment wrapText="1"/>
    </xf>
    <xf numFmtId="0" fontId="1" fillId="0" borderId="18" xfId="0" applyFont="1" applyBorder="1" applyAlignment="1">
      <alignment horizontal="left" vertical="center"/>
    </xf>
    <xf numFmtId="0" fontId="87" fillId="0" borderId="97" xfId="0" applyFont="1" applyBorder="1" applyAlignment="1">
      <alignment horizontal="center" vertical="center" wrapText="1"/>
    </xf>
    <xf numFmtId="0" fontId="87" fillId="0" borderId="73" xfId="0" applyFont="1" applyBorder="1" applyAlignment="1">
      <alignment horizontal="center" vertical="center" wrapText="1"/>
    </xf>
    <xf numFmtId="0" fontId="87" fillId="0" borderId="98" xfId="0" applyFont="1" applyBorder="1" applyAlignment="1">
      <alignment horizontal="center" vertical="center" wrapText="1"/>
    </xf>
    <xf numFmtId="0" fontId="87" fillId="0" borderId="71" xfId="0" applyFont="1" applyBorder="1" applyAlignment="1">
      <alignment horizontal="center" vertical="center" wrapText="1"/>
    </xf>
    <xf numFmtId="49" fontId="8" fillId="84" borderId="40" xfId="910" applyNumberFormat="1" applyFont="1" applyFill="1" applyBorder="1" applyAlignment="1" applyProtection="1">
      <alignment horizontal="left" vertical="center"/>
      <protection locked="0"/>
    </xf>
    <xf numFmtId="1" fontId="8" fillId="84" borderId="46" xfId="910" applyNumberFormat="1" applyFont="1" applyFill="1" applyBorder="1" applyAlignment="1" applyProtection="1">
      <alignment horizontal="left" vertical="center" wrapText="1"/>
      <protection locked="0"/>
    </xf>
    <xf numFmtId="49" fontId="8" fillId="84" borderId="22" xfId="910" applyNumberFormat="1" applyFont="1" applyFill="1" applyBorder="1" applyAlignment="1" applyProtection="1">
      <alignment horizontal="left" vertical="center"/>
      <protection locked="0"/>
    </xf>
    <xf numFmtId="1" fontId="8" fillId="84" borderId="34" xfId="910" applyNumberFormat="1" applyFont="1" applyFill="1" applyBorder="1" applyAlignment="1" applyProtection="1">
      <alignment horizontal="left" vertical="center" wrapText="1"/>
      <protection locked="0"/>
    </xf>
    <xf numFmtId="49" fontId="8" fillId="84" borderId="85" xfId="910" applyNumberFormat="1" applyFont="1" applyFill="1" applyBorder="1" applyAlignment="1" applyProtection="1">
      <alignment horizontal="left" vertical="center"/>
      <protection locked="0"/>
    </xf>
    <xf numFmtId="1" fontId="8" fillId="84" borderId="69" xfId="910" applyNumberFormat="1" applyFont="1" applyFill="1" applyBorder="1" applyAlignment="1" applyProtection="1">
      <alignment horizontal="left" vertical="center" wrapText="1"/>
      <protection locked="0"/>
    </xf>
    <xf numFmtId="0" fontId="87" fillId="0" borderId="0" xfId="0" applyFont="1" applyAlignment="1">
      <alignment vertical="center"/>
    </xf>
    <xf numFmtId="1" fontId="87" fillId="0" borderId="19" xfId="0" applyNumberFormat="1" applyFont="1" applyBorder="1" applyAlignment="1">
      <alignment horizontal="center" vertical="center"/>
    </xf>
    <xf numFmtId="0" fontId="21" fillId="0" borderId="18" xfId="0" applyFont="1" applyBorder="1"/>
    <xf numFmtId="0" fontId="86" fillId="0" borderId="18" xfId="0" applyFont="1" applyBorder="1" applyAlignment="1">
      <alignment vertical="center" wrapText="1"/>
    </xf>
    <xf numFmtId="0" fontId="9" fillId="0" borderId="0" xfId="0" applyFont="1" applyAlignment="1">
      <alignment horizontal="left" vertical="center" wrapText="1"/>
    </xf>
    <xf numFmtId="0" fontId="88" fillId="0" borderId="18" xfId="0" applyFont="1" applyBorder="1" applyAlignment="1">
      <alignment vertical="center" wrapText="1"/>
    </xf>
    <xf numFmtId="49" fontId="21" fillId="76" borderId="18" xfId="0" applyNumberFormat="1" applyFont="1" applyFill="1" applyBorder="1" applyAlignment="1">
      <alignment horizontal="center" vertical="center"/>
    </xf>
    <xf numFmtId="0" fontId="115" fillId="0" borderId="0" xfId="0" applyFont="1" applyAlignment="1">
      <alignment vertical="top"/>
    </xf>
    <xf numFmtId="0" fontId="88" fillId="0" borderId="0" xfId="0" applyFont="1"/>
    <xf numFmtId="0" fontId="17" fillId="0" borderId="22" xfId="0" applyFont="1" applyBorder="1" applyAlignment="1">
      <alignment vertical="center"/>
    </xf>
    <xf numFmtId="0" fontId="86" fillId="67" borderId="0" xfId="0" applyFont="1" applyFill="1" applyAlignment="1">
      <alignment vertical="center"/>
    </xf>
    <xf numFmtId="49" fontId="8" fillId="84" borderId="44" xfId="910" applyNumberFormat="1" applyFont="1" applyFill="1" applyBorder="1" applyAlignment="1" applyProtection="1">
      <alignment horizontal="left" vertical="center" wrapText="1"/>
      <protection locked="0"/>
    </xf>
    <xf numFmtId="49" fontId="8" fillId="84" borderId="23" xfId="910" applyNumberFormat="1" applyFont="1" applyFill="1" applyBorder="1" applyAlignment="1" applyProtection="1">
      <alignment horizontal="left" vertical="center" wrapText="1"/>
      <protection locked="0"/>
    </xf>
    <xf numFmtId="49" fontId="8" fillId="84" borderId="81" xfId="910" applyNumberFormat="1" applyFont="1" applyFill="1" applyBorder="1" applyAlignment="1" applyProtection="1">
      <alignment horizontal="left" vertical="center" wrapText="1"/>
      <protection locked="0"/>
    </xf>
    <xf numFmtId="49" fontId="8" fillId="84" borderId="82" xfId="910" applyNumberFormat="1" applyFont="1" applyFill="1" applyBorder="1" applyAlignment="1" applyProtection="1">
      <alignment horizontal="left" vertical="center" wrapText="1"/>
      <protection locked="0"/>
    </xf>
    <xf numFmtId="49" fontId="8" fillId="84" borderId="18" xfId="910" applyNumberFormat="1" applyFont="1" applyFill="1" applyBorder="1" applyAlignment="1" applyProtection="1">
      <alignment horizontal="left" vertical="center" wrapText="1"/>
      <protection locked="0"/>
    </xf>
    <xf numFmtId="49" fontId="8" fillId="84" borderId="35" xfId="910" applyNumberFormat="1" applyFont="1" applyFill="1" applyBorder="1" applyAlignment="1" applyProtection="1">
      <alignment horizontal="left" vertical="center" wrapText="1"/>
      <protection locked="0"/>
    </xf>
    <xf numFmtId="49" fontId="8" fillId="84" borderId="23" xfId="910" applyNumberFormat="1" applyFont="1" applyFill="1" applyBorder="1" applyAlignment="1" applyProtection="1">
      <alignment horizontal="center" vertical="center" wrapText="1"/>
      <protection locked="0"/>
    </xf>
    <xf numFmtId="49" fontId="8" fillId="84" borderId="18" xfId="910" applyNumberFormat="1" applyFont="1" applyFill="1" applyBorder="1" applyAlignment="1" applyProtection="1">
      <alignment horizontal="center" vertical="center" wrapText="1"/>
      <protection locked="0"/>
    </xf>
    <xf numFmtId="49" fontId="8" fillId="84" borderId="82" xfId="910" applyNumberFormat="1" applyFont="1" applyFill="1" applyBorder="1" applyAlignment="1" applyProtection="1">
      <alignment horizontal="center" vertical="center" wrapText="1"/>
      <protection locked="0"/>
    </xf>
    <xf numFmtId="49" fontId="17" fillId="84" borderId="44" xfId="910" applyNumberFormat="1" applyFont="1" applyFill="1" applyBorder="1" applyAlignment="1" applyProtection="1">
      <alignment horizontal="left" vertical="center" wrapText="1"/>
      <protection locked="0"/>
    </xf>
    <xf numFmtId="49" fontId="17" fillId="84" borderId="23" xfId="910" applyNumberFormat="1" applyFont="1" applyFill="1" applyBorder="1" applyAlignment="1" applyProtection="1">
      <alignment horizontal="left" vertical="center" wrapText="1"/>
      <protection locked="0"/>
    </xf>
    <xf numFmtId="1" fontId="17" fillId="84" borderId="23" xfId="910" applyNumberFormat="1" applyFont="1" applyFill="1" applyBorder="1" applyAlignment="1" applyProtection="1">
      <alignment horizontal="center" vertical="center"/>
      <protection locked="0"/>
    </xf>
    <xf numFmtId="1" fontId="17" fillId="84" borderId="46" xfId="910" applyNumberFormat="1" applyFont="1" applyFill="1" applyBorder="1" applyAlignment="1" applyProtection="1">
      <alignment horizontal="center" vertical="center"/>
      <protection locked="0"/>
    </xf>
    <xf numFmtId="1" fontId="17" fillId="84" borderId="18" xfId="910" applyNumberFormat="1" applyFont="1" applyFill="1" applyBorder="1" applyAlignment="1" applyProtection="1">
      <alignment horizontal="center" vertical="center"/>
      <protection locked="0"/>
    </xf>
    <xf numFmtId="1" fontId="17" fillId="84" borderId="34" xfId="910" applyNumberFormat="1" applyFont="1" applyFill="1" applyBorder="1" applyAlignment="1" applyProtection="1">
      <alignment horizontal="center" vertical="center"/>
      <protection locked="0"/>
    </xf>
    <xf numFmtId="49" fontId="17" fillId="84" borderId="81" xfId="910" applyNumberFormat="1" applyFont="1" applyFill="1" applyBorder="1" applyAlignment="1" applyProtection="1">
      <alignment horizontal="left" vertical="center" wrapText="1"/>
      <protection locked="0"/>
    </xf>
    <xf numFmtId="49" fontId="17" fillId="84" borderId="82" xfId="910" applyNumberFormat="1" applyFont="1" applyFill="1" applyBorder="1" applyAlignment="1" applyProtection="1">
      <alignment horizontal="left" vertical="center" wrapText="1"/>
      <protection locked="0"/>
    </xf>
    <xf numFmtId="1" fontId="17" fillId="84" borderId="82" xfId="910" applyNumberFormat="1" applyFont="1" applyFill="1" applyBorder="1" applyAlignment="1" applyProtection="1">
      <alignment horizontal="center" vertical="center"/>
      <protection locked="0"/>
    </xf>
    <xf numFmtId="1" fontId="17" fillId="84" borderId="69" xfId="910" applyNumberFormat="1" applyFont="1" applyFill="1" applyBorder="1" applyAlignment="1" applyProtection="1">
      <alignment horizontal="center" vertical="center"/>
      <protection locked="0"/>
    </xf>
    <xf numFmtId="49" fontId="17" fillId="84" borderId="80" xfId="910" applyNumberFormat="1" applyFont="1" applyFill="1" applyBorder="1" applyAlignment="1" applyProtection="1">
      <alignment horizontal="left" vertical="center" wrapText="1"/>
      <protection locked="0"/>
    </xf>
    <xf numFmtId="49" fontId="17" fillId="84" borderId="28" xfId="910" applyNumberFormat="1" applyFont="1" applyFill="1" applyBorder="1" applyAlignment="1" applyProtection="1">
      <alignment horizontal="left" vertical="center" wrapText="1"/>
      <protection locked="0"/>
    </xf>
    <xf numFmtId="1" fontId="17" fillId="84" borderId="26" xfId="910" applyNumberFormat="1" applyFont="1" applyFill="1" applyBorder="1" applyAlignment="1" applyProtection="1">
      <alignment horizontal="center" vertical="center"/>
      <protection locked="0"/>
    </xf>
    <xf numFmtId="1" fontId="17" fillId="84" borderId="28" xfId="910" applyNumberFormat="1" applyFont="1" applyFill="1" applyBorder="1" applyAlignment="1" applyProtection="1">
      <alignment horizontal="center" vertical="center"/>
      <protection locked="0"/>
    </xf>
    <xf numFmtId="1" fontId="17" fillId="84" borderId="84" xfId="910" applyNumberFormat="1" applyFont="1" applyFill="1" applyBorder="1" applyAlignment="1" applyProtection="1">
      <alignment horizontal="center" vertical="center"/>
      <protection locked="0"/>
    </xf>
    <xf numFmtId="0" fontId="0" fillId="85" borderId="18" xfId="0" applyFill="1" applyBorder="1"/>
    <xf numFmtId="0" fontId="1" fillId="0" borderId="18" xfId="0" applyFont="1" applyBorder="1" applyAlignment="1">
      <alignment horizontal="center" vertical="center" wrapText="1"/>
    </xf>
    <xf numFmtId="0" fontId="1" fillId="0" borderId="18" xfId="0" applyFont="1" applyBorder="1" applyAlignment="1">
      <alignment horizontal="center" vertical="center"/>
    </xf>
    <xf numFmtId="0" fontId="0" fillId="0" borderId="0" xfId="0" applyAlignment="1">
      <alignment horizontal="center"/>
    </xf>
    <xf numFmtId="0" fontId="88" fillId="0" borderId="19" xfId="0" applyFont="1" applyBorder="1" applyAlignment="1">
      <alignment vertical="center" wrapText="1"/>
    </xf>
    <xf numFmtId="1" fontId="90" fillId="66" borderId="19" xfId="0" applyNumberFormat="1" applyFont="1" applyFill="1" applyBorder="1" applyAlignment="1" applyProtection="1">
      <alignment horizontal="center" vertical="center"/>
      <protection locked="0"/>
    </xf>
    <xf numFmtId="10" fontId="90" fillId="27" borderId="19" xfId="672" applyNumberFormat="1" applyFont="1" applyFill="1" applyBorder="1" applyAlignment="1" applyProtection="1">
      <alignment horizontal="center" vertical="center" wrapText="1"/>
    </xf>
    <xf numFmtId="1" fontId="90" fillId="72" borderId="19" xfId="0" applyNumberFormat="1" applyFont="1" applyFill="1" applyBorder="1" applyAlignment="1" applyProtection="1">
      <alignment horizontal="center" vertical="center"/>
      <protection locked="0"/>
    </xf>
    <xf numFmtId="0" fontId="88" fillId="0" borderId="0" xfId="0" applyFont="1" applyAlignment="1">
      <alignment vertical="center" wrapText="1"/>
    </xf>
    <xf numFmtId="0" fontId="111" fillId="0" borderId="95" xfId="0" applyFont="1" applyBorder="1" applyAlignment="1">
      <alignment horizontal="left" vertical="center" wrapText="1"/>
    </xf>
    <xf numFmtId="0" fontId="111" fillId="0" borderId="43" xfId="0" applyFont="1" applyBorder="1" applyAlignment="1">
      <alignment horizontal="left" vertical="center" wrapText="1"/>
    </xf>
    <xf numFmtId="0" fontId="111" fillId="0" borderId="96" xfId="0" applyFont="1" applyBorder="1" applyAlignment="1">
      <alignment horizontal="left" vertical="center" wrapText="1"/>
    </xf>
    <xf numFmtId="0" fontId="87" fillId="0" borderId="66" xfId="0" applyFont="1" applyBorder="1" applyAlignment="1">
      <alignment horizontal="left" vertical="center" wrapText="1"/>
    </xf>
    <xf numFmtId="0" fontId="87" fillId="0" borderId="21" xfId="0" applyFont="1" applyBorder="1" applyAlignment="1">
      <alignment horizontal="left" vertical="center" wrapText="1"/>
    </xf>
    <xf numFmtId="0" fontId="87" fillId="0" borderId="22" xfId="0" applyFont="1" applyBorder="1" applyAlignment="1">
      <alignment horizontal="left" vertical="center" wrapText="1"/>
    </xf>
    <xf numFmtId="0" fontId="87" fillId="0" borderId="67" xfId="0" applyFont="1" applyBorder="1" applyAlignment="1">
      <alignment horizontal="left" vertical="center" wrapText="1"/>
    </xf>
    <xf numFmtId="0" fontId="87" fillId="0" borderId="68" xfId="0" applyFont="1" applyBorder="1" applyAlignment="1">
      <alignment horizontal="left" vertical="center" wrapText="1"/>
    </xf>
    <xf numFmtId="0" fontId="87" fillId="0" borderId="85" xfId="0" applyFont="1" applyBorder="1" applyAlignment="1">
      <alignment horizontal="left" vertical="center" wrapText="1"/>
    </xf>
    <xf numFmtId="0" fontId="21" fillId="31" borderId="20" xfId="0" applyFont="1" applyFill="1" applyBorder="1" applyAlignment="1" applyProtection="1">
      <alignment horizontal="left" vertical="center"/>
      <protection locked="0"/>
    </xf>
    <xf numFmtId="0" fontId="99" fillId="31" borderId="21" xfId="0" applyFont="1" applyFill="1" applyBorder="1" applyAlignment="1" applyProtection="1">
      <alignment horizontal="left" vertical="center"/>
      <protection locked="0"/>
    </xf>
    <xf numFmtId="0" fontId="99" fillId="31" borderId="22" xfId="0" applyFont="1" applyFill="1" applyBorder="1" applyAlignment="1" applyProtection="1">
      <alignment horizontal="left" vertical="center"/>
      <protection locked="0"/>
    </xf>
    <xf numFmtId="9" fontId="21" fillId="31" borderId="20" xfId="0" applyNumberFormat="1" applyFont="1" applyFill="1" applyBorder="1" applyAlignment="1" applyProtection="1">
      <alignment horizontal="left" vertical="center"/>
      <protection locked="0"/>
    </xf>
    <xf numFmtId="9" fontId="99" fillId="31" borderId="21" xfId="0" applyNumberFormat="1" applyFont="1" applyFill="1" applyBorder="1" applyAlignment="1" applyProtection="1">
      <alignment horizontal="left" vertical="center"/>
      <protection locked="0"/>
    </xf>
    <xf numFmtId="9" fontId="99" fillId="31" borderId="22" xfId="0" applyNumberFormat="1" applyFont="1" applyFill="1" applyBorder="1" applyAlignment="1" applyProtection="1">
      <alignment horizontal="left" vertical="center"/>
      <protection locked="0"/>
    </xf>
    <xf numFmtId="0" fontId="11" fillId="0" borderId="54" xfId="910" applyFont="1" applyBorder="1" applyAlignment="1">
      <alignment horizontal="left" vertical="center" wrapText="1"/>
    </xf>
    <xf numFmtId="0" fontId="11" fillId="0" borderId="72" xfId="910" applyFont="1" applyBorder="1" applyAlignment="1">
      <alignment horizontal="left" vertical="center" wrapText="1"/>
    </xf>
    <xf numFmtId="0" fontId="11" fillId="0" borderId="24" xfId="910" applyFont="1" applyBorder="1" applyAlignment="1">
      <alignment horizontal="left" vertical="center" wrapText="1"/>
    </xf>
    <xf numFmtId="0" fontId="11" fillId="0" borderId="83" xfId="0" applyFont="1" applyBorder="1" applyAlignment="1">
      <alignment horizontal="left" vertical="center" wrapText="1"/>
    </xf>
    <xf numFmtId="0" fontId="108" fillId="0" borderId="56" xfId="0" applyFont="1" applyBorder="1" applyAlignment="1">
      <alignment horizontal="left" vertical="center" wrapText="1"/>
    </xf>
    <xf numFmtId="0" fontId="11" fillId="0" borderId="66" xfId="0" applyFont="1" applyBorder="1" applyAlignment="1">
      <alignment horizontal="left" vertical="center" wrapText="1"/>
    </xf>
    <xf numFmtId="0" fontId="11" fillId="0" borderId="21" xfId="0" applyFont="1" applyBorder="1" applyAlignment="1">
      <alignment horizontal="left" vertical="center" wrapText="1"/>
    </xf>
    <xf numFmtId="0" fontId="86" fillId="72" borderId="18" xfId="0" applyFont="1" applyFill="1" applyBorder="1" applyAlignment="1" applyProtection="1">
      <alignment horizontal="center" vertical="center"/>
      <protection locked="0"/>
    </xf>
    <xf numFmtId="0" fontId="105" fillId="0" borderId="36" xfId="0" applyFont="1" applyBorder="1" applyAlignment="1">
      <alignment horizontal="center" vertical="center" wrapText="1"/>
    </xf>
    <xf numFmtId="0" fontId="105" fillId="0" borderId="37" xfId="0" applyFont="1" applyBorder="1" applyAlignment="1">
      <alignment horizontal="center" vertical="center" wrapText="1"/>
    </xf>
    <xf numFmtId="0" fontId="105" fillId="0" borderId="38" xfId="0" applyFont="1" applyBorder="1" applyAlignment="1">
      <alignment horizontal="center" vertical="center" wrapText="1"/>
    </xf>
    <xf numFmtId="0" fontId="105" fillId="0" borderId="39" xfId="0" applyFont="1" applyBorder="1" applyAlignment="1">
      <alignment horizontal="center" vertical="center" wrapText="1"/>
    </xf>
    <xf numFmtId="0" fontId="105" fillId="0" borderId="33" xfId="0" applyFont="1" applyBorder="1" applyAlignment="1">
      <alignment horizontal="center" vertical="center" wrapText="1"/>
    </xf>
    <xf numFmtId="0" fontId="105" fillId="0" borderId="40" xfId="0" applyFont="1" applyBorder="1" applyAlignment="1">
      <alignment horizontal="center" vertical="center" wrapText="1"/>
    </xf>
    <xf numFmtId="0" fontId="105" fillId="0" borderId="41" xfId="0" applyFont="1" applyBorder="1" applyAlignment="1">
      <alignment horizontal="center" vertical="center" wrapText="1"/>
    </xf>
    <xf numFmtId="0" fontId="105" fillId="0" borderId="23" xfId="0" applyFont="1" applyBorder="1" applyAlignment="1">
      <alignment horizontal="center" vertical="center" wrapText="1"/>
    </xf>
    <xf numFmtId="0" fontId="26" fillId="0" borderId="41" xfId="0" applyFont="1" applyBorder="1" applyAlignment="1">
      <alignment horizontal="center" vertical="center"/>
    </xf>
    <xf numFmtId="0" fontId="105" fillId="0" borderId="23" xfId="0" applyFont="1" applyBorder="1" applyAlignment="1">
      <alignment horizontal="center" vertical="center"/>
    </xf>
    <xf numFmtId="0" fontId="8" fillId="0" borderId="0" xfId="0" applyFont="1" applyAlignment="1">
      <alignment horizontal="justify" vertical="justify" wrapText="1"/>
    </xf>
    <xf numFmtId="0" fontId="112" fillId="0" borderId="0" xfId="0" applyFont="1" applyAlignment="1">
      <alignment horizontal="justify" vertical="justify" wrapText="1"/>
    </xf>
    <xf numFmtId="0" fontId="105" fillId="0" borderId="44" xfId="0" applyFont="1" applyBorder="1" applyAlignment="1">
      <alignment horizontal="left" vertical="center" wrapText="1"/>
    </xf>
    <xf numFmtId="0" fontId="105" fillId="0" borderId="23" xfId="0" applyFont="1" applyBorder="1" applyAlignment="1">
      <alignment horizontal="left" vertical="center" wrapText="1"/>
    </xf>
    <xf numFmtId="0" fontId="108" fillId="0" borderId="35" xfId="910" applyFont="1" applyBorder="1" applyAlignment="1">
      <alignment horizontal="left" vertical="center" wrapText="1"/>
    </xf>
    <xf numFmtId="0" fontId="108" fillId="0" borderId="18" xfId="910" applyFont="1" applyBorder="1" applyAlignment="1">
      <alignment horizontal="left" vertical="center" wrapText="1"/>
    </xf>
    <xf numFmtId="0" fontId="103" fillId="0" borderId="18" xfId="0" applyFont="1" applyBorder="1" applyAlignment="1">
      <alignment horizontal="left" vertical="center" wrapText="1"/>
    </xf>
    <xf numFmtId="0" fontId="11" fillId="0" borderId="73" xfId="910" applyFont="1" applyBorder="1" applyAlignment="1">
      <alignment horizontal="left" vertical="center" wrapText="1"/>
    </xf>
    <xf numFmtId="0" fontId="88" fillId="0" borderId="0" xfId="0" applyFont="1" applyAlignment="1">
      <alignment horizontal="left" vertical="center" wrapText="1"/>
    </xf>
    <xf numFmtId="0" fontId="111" fillId="0" borderId="0" xfId="0" applyFont="1" applyAlignment="1">
      <alignment horizontal="left" vertical="center" wrapText="1"/>
    </xf>
    <xf numFmtId="0" fontId="108" fillId="0" borderId="66" xfId="910" applyFont="1" applyBorder="1" applyAlignment="1">
      <alignment horizontal="left" vertical="center" wrapText="1"/>
    </xf>
    <xf numFmtId="0" fontId="108" fillId="0" borderId="21" xfId="910" applyFont="1" applyBorder="1" applyAlignment="1">
      <alignment horizontal="left" vertical="center" wrapText="1"/>
    </xf>
    <xf numFmtId="0" fontId="108" fillId="0" borderId="22" xfId="910" applyFont="1" applyBorder="1" applyAlignment="1">
      <alignment horizontal="left" vertical="center" wrapText="1"/>
    </xf>
    <xf numFmtId="0" fontId="11" fillId="0" borderId="67" xfId="0" applyFont="1" applyBorder="1" applyAlignment="1">
      <alignment horizontal="left" vertical="center" wrapText="1"/>
    </xf>
    <xf numFmtId="0" fontId="11" fillId="0" borderId="68" xfId="0" applyFont="1" applyBorder="1" applyAlignment="1">
      <alignment horizontal="left" vertical="center" wrapText="1"/>
    </xf>
    <xf numFmtId="0" fontId="11" fillId="0" borderId="85" xfId="0" applyFont="1" applyBorder="1" applyAlignment="1">
      <alignment horizontal="left" vertical="center" wrapText="1"/>
    </xf>
    <xf numFmtId="0" fontId="102" fillId="0" borderId="0" xfId="0" applyFont="1" applyAlignment="1">
      <alignment horizontal="left" vertical="center"/>
    </xf>
    <xf numFmtId="0" fontId="101" fillId="0" borderId="20" xfId="910" applyFont="1" applyBorder="1" applyAlignment="1">
      <alignment horizontal="left" vertical="center"/>
    </xf>
    <xf numFmtId="0" fontId="101" fillId="0" borderId="21" xfId="910" applyFont="1" applyBorder="1" applyAlignment="1">
      <alignment horizontal="left" vertical="center"/>
    </xf>
    <xf numFmtId="0" fontId="101" fillId="0" borderId="22" xfId="910" applyFont="1" applyBorder="1" applyAlignment="1">
      <alignment horizontal="left" vertical="center"/>
    </xf>
    <xf numFmtId="14" fontId="99" fillId="31" borderId="18" xfId="0" applyNumberFormat="1" applyFont="1" applyFill="1" applyBorder="1" applyAlignment="1" applyProtection="1">
      <alignment horizontal="center" vertical="center"/>
      <protection locked="0"/>
    </xf>
    <xf numFmtId="0" fontId="101" fillId="31" borderId="18" xfId="910" applyFont="1" applyFill="1" applyBorder="1" applyAlignment="1" applyProtection="1">
      <alignment horizontal="left" vertical="center"/>
      <protection locked="0"/>
    </xf>
    <xf numFmtId="0" fontId="101" fillId="0" borderId="20" xfId="910" applyFont="1" applyBorder="1" applyAlignment="1">
      <alignment horizontal="center" vertical="center" wrapText="1"/>
    </xf>
    <xf numFmtId="0" fontId="101" fillId="0" borderId="21" xfId="910" applyFont="1" applyBorder="1" applyAlignment="1">
      <alignment horizontal="center" vertical="center" wrapText="1"/>
    </xf>
    <xf numFmtId="0" fontId="101" fillId="0" borderId="22" xfId="910" applyFont="1" applyBorder="1" applyAlignment="1">
      <alignment horizontal="center" vertical="center" wrapText="1"/>
    </xf>
    <xf numFmtId="0" fontId="101" fillId="31" borderId="18" xfId="910" applyFont="1" applyFill="1" applyBorder="1" applyAlignment="1" applyProtection="1">
      <alignment horizontal="center" vertical="center" wrapText="1"/>
      <protection locked="0"/>
    </xf>
    <xf numFmtId="0" fontId="106" fillId="0" borderId="55" xfId="0" applyFont="1" applyBorder="1" applyAlignment="1">
      <alignment horizontal="left" vertical="center" wrapText="1"/>
    </xf>
    <xf numFmtId="0" fontId="106" fillId="0" borderId="55" xfId="0" applyFont="1" applyBorder="1" applyAlignment="1">
      <alignment horizontal="left" vertical="center"/>
    </xf>
    <xf numFmtId="14" fontId="101" fillId="0" borderId="0" xfId="910" applyNumberFormat="1" applyFont="1" applyAlignment="1">
      <alignment horizontal="left" vertical="center"/>
    </xf>
    <xf numFmtId="0" fontId="17" fillId="0" borderId="18" xfId="0" applyFont="1" applyBorder="1" applyAlignment="1">
      <alignment horizontal="center" vertical="center"/>
    </xf>
    <xf numFmtId="0" fontId="101" fillId="0" borderId="18" xfId="0" applyFont="1" applyBorder="1" applyAlignment="1">
      <alignment horizontal="center" vertical="center"/>
    </xf>
    <xf numFmtId="0" fontId="17" fillId="0" borderId="20" xfId="0" applyFont="1" applyBorder="1" applyAlignment="1">
      <alignment horizontal="center" vertical="center"/>
    </xf>
    <xf numFmtId="0" fontId="17" fillId="0" borderId="21" xfId="0" applyFont="1" applyBorder="1" applyAlignment="1">
      <alignment horizontal="center" vertical="center"/>
    </xf>
    <xf numFmtId="0" fontId="17" fillId="0" borderId="22" xfId="0" applyFont="1" applyBorder="1" applyAlignment="1">
      <alignment horizontal="center" vertical="center"/>
    </xf>
    <xf numFmtId="0" fontId="21" fillId="0" borderId="18" xfId="0" applyFont="1" applyBorder="1" applyAlignment="1">
      <alignment horizontal="center" vertical="center"/>
    </xf>
    <xf numFmtId="0" fontId="99" fillId="0" borderId="18" xfId="0" applyFont="1" applyBorder="1" applyAlignment="1">
      <alignment horizontal="center" vertical="center"/>
    </xf>
    <xf numFmtId="0" fontId="17" fillId="31" borderId="18" xfId="910" applyFont="1" applyFill="1" applyBorder="1" applyAlignment="1" applyProtection="1">
      <alignment horizontal="center" vertical="center" wrapText="1"/>
      <protection locked="0"/>
    </xf>
    <xf numFmtId="164" fontId="101" fillId="0" borderId="20" xfId="910" applyNumberFormat="1" applyFont="1" applyBorder="1" applyAlignment="1">
      <alignment horizontal="center" vertical="center"/>
    </xf>
    <xf numFmtId="164" fontId="101" fillId="0" borderId="21" xfId="910" applyNumberFormat="1" applyFont="1" applyBorder="1" applyAlignment="1">
      <alignment horizontal="center" vertical="center"/>
    </xf>
    <xf numFmtId="164" fontId="101" fillId="0" borderId="22" xfId="910" applyNumberFormat="1" applyFont="1" applyBorder="1" applyAlignment="1">
      <alignment horizontal="center" vertical="center"/>
    </xf>
    <xf numFmtId="14" fontId="99" fillId="0" borderId="18" xfId="0" applyNumberFormat="1" applyFont="1" applyBorder="1" applyAlignment="1">
      <alignment horizontal="center" vertical="center"/>
    </xf>
    <xf numFmtId="0" fontId="26" fillId="0" borderId="41" xfId="0" applyFont="1" applyBorder="1" applyAlignment="1">
      <alignment horizontal="center" vertical="center" wrapText="1"/>
    </xf>
    <xf numFmtId="0" fontId="26" fillId="0" borderId="45" xfId="0" applyFont="1" applyBorder="1" applyAlignment="1">
      <alignment horizontal="center" vertical="center" wrapText="1"/>
    </xf>
    <xf numFmtId="0" fontId="105" fillId="0" borderId="46" xfId="0" applyFont="1" applyBorder="1" applyAlignment="1">
      <alignment horizontal="center" vertical="center" wrapText="1"/>
    </xf>
    <xf numFmtId="0" fontId="26" fillId="0" borderId="42" xfId="0" applyFont="1" applyBorder="1" applyAlignment="1">
      <alignment horizontal="center" vertical="center" wrapText="1"/>
    </xf>
    <xf numFmtId="0" fontId="105" fillId="0" borderId="43" xfId="0" applyFont="1" applyBorder="1" applyAlignment="1">
      <alignment horizontal="center" vertical="center" wrapText="1"/>
    </xf>
    <xf numFmtId="0" fontId="17" fillId="0" borderId="0" xfId="0" applyFont="1" applyAlignment="1">
      <alignment horizontal="left" wrapText="1"/>
    </xf>
    <xf numFmtId="0" fontId="118" fillId="77" borderId="87" xfId="0" applyFont="1" applyFill="1" applyBorder="1" applyAlignment="1" applyProtection="1">
      <alignment horizontal="center" vertical="center"/>
      <protection locked="0"/>
    </xf>
    <xf numFmtId="0" fontId="118" fillId="77" borderId="88" xfId="0" applyFont="1" applyFill="1" applyBorder="1" applyAlignment="1" applyProtection="1">
      <alignment horizontal="center" vertical="center"/>
      <protection locked="0"/>
    </xf>
    <xf numFmtId="0" fontId="118" fillId="77" borderId="89" xfId="0" applyFont="1" applyFill="1" applyBorder="1" applyAlignment="1" applyProtection="1">
      <alignment horizontal="center" vertical="center"/>
      <protection locked="0"/>
    </xf>
    <xf numFmtId="0" fontId="7" fillId="77" borderId="36" xfId="0" applyFont="1" applyFill="1" applyBorder="1" applyAlignment="1" applyProtection="1">
      <alignment horizontal="center" vertical="center" wrapText="1"/>
      <protection locked="0"/>
    </xf>
    <xf numFmtId="0" fontId="7" fillId="77" borderId="47" xfId="0" applyFont="1" applyFill="1" applyBorder="1" applyAlignment="1" applyProtection="1">
      <alignment horizontal="center" vertical="center"/>
      <protection locked="0"/>
    </xf>
    <xf numFmtId="0" fontId="7" fillId="77" borderId="90" xfId="0" applyFont="1" applyFill="1" applyBorder="1" applyAlignment="1" applyProtection="1">
      <alignment horizontal="center" vertical="center" wrapText="1"/>
      <protection locked="0"/>
    </xf>
    <xf numFmtId="0" fontId="7" fillId="77" borderId="91" xfId="0" applyFont="1" applyFill="1" applyBorder="1" applyAlignment="1" applyProtection="1">
      <alignment horizontal="center" vertical="center"/>
      <protection locked="0"/>
    </xf>
    <xf numFmtId="0" fontId="7" fillId="77" borderId="90" xfId="0" applyFont="1" applyFill="1" applyBorder="1" applyAlignment="1" applyProtection="1">
      <alignment horizontal="center" vertical="top" wrapText="1"/>
      <protection locked="0"/>
    </xf>
    <xf numFmtId="0" fontId="7" fillId="77" borderId="91" xfId="0" applyFont="1" applyFill="1" applyBorder="1" applyAlignment="1" applyProtection="1">
      <alignment horizontal="center" vertical="top"/>
      <protection locked="0"/>
    </xf>
    <xf numFmtId="0" fontId="17" fillId="0" borderId="92" xfId="0" applyFont="1" applyBorder="1" applyAlignment="1">
      <alignment horizontal="center" vertical="center" wrapText="1"/>
    </xf>
    <xf numFmtId="0" fontId="17" fillId="0" borderId="35" xfId="0" applyFont="1" applyBorder="1" applyAlignment="1">
      <alignment horizontal="center" vertical="center" wrapText="1"/>
    </xf>
    <xf numFmtId="0" fontId="7" fillId="0" borderId="93" xfId="0" applyFont="1" applyBorder="1" applyAlignment="1">
      <alignment horizontal="center" vertical="center" wrapText="1"/>
    </xf>
    <xf numFmtId="0" fontId="7" fillId="0" borderId="94" xfId="0" applyFont="1" applyBorder="1" applyAlignment="1">
      <alignment horizontal="center" vertical="center" wrapText="1"/>
    </xf>
    <xf numFmtId="0" fontId="88" fillId="0" borderId="0" xfId="0" applyFont="1" applyAlignment="1">
      <alignment horizontal="justify" wrapText="1"/>
    </xf>
    <xf numFmtId="0" fontId="0" fillId="0" borderId="0" xfId="0" applyAlignment="1">
      <alignment horizontal="justify" wrapText="1"/>
    </xf>
    <xf numFmtId="0" fontId="87" fillId="0" borderId="92" xfId="0" applyFont="1" applyBorder="1" applyAlignment="1">
      <alignment horizontal="center" vertical="center" wrapText="1"/>
    </xf>
    <xf numFmtId="0" fontId="87" fillId="0" borderId="81" xfId="0" applyFont="1" applyBorder="1" applyAlignment="1">
      <alignment horizontal="center" vertical="center" wrapText="1"/>
    </xf>
    <xf numFmtId="0" fontId="87" fillId="0" borderId="93" xfId="0" applyFont="1" applyBorder="1" applyAlignment="1">
      <alignment horizontal="center" vertical="center" wrapText="1"/>
    </xf>
    <xf numFmtId="0" fontId="87" fillId="0" borderId="82" xfId="0" applyFont="1" applyBorder="1" applyAlignment="1">
      <alignment horizontal="center" vertical="center" wrapText="1"/>
    </xf>
    <xf numFmtId="0" fontId="87" fillId="0" borderId="94" xfId="0" applyFont="1" applyBorder="1" applyAlignment="1">
      <alignment horizontal="center" vertical="center" wrapText="1"/>
    </xf>
    <xf numFmtId="0" fontId="124" fillId="0" borderId="29" xfId="0" applyFont="1" applyBorder="1" applyAlignment="1">
      <alignment horizontal="center" vertical="center" wrapText="1"/>
    </xf>
    <xf numFmtId="0" fontId="124" fillId="0" borderId="31" xfId="0" applyFont="1" applyBorder="1" applyAlignment="1">
      <alignment horizontal="center" vertical="center" wrapText="1"/>
    </xf>
    <xf numFmtId="0" fontId="124" fillId="0" borderId="30" xfId="0" applyFont="1" applyBorder="1" applyAlignment="1">
      <alignment horizontal="center" vertical="center" wrapText="1"/>
    </xf>
    <xf numFmtId="0" fontId="88" fillId="31" borderId="29" xfId="0" applyFont="1" applyFill="1" applyBorder="1" applyAlignment="1" applyProtection="1">
      <alignment horizontal="left" vertical="center" wrapText="1"/>
      <protection locked="0"/>
    </xf>
    <xf numFmtId="0" fontId="90" fillId="31" borderId="19" xfId="0" applyFont="1" applyFill="1" applyBorder="1" applyAlignment="1" applyProtection="1">
      <alignment horizontal="left" vertical="center" wrapText="1"/>
      <protection locked="0"/>
    </xf>
    <xf numFmtId="0" fontId="90" fillId="34" borderId="19" xfId="0" applyFont="1" applyFill="1" applyBorder="1" applyAlignment="1" applyProtection="1">
      <alignment horizontal="left" vertical="center" wrapText="1"/>
      <protection locked="0"/>
    </xf>
    <xf numFmtId="1" fontId="88" fillId="0" borderId="36" xfId="0" applyNumberFormat="1" applyFont="1" applyBorder="1" applyAlignment="1">
      <alignment horizontal="center" vertical="center" wrapText="1" readingOrder="1"/>
    </xf>
    <xf numFmtId="1" fontId="88" fillId="0" borderId="47" xfId="0" applyNumberFormat="1" applyFont="1" applyBorder="1" applyAlignment="1">
      <alignment horizontal="center" vertical="center" wrapText="1" readingOrder="1"/>
    </xf>
    <xf numFmtId="1" fontId="88" fillId="0" borderId="27" xfId="0" applyNumberFormat="1" applyFont="1" applyBorder="1" applyAlignment="1">
      <alignment horizontal="center" vertical="center" wrapText="1" readingOrder="1"/>
    </xf>
    <xf numFmtId="1" fontId="88" fillId="0" borderId="48" xfId="0" applyNumberFormat="1" applyFont="1" applyBorder="1" applyAlignment="1">
      <alignment horizontal="center" vertical="center" wrapText="1" readingOrder="1"/>
    </xf>
    <xf numFmtId="1" fontId="88" fillId="0" borderId="49" xfId="0" applyNumberFormat="1" applyFont="1" applyBorder="1" applyAlignment="1">
      <alignment horizontal="center" vertical="center" wrapText="1" readingOrder="1"/>
    </xf>
    <xf numFmtId="1" fontId="88" fillId="0" borderId="50" xfId="0" applyNumberFormat="1" applyFont="1" applyBorder="1" applyAlignment="1">
      <alignment horizontal="center" vertical="center" wrapText="1" readingOrder="1"/>
    </xf>
    <xf numFmtId="49" fontId="124" fillId="0" borderId="29" xfId="0" applyNumberFormat="1" applyFont="1" applyBorder="1" applyAlignment="1">
      <alignment horizontal="center" vertical="center" wrapText="1" readingOrder="1"/>
    </xf>
    <xf numFmtId="49" fontId="124" fillId="0" borderId="31" xfId="0" applyNumberFormat="1" applyFont="1" applyBorder="1" applyAlignment="1">
      <alignment horizontal="center" vertical="center" wrapText="1" readingOrder="1"/>
    </xf>
    <xf numFmtId="49" fontId="124" fillId="0" borderId="30" xfId="0" applyNumberFormat="1" applyFont="1" applyBorder="1" applyAlignment="1">
      <alignment horizontal="center" vertical="center" wrapText="1" readingOrder="1"/>
    </xf>
    <xf numFmtId="0" fontId="88" fillId="0" borderId="19" xfId="0" applyFont="1" applyBorder="1" applyAlignment="1">
      <alignment horizontal="left" vertical="center" wrapText="1" readingOrder="1"/>
    </xf>
    <xf numFmtId="0" fontId="123" fillId="0" borderId="19" xfId="0" applyFont="1" applyBorder="1" applyAlignment="1">
      <alignment horizontal="left" vertical="center" wrapText="1" readingOrder="1"/>
    </xf>
    <xf numFmtId="0" fontId="88" fillId="0" borderId="36" xfId="0" applyFont="1" applyBorder="1" applyAlignment="1">
      <alignment horizontal="left" vertical="center" wrapText="1" readingOrder="1"/>
    </xf>
    <xf numFmtId="0" fontId="123" fillId="0" borderId="47" xfId="0" applyFont="1" applyBorder="1" applyAlignment="1">
      <alignment horizontal="left" vertical="center" wrapText="1" readingOrder="1"/>
    </xf>
    <xf numFmtId="0" fontId="88" fillId="0" borderId="27" xfId="0" applyFont="1" applyBorder="1" applyAlignment="1">
      <alignment horizontal="left" vertical="center" wrapText="1" readingOrder="1"/>
    </xf>
    <xf numFmtId="0" fontId="123" fillId="0" borderId="48" xfId="0" applyFont="1" applyBorder="1" applyAlignment="1">
      <alignment horizontal="left" vertical="center" wrapText="1" readingOrder="1"/>
    </xf>
    <xf numFmtId="0" fontId="88" fillId="0" borderId="49" xfId="0" applyFont="1" applyBorder="1" applyAlignment="1">
      <alignment horizontal="left" vertical="center" wrapText="1" readingOrder="1"/>
    </xf>
    <xf numFmtId="0" fontId="123" fillId="0" borderId="50" xfId="0" applyFont="1" applyBorder="1" applyAlignment="1">
      <alignment horizontal="left" vertical="center" wrapText="1" readingOrder="1"/>
    </xf>
    <xf numFmtId="0" fontId="92" fillId="0" borderId="29" xfId="0" applyFont="1" applyBorder="1" applyAlignment="1">
      <alignment horizontal="center" vertical="center" wrapText="1" readingOrder="1"/>
    </xf>
    <xf numFmtId="0" fontId="92" fillId="0" borderId="31" xfId="0" applyFont="1" applyBorder="1" applyAlignment="1">
      <alignment horizontal="center" vertical="center" wrapText="1" readingOrder="1"/>
    </xf>
    <xf numFmtId="0" fontId="92" fillId="0" borderId="30" xfId="0" applyFont="1" applyBorder="1" applyAlignment="1">
      <alignment horizontal="center" vertical="center" wrapText="1" readingOrder="1"/>
    </xf>
    <xf numFmtId="0" fontId="92" fillId="0" borderId="36" xfId="0" applyFont="1" applyBorder="1" applyAlignment="1">
      <alignment horizontal="center" vertical="center" wrapText="1" readingOrder="1"/>
    </xf>
    <xf numFmtId="0" fontId="92" fillId="0" borderId="47" xfId="0" applyFont="1" applyBorder="1" applyAlignment="1">
      <alignment horizontal="center" vertical="center" wrapText="1" readingOrder="1"/>
    </xf>
    <xf numFmtId="0" fontId="92" fillId="0" borderId="27" xfId="0" applyFont="1" applyBorder="1" applyAlignment="1">
      <alignment horizontal="center" vertical="center" wrapText="1" readingOrder="1"/>
    </xf>
    <xf numFmtId="0" fontId="92" fillId="0" borderId="48" xfId="0" applyFont="1" applyBorder="1" applyAlignment="1">
      <alignment horizontal="center" vertical="center" wrapText="1" readingOrder="1"/>
    </xf>
    <xf numFmtId="0" fontId="92" fillId="0" borderId="49" xfId="0" applyFont="1" applyBorder="1" applyAlignment="1">
      <alignment horizontal="center" vertical="center" wrapText="1" readingOrder="1"/>
    </xf>
    <xf numFmtId="0" fontId="92" fillId="0" borderId="50" xfId="0" applyFont="1" applyBorder="1" applyAlignment="1">
      <alignment horizontal="center" vertical="center" wrapText="1" readingOrder="1"/>
    </xf>
    <xf numFmtId="0" fontId="125" fillId="0" borderId="29" xfId="0" applyFont="1" applyBorder="1" applyAlignment="1">
      <alignment horizontal="center" vertical="center" wrapText="1" readingOrder="1"/>
    </xf>
    <xf numFmtId="0" fontId="125" fillId="0" borderId="31" xfId="0" applyFont="1" applyBorder="1" applyAlignment="1">
      <alignment horizontal="center" vertical="center" wrapText="1" readingOrder="1"/>
    </xf>
    <xf numFmtId="0" fontId="125" fillId="0" borderId="30" xfId="0" applyFont="1" applyBorder="1" applyAlignment="1">
      <alignment horizontal="center" vertical="center" wrapText="1" readingOrder="1"/>
    </xf>
    <xf numFmtId="0" fontId="88" fillId="31" borderId="29" xfId="0" quotePrefix="1" applyFont="1" applyFill="1" applyBorder="1" applyAlignment="1" applyProtection="1">
      <alignment horizontal="left" vertical="center" wrapText="1"/>
      <protection locked="0"/>
    </xf>
    <xf numFmtId="0" fontId="92" fillId="0" borderId="19" xfId="0" applyFont="1" applyBorder="1" applyAlignment="1">
      <alignment horizontal="center" vertical="center" wrapText="1" readingOrder="1"/>
    </xf>
    <xf numFmtId="9" fontId="92" fillId="0" borderId="29" xfId="0" applyNumberFormat="1" applyFont="1" applyBorder="1" applyAlignment="1">
      <alignment horizontal="center" vertical="center" wrapText="1" readingOrder="1"/>
    </xf>
    <xf numFmtId="0" fontId="11" fillId="28" borderId="20" xfId="910" applyFont="1" applyFill="1" applyBorder="1" applyAlignment="1">
      <alignment vertical="center"/>
    </xf>
    <xf numFmtId="0" fontId="0" fillId="0" borderId="22" xfId="0" applyBorder="1" applyAlignment="1">
      <alignment vertical="center"/>
    </xf>
    <xf numFmtId="0" fontId="11" fillId="28" borderId="21" xfId="910" applyFont="1" applyFill="1" applyBorder="1" applyAlignment="1">
      <alignment vertical="center"/>
    </xf>
    <xf numFmtId="0" fontId="26" fillId="28" borderId="21" xfId="0" applyFont="1" applyFill="1" applyBorder="1"/>
    <xf numFmtId="0" fontId="0" fillId="0" borderId="22" xfId="0" applyBorder="1"/>
    <xf numFmtId="9" fontId="60" fillId="0" borderId="29" xfId="0" applyNumberFormat="1" applyFont="1" applyBorder="1" applyAlignment="1">
      <alignment horizontal="center" vertical="center" wrapText="1" readingOrder="1"/>
    </xf>
    <xf numFmtId="0" fontId="60" fillId="0" borderId="31" xfId="0" applyFont="1" applyBorder="1" applyAlignment="1">
      <alignment horizontal="center" vertical="center" wrapText="1" readingOrder="1"/>
    </xf>
    <xf numFmtId="0" fontId="60" fillId="0" borderId="30" xfId="0" applyFont="1" applyBorder="1" applyAlignment="1">
      <alignment horizontal="center" vertical="center" wrapText="1" readingOrder="1"/>
    </xf>
    <xf numFmtId="0" fontId="41" fillId="70" borderId="29" xfId="0" applyFont="1" applyFill="1" applyBorder="1" applyAlignment="1">
      <alignment horizontal="center" vertical="center" wrapText="1"/>
    </xf>
    <xf numFmtId="0" fontId="41" fillId="70" borderId="31" xfId="0" applyFont="1" applyFill="1" applyBorder="1" applyAlignment="1">
      <alignment horizontal="center" vertical="center" wrapText="1"/>
    </xf>
    <xf numFmtId="0" fontId="41" fillId="70" borderId="30" xfId="0" applyFont="1" applyFill="1" applyBorder="1" applyAlignment="1">
      <alignment horizontal="center" vertical="center" wrapText="1"/>
    </xf>
    <xf numFmtId="0" fontId="8" fillId="31" borderId="29" xfId="0" applyFont="1" applyFill="1" applyBorder="1" applyAlignment="1" applyProtection="1">
      <alignment horizontal="left" vertical="center" wrapText="1"/>
      <protection locked="0"/>
    </xf>
    <xf numFmtId="0" fontId="9" fillId="31" borderId="19" xfId="0" applyFont="1" applyFill="1" applyBorder="1" applyAlignment="1" applyProtection="1">
      <alignment horizontal="left" vertical="center" wrapText="1"/>
      <protection locked="0"/>
    </xf>
    <xf numFmtId="0" fontId="9" fillId="34" borderId="19" xfId="0" applyFont="1" applyFill="1" applyBorder="1" applyAlignment="1" applyProtection="1">
      <alignment horizontal="left" vertical="center" wrapText="1"/>
      <protection locked="0"/>
    </xf>
    <xf numFmtId="1" fontId="14" fillId="0" borderId="36" xfId="0" applyNumberFormat="1" applyFont="1" applyBorder="1" applyAlignment="1">
      <alignment horizontal="center" vertical="center" wrapText="1" readingOrder="1"/>
    </xf>
    <xf numFmtId="1" fontId="14" fillId="0" borderId="47" xfId="0" applyNumberFormat="1" applyFont="1" applyBorder="1" applyAlignment="1">
      <alignment horizontal="center" vertical="center" wrapText="1" readingOrder="1"/>
    </xf>
    <xf numFmtId="1" fontId="14" fillId="0" borderId="27" xfId="0" applyNumberFormat="1" applyFont="1" applyBorder="1" applyAlignment="1">
      <alignment horizontal="center" vertical="center" wrapText="1" readingOrder="1"/>
    </xf>
    <xf numFmtId="1" fontId="14" fillId="0" borderId="48" xfId="0" applyNumberFormat="1" applyFont="1" applyBorder="1" applyAlignment="1">
      <alignment horizontal="center" vertical="center" wrapText="1" readingOrder="1"/>
    </xf>
    <xf numFmtId="1" fontId="14" fillId="0" borderId="49" xfId="0" applyNumberFormat="1" applyFont="1" applyBorder="1" applyAlignment="1">
      <alignment horizontal="center" vertical="center" wrapText="1" readingOrder="1"/>
    </xf>
    <xf numFmtId="1" fontId="14" fillId="0" borderId="50" xfId="0" applyNumberFormat="1" applyFont="1" applyBorder="1" applyAlignment="1">
      <alignment horizontal="center" vertical="center" wrapText="1" readingOrder="1"/>
    </xf>
    <xf numFmtId="49" fontId="59" fillId="0" borderId="29" xfId="0" applyNumberFormat="1" applyFont="1" applyBorder="1" applyAlignment="1">
      <alignment horizontal="center" vertical="center" wrapText="1" readingOrder="1"/>
    </xf>
    <xf numFmtId="49" fontId="59" fillId="0" borderId="31" xfId="0" applyNumberFormat="1" applyFont="1" applyBorder="1" applyAlignment="1">
      <alignment horizontal="center" vertical="center" wrapText="1" readingOrder="1"/>
    </xf>
    <xf numFmtId="49" fontId="59" fillId="0" borderId="30" xfId="0" applyNumberFormat="1" applyFont="1" applyBorder="1" applyAlignment="1">
      <alignment horizontal="center" vertical="center" wrapText="1" readingOrder="1"/>
    </xf>
    <xf numFmtId="0" fontId="8" fillId="0" borderId="19" xfId="0" applyFont="1" applyBorder="1" applyAlignment="1">
      <alignment vertical="center" wrapText="1" readingOrder="1"/>
    </xf>
    <xf numFmtId="0" fontId="8" fillId="0" borderId="36" xfId="0" applyFont="1" applyBorder="1" applyAlignment="1">
      <alignment vertical="center" wrapText="1" readingOrder="1"/>
    </xf>
    <xf numFmtId="0" fontId="8" fillId="0" borderId="47" xfId="0" applyFont="1" applyBorder="1" applyAlignment="1">
      <alignment vertical="center" wrapText="1" readingOrder="1"/>
    </xf>
    <xf numFmtId="0" fontId="8" fillId="0" borderId="27" xfId="0" applyFont="1" applyBorder="1" applyAlignment="1">
      <alignment vertical="center" wrapText="1" readingOrder="1"/>
    </xf>
    <xf numFmtId="0" fontId="8" fillId="0" borderId="48" xfId="0" applyFont="1" applyBorder="1" applyAlignment="1">
      <alignment vertical="center" wrapText="1" readingOrder="1"/>
    </xf>
    <xf numFmtId="0" fontId="8" fillId="0" borderId="49" xfId="0" applyFont="1" applyBorder="1" applyAlignment="1">
      <alignment vertical="center" wrapText="1" readingOrder="1"/>
    </xf>
    <xf numFmtId="0" fontId="8" fillId="0" borderId="50" xfId="0" applyFont="1" applyBorder="1" applyAlignment="1">
      <alignment vertical="center" wrapText="1" readingOrder="1"/>
    </xf>
    <xf numFmtId="0" fontId="8" fillId="0" borderId="36" xfId="0" quotePrefix="1" applyFont="1" applyBorder="1" applyAlignment="1">
      <alignment horizontal="left" vertical="center" wrapText="1" readingOrder="1"/>
    </xf>
    <xf numFmtId="0" fontId="120" fillId="0" borderId="47" xfId="0" applyFont="1" applyBorder="1" applyAlignment="1">
      <alignment horizontal="left" vertical="center" wrapText="1" readingOrder="1"/>
    </xf>
    <xf numFmtId="0" fontId="8" fillId="0" borderId="27" xfId="0" applyFont="1" applyBorder="1" applyAlignment="1">
      <alignment horizontal="left" vertical="center" wrapText="1" readingOrder="1"/>
    </xf>
    <xf numFmtId="0" fontId="120" fillId="0" borderId="48" xfId="0" applyFont="1" applyBorder="1" applyAlignment="1">
      <alignment horizontal="left" vertical="center" wrapText="1" readingOrder="1"/>
    </xf>
    <xf numFmtId="0" fontId="8" fillId="0" borderId="49" xfId="0" applyFont="1" applyBorder="1" applyAlignment="1">
      <alignment horizontal="left" vertical="center" wrapText="1" readingOrder="1"/>
    </xf>
    <xf numFmtId="0" fontId="120" fillId="0" borderId="50" xfId="0" applyFont="1" applyBorder="1" applyAlignment="1">
      <alignment horizontal="left" vertical="center" wrapText="1" readingOrder="1"/>
    </xf>
    <xf numFmtId="0" fontId="60" fillId="0" borderId="29" xfId="0" applyFont="1" applyBorder="1" applyAlignment="1">
      <alignment horizontal="center" vertical="center" wrapText="1" readingOrder="1"/>
    </xf>
    <xf numFmtId="0" fontId="60" fillId="0" borderId="19" xfId="0" applyFont="1" applyBorder="1" applyAlignment="1">
      <alignment horizontal="center" vertical="center" wrapText="1" readingOrder="1"/>
    </xf>
    <xf numFmtId="49" fontId="41" fillId="0" borderId="29" xfId="0" applyNumberFormat="1" applyFont="1" applyBorder="1" applyAlignment="1">
      <alignment horizontal="center" vertical="center" wrapText="1" readingOrder="1"/>
    </xf>
    <xf numFmtId="49" fontId="41" fillId="0" borderId="31" xfId="0" applyNumberFormat="1" applyFont="1" applyBorder="1" applyAlignment="1">
      <alignment horizontal="center" vertical="center" wrapText="1" readingOrder="1"/>
    </xf>
    <xf numFmtId="49" fontId="41" fillId="0" borderId="30" xfId="0" applyNumberFormat="1" applyFont="1" applyBorder="1" applyAlignment="1">
      <alignment horizontal="center" vertical="center" wrapText="1" readingOrder="1"/>
    </xf>
    <xf numFmtId="0" fontId="14" fillId="0" borderId="19" xfId="0" applyFont="1" applyBorder="1" applyAlignment="1">
      <alignment vertical="center" wrapText="1" readingOrder="1"/>
    </xf>
    <xf numFmtId="0" fontId="14" fillId="0" borderId="36" xfId="0" quotePrefix="1" applyFont="1" applyBorder="1" applyAlignment="1">
      <alignment vertical="center" wrapText="1" readingOrder="1"/>
    </xf>
    <xf numFmtId="0" fontId="14" fillId="0" borderId="47" xfId="0" applyFont="1" applyBorder="1" applyAlignment="1">
      <alignment vertical="center" wrapText="1" readingOrder="1"/>
    </xf>
    <xf numFmtId="0" fontId="14" fillId="0" borderId="27" xfId="0" applyFont="1" applyBorder="1" applyAlignment="1">
      <alignment vertical="center" wrapText="1" readingOrder="1"/>
    </xf>
    <xf numFmtId="0" fontId="14" fillId="0" borderId="48" xfId="0" applyFont="1" applyBorder="1" applyAlignment="1">
      <alignment vertical="center" wrapText="1" readingOrder="1"/>
    </xf>
    <xf numFmtId="0" fontId="14" fillId="0" borderId="49" xfId="0" applyFont="1" applyBorder="1" applyAlignment="1">
      <alignment vertical="center" wrapText="1" readingOrder="1"/>
    </xf>
    <xf numFmtId="0" fontId="14" fillId="0" borderId="50" xfId="0" applyFont="1" applyBorder="1" applyAlignment="1">
      <alignment vertical="center" wrapText="1" readingOrder="1"/>
    </xf>
    <xf numFmtId="0" fontId="14" fillId="0" borderId="36" xfId="0" applyFont="1" applyBorder="1" applyAlignment="1">
      <alignment vertical="center" wrapText="1" readingOrder="1"/>
    </xf>
    <xf numFmtId="0" fontId="14" fillId="0" borderId="19" xfId="0" applyFont="1" applyBorder="1" applyAlignment="1">
      <alignment vertical="center" wrapText="1"/>
    </xf>
    <xf numFmtId="0" fontId="26" fillId="0" borderId="36" xfId="0" applyFont="1" applyBorder="1" applyAlignment="1">
      <alignment horizontal="center" vertical="center" wrapText="1"/>
    </xf>
    <xf numFmtId="0" fontId="21" fillId="0" borderId="47" xfId="0" applyFont="1" applyBorder="1" applyAlignment="1">
      <alignment horizontal="center" vertical="center" wrapText="1"/>
    </xf>
    <xf numFmtId="0" fontId="21" fillId="0" borderId="49" xfId="0" applyFont="1" applyBorder="1" applyAlignment="1">
      <alignment horizontal="center" vertical="center" wrapText="1"/>
    </xf>
    <xf numFmtId="0" fontId="21" fillId="0" borderId="50" xfId="0" applyFont="1" applyBorder="1" applyAlignment="1">
      <alignment horizontal="center" vertical="center" wrapText="1"/>
    </xf>
    <xf numFmtId="1" fontId="24" fillId="32" borderId="19" xfId="0" applyNumberFormat="1" applyFont="1" applyFill="1" applyBorder="1" applyAlignment="1">
      <alignment horizontal="center" vertical="center"/>
    </xf>
    <xf numFmtId="1" fontId="0" fillId="32" borderId="19" xfId="0" applyNumberFormat="1" applyFill="1" applyBorder="1" applyAlignment="1">
      <alignment horizontal="center" vertical="center"/>
    </xf>
    <xf numFmtId="0" fontId="8" fillId="0" borderId="19" xfId="0" applyFont="1" applyBorder="1" applyAlignment="1">
      <alignment horizontal="left" vertical="center" wrapText="1" readingOrder="1"/>
    </xf>
    <xf numFmtId="0" fontId="61" fillId="0" borderId="19" xfId="0" applyFont="1" applyBorder="1" applyAlignment="1">
      <alignment horizontal="left" vertical="center" wrapText="1" readingOrder="1"/>
    </xf>
    <xf numFmtId="0" fontId="8" fillId="0" borderId="36" xfId="0" applyFont="1" applyBorder="1" applyAlignment="1">
      <alignment horizontal="left" vertical="center" wrapText="1" readingOrder="1"/>
    </xf>
    <xf numFmtId="0" fontId="8" fillId="0" borderId="47" xfId="0" applyFont="1" applyBorder="1" applyAlignment="1">
      <alignment horizontal="left" vertical="center" wrapText="1" readingOrder="1"/>
    </xf>
    <xf numFmtId="0" fontId="8" fillId="0" borderId="48" xfId="0" applyFont="1" applyBorder="1" applyAlignment="1">
      <alignment horizontal="left" vertical="center" wrapText="1" readingOrder="1"/>
    </xf>
    <xf numFmtId="0" fontId="8" fillId="0" borderId="50" xfId="0" applyFont="1" applyBorder="1" applyAlignment="1">
      <alignment horizontal="left" vertical="center" wrapText="1" readingOrder="1"/>
    </xf>
    <xf numFmtId="0" fontId="8" fillId="0" borderId="31" xfId="0" applyFont="1" applyBorder="1" applyAlignment="1">
      <alignment horizontal="left" vertical="center" wrapText="1" readingOrder="1"/>
    </xf>
    <xf numFmtId="0" fontId="8" fillId="0" borderId="30" xfId="0" applyFont="1" applyBorder="1" applyAlignment="1">
      <alignment horizontal="left" vertical="center" wrapText="1" readingOrder="1"/>
    </xf>
    <xf numFmtId="1" fontId="8" fillId="0" borderId="36" xfId="0" applyNumberFormat="1" applyFont="1" applyBorder="1" applyAlignment="1">
      <alignment horizontal="center" vertical="center" wrapText="1" readingOrder="1"/>
    </xf>
    <xf numFmtId="1" fontId="8" fillId="0" borderId="47" xfId="0" applyNumberFormat="1" applyFont="1" applyBorder="1" applyAlignment="1">
      <alignment horizontal="center" vertical="center" wrapText="1" readingOrder="1"/>
    </xf>
    <xf numFmtId="1" fontId="8" fillId="0" borderId="27" xfId="0" applyNumberFormat="1" applyFont="1" applyBorder="1" applyAlignment="1">
      <alignment horizontal="center" vertical="center" wrapText="1" readingOrder="1"/>
    </xf>
    <xf numFmtId="1" fontId="8" fillId="0" borderId="48" xfId="0" applyNumberFormat="1" applyFont="1" applyBorder="1" applyAlignment="1">
      <alignment horizontal="center" vertical="center" wrapText="1" readingOrder="1"/>
    </xf>
    <xf numFmtId="1" fontId="8" fillId="0" borderId="49" xfId="0" applyNumberFormat="1" applyFont="1" applyBorder="1" applyAlignment="1">
      <alignment horizontal="center" vertical="center" wrapText="1" readingOrder="1"/>
    </xf>
    <xf numFmtId="1" fontId="8" fillId="0" borderId="50" xfId="0" applyNumberFormat="1" applyFont="1" applyBorder="1" applyAlignment="1">
      <alignment horizontal="center" vertical="center" wrapText="1" readingOrder="1"/>
    </xf>
    <xf numFmtId="0" fontId="14" fillId="0" borderId="29" xfId="0" applyFont="1" applyBorder="1" applyAlignment="1">
      <alignment vertical="center" wrapText="1" readingOrder="1"/>
    </xf>
    <xf numFmtId="0" fontId="14" fillId="0" borderId="31" xfId="0" applyFont="1" applyBorder="1" applyAlignment="1">
      <alignment vertical="center" wrapText="1" readingOrder="1"/>
    </xf>
    <xf numFmtId="0" fontId="14" fillId="0" borderId="30" xfId="0" applyFont="1" applyBorder="1" applyAlignment="1">
      <alignment vertical="center" wrapText="1" readingOrder="1"/>
    </xf>
    <xf numFmtId="0" fontId="8" fillId="0" borderId="29" xfId="0" applyFont="1" applyBorder="1" applyAlignment="1">
      <alignment horizontal="left" vertical="center" wrapText="1" readingOrder="1"/>
    </xf>
    <xf numFmtId="0" fontId="14" fillId="0" borderId="18" xfId="0" applyFont="1" applyBorder="1" applyAlignment="1">
      <alignment horizontal="left" vertical="center" wrapText="1"/>
    </xf>
    <xf numFmtId="0" fontId="8" fillId="0" borderId="30" xfId="0" applyFont="1" applyBorder="1" applyAlignment="1">
      <alignment vertical="center" wrapText="1" readingOrder="1"/>
    </xf>
    <xf numFmtId="164" fontId="8" fillId="82" borderId="36" xfId="672" applyNumberFormat="1" applyFont="1" applyFill="1" applyBorder="1" applyAlignment="1" applyProtection="1">
      <alignment horizontal="center" vertical="center"/>
    </xf>
    <xf numFmtId="164" fontId="8" fillId="82" borderId="47" xfId="672" applyNumberFormat="1" applyFont="1" applyFill="1" applyBorder="1" applyAlignment="1" applyProtection="1">
      <alignment horizontal="center" vertical="center"/>
    </xf>
    <xf numFmtId="164" fontId="8" fillId="82" borderId="49" xfId="672" applyNumberFormat="1" applyFont="1" applyFill="1" applyBorder="1" applyAlignment="1" applyProtection="1">
      <alignment horizontal="center" vertical="center"/>
    </xf>
    <xf numFmtId="164" fontId="8" fillId="82" borderId="50" xfId="672" applyNumberFormat="1" applyFont="1" applyFill="1" applyBorder="1" applyAlignment="1" applyProtection="1">
      <alignment horizontal="center" vertical="center"/>
    </xf>
    <xf numFmtId="164" fontId="8" fillId="0" borderId="19" xfId="672" applyNumberFormat="1" applyFont="1" applyFill="1" applyBorder="1" applyAlignment="1" applyProtection="1">
      <alignment horizontal="center" vertical="center"/>
    </xf>
    <xf numFmtId="164" fontId="8" fillId="0" borderId="29" xfId="672" applyNumberFormat="1" applyFont="1" applyFill="1" applyBorder="1" applyAlignment="1" applyProtection="1">
      <alignment horizontal="center" wrapText="1"/>
    </xf>
    <xf numFmtId="164" fontId="8" fillId="0" borderId="31" xfId="672" applyNumberFormat="1" applyFont="1" applyFill="1" applyBorder="1" applyAlignment="1" applyProtection="1">
      <alignment horizontal="center" wrapText="1"/>
    </xf>
    <xf numFmtId="0" fontId="58" fillId="0" borderId="29" xfId="0" applyFont="1" applyBorder="1" applyAlignment="1">
      <alignment horizontal="center" vertical="center" wrapText="1" readingOrder="1"/>
    </xf>
    <xf numFmtId="0" fontId="58" fillId="0" borderId="31" xfId="0" applyFont="1" applyBorder="1" applyAlignment="1">
      <alignment horizontal="center" vertical="center" wrapText="1" readingOrder="1"/>
    </xf>
    <xf numFmtId="0" fontId="58" fillId="0" borderId="30" xfId="0" applyFont="1" applyBorder="1" applyAlignment="1">
      <alignment horizontal="center" vertical="center" wrapText="1" readingOrder="1"/>
    </xf>
    <xf numFmtId="0" fontId="61" fillId="0" borderId="47" xfId="0" applyFont="1" applyBorder="1" applyAlignment="1">
      <alignment horizontal="left" vertical="center" wrapText="1" readingOrder="1"/>
    </xf>
    <xf numFmtId="0" fontId="61" fillId="0" borderId="48" xfId="0" applyFont="1" applyBorder="1" applyAlignment="1">
      <alignment horizontal="left" vertical="center" wrapText="1" readingOrder="1"/>
    </xf>
    <xf numFmtId="0" fontId="61" fillId="0" borderId="50" xfId="0" applyFont="1" applyBorder="1" applyAlignment="1">
      <alignment horizontal="left" vertical="center" wrapText="1" readingOrder="1"/>
    </xf>
    <xf numFmtId="0" fontId="59" fillId="70" borderId="29" xfId="0" applyFont="1" applyFill="1" applyBorder="1" applyAlignment="1">
      <alignment horizontal="center" vertical="center" wrapText="1"/>
    </xf>
    <xf numFmtId="0" fontId="59" fillId="70" borderId="31" xfId="0" applyFont="1" applyFill="1" applyBorder="1" applyAlignment="1">
      <alignment horizontal="center" vertical="center" wrapText="1"/>
    </xf>
    <xf numFmtId="0" fontId="59" fillId="70" borderId="30" xfId="0" applyFont="1" applyFill="1" applyBorder="1" applyAlignment="1">
      <alignment horizontal="center" vertical="center" wrapText="1"/>
    </xf>
    <xf numFmtId="0" fontId="60" fillId="0" borderId="36" xfId="0" applyFont="1" applyBorder="1" applyAlignment="1">
      <alignment horizontal="center" vertical="center" wrapText="1" readingOrder="1"/>
    </xf>
    <xf numFmtId="0" fontId="60" fillId="0" borderId="47" xfId="0" applyFont="1" applyBorder="1" applyAlignment="1">
      <alignment horizontal="center" vertical="center" wrapText="1" readingOrder="1"/>
    </xf>
    <xf numFmtId="0" fontId="60" fillId="0" borderId="27" xfId="0" applyFont="1" applyBorder="1" applyAlignment="1">
      <alignment horizontal="center" vertical="center" wrapText="1" readingOrder="1"/>
    </xf>
    <xf numFmtId="0" fontId="60" fillId="0" borderId="48" xfId="0" applyFont="1" applyBorder="1" applyAlignment="1">
      <alignment horizontal="center" vertical="center" wrapText="1" readingOrder="1"/>
    </xf>
    <xf numFmtId="0" fontId="60" fillId="0" borderId="49" xfId="0" applyFont="1" applyBorder="1" applyAlignment="1">
      <alignment horizontal="center" vertical="center" wrapText="1" readingOrder="1"/>
    </xf>
    <xf numFmtId="0" fontId="60" fillId="0" borderId="50" xfId="0" applyFont="1" applyBorder="1" applyAlignment="1">
      <alignment horizontal="center" vertical="center" wrapText="1" readingOrder="1"/>
    </xf>
    <xf numFmtId="0" fontId="119" fillId="0" borderId="29" xfId="0" applyFont="1" applyBorder="1" applyAlignment="1">
      <alignment horizontal="center" vertical="center" wrapText="1" readingOrder="1"/>
    </xf>
    <xf numFmtId="0" fontId="119" fillId="0" borderId="31" xfId="0" applyFont="1" applyBorder="1" applyAlignment="1">
      <alignment horizontal="center" vertical="center" wrapText="1" readingOrder="1"/>
    </xf>
    <xf numFmtId="0" fontId="119" fillId="0" borderId="30" xfId="0" applyFont="1" applyBorder="1" applyAlignment="1">
      <alignment horizontal="center" vertical="center" wrapText="1" readingOrder="1"/>
    </xf>
    <xf numFmtId="0" fontId="14" fillId="0" borderId="18" xfId="0" applyFont="1" applyBorder="1" applyAlignment="1">
      <alignment horizontal="left" vertical="center"/>
    </xf>
    <xf numFmtId="0" fontId="14" fillId="0" borderId="0" xfId="0" applyFont="1" applyAlignment="1">
      <alignment horizontal="left" vertical="center" wrapText="1"/>
    </xf>
    <xf numFmtId="1" fontId="118" fillId="0" borderId="0" xfId="0" applyNumberFormat="1" applyFont="1" applyAlignment="1">
      <alignment horizontal="left" wrapText="1" readingOrder="1"/>
    </xf>
    <xf numFmtId="164" fontId="8" fillId="79" borderId="36" xfId="672" applyNumberFormat="1" applyFont="1" applyFill="1" applyBorder="1" applyAlignment="1" applyProtection="1">
      <alignment horizontal="center" vertical="center"/>
    </xf>
    <xf numFmtId="164" fontId="8" fillId="79" borderId="47" xfId="672" applyNumberFormat="1" applyFont="1" applyFill="1" applyBorder="1" applyAlignment="1" applyProtection="1">
      <alignment horizontal="center" vertical="center"/>
    </xf>
    <xf numFmtId="164" fontId="8" fillId="79" borderId="27" xfId="672" applyNumberFormat="1" applyFont="1" applyFill="1" applyBorder="1" applyAlignment="1" applyProtection="1">
      <alignment horizontal="center" vertical="center"/>
    </xf>
    <xf numFmtId="164" fontId="8" fillId="79" borderId="48" xfId="672" applyNumberFormat="1" applyFont="1" applyFill="1" applyBorder="1" applyAlignment="1" applyProtection="1">
      <alignment horizontal="center" vertical="center"/>
    </xf>
    <xf numFmtId="164" fontId="8" fillId="81" borderId="54" xfId="672" applyNumberFormat="1" applyFont="1" applyFill="1" applyBorder="1" applyAlignment="1" applyProtection="1">
      <alignment horizontal="left" vertical="center" wrapText="1"/>
    </xf>
    <xf numFmtId="164" fontId="8" fillId="81" borderId="72" xfId="672" applyNumberFormat="1" applyFont="1" applyFill="1" applyBorder="1" applyAlignment="1" applyProtection="1">
      <alignment horizontal="left" vertical="center" wrapText="1"/>
    </xf>
    <xf numFmtId="164" fontId="8" fillId="81" borderId="24" xfId="672" applyNumberFormat="1" applyFont="1" applyFill="1" applyBorder="1" applyAlignment="1" applyProtection="1">
      <alignment horizontal="left" vertical="center" wrapText="1"/>
    </xf>
    <xf numFmtId="0" fontId="14" fillId="31" borderId="29" xfId="0" applyFont="1" applyFill="1" applyBorder="1" applyAlignment="1" applyProtection="1">
      <alignment horizontal="left" vertical="center" wrapText="1"/>
      <protection locked="0"/>
    </xf>
    <xf numFmtId="0" fontId="14" fillId="0" borderId="18" xfId="0" applyFont="1" applyBorder="1" applyAlignment="1">
      <alignment horizontal="center" vertical="center"/>
    </xf>
    <xf numFmtId="0" fontId="51" fillId="0" borderId="0" xfId="0" applyFont="1" applyAlignment="1">
      <alignment horizontal="left" vertical="justify" wrapText="1"/>
    </xf>
    <xf numFmtId="0" fontId="14" fillId="0" borderId="0" xfId="0" applyFont="1" applyAlignment="1">
      <alignment horizontal="left" vertical="justify" wrapText="1"/>
    </xf>
    <xf numFmtId="0" fontId="51" fillId="0" borderId="0" xfId="0" applyFont="1" applyAlignment="1">
      <alignment horizontal="left" vertical="center" wrapText="1"/>
    </xf>
    <xf numFmtId="0" fontId="14" fillId="0" borderId="0" xfId="0" applyFont="1" applyAlignment="1">
      <alignment horizontal="left" vertical="top" wrapText="1"/>
    </xf>
    <xf numFmtId="0" fontId="0" fillId="0" borderId="0" xfId="0" applyAlignment="1">
      <alignment horizontal="left" vertical="top" wrapText="1"/>
    </xf>
    <xf numFmtId="0" fontId="14" fillId="0" borderId="0" xfId="0" applyFont="1" applyAlignment="1">
      <alignment horizontal="justify" vertical="center" wrapText="1"/>
    </xf>
    <xf numFmtId="0" fontId="8" fillId="0" borderId="19" xfId="0" quotePrefix="1" applyFont="1" applyBorder="1" applyAlignment="1">
      <alignment horizontal="left" vertical="center" wrapText="1" readingOrder="1"/>
    </xf>
    <xf numFmtId="0" fontId="14" fillId="0" borderId="36" xfId="0" quotePrefix="1" applyFont="1" applyBorder="1" applyAlignment="1">
      <alignment horizontal="left" vertical="center" wrapText="1" readingOrder="1"/>
    </xf>
    <xf numFmtId="0" fontId="0" fillId="0" borderId="47" xfId="0" applyBorder="1" applyAlignment="1">
      <alignment horizontal="left" vertical="center" wrapText="1" readingOrder="1"/>
    </xf>
    <xf numFmtId="0" fontId="14" fillId="0" borderId="27" xfId="0" applyFont="1" applyBorder="1" applyAlignment="1">
      <alignment horizontal="left" vertical="center" wrapText="1" readingOrder="1"/>
    </xf>
    <xf numFmtId="0" fontId="0" fillId="0" borderId="48" xfId="0" applyBorder="1" applyAlignment="1">
      <alignment horizontal="left" vertical="center" wrapText="1" readingOrder="1"/>
    </xf>
    <xf numFmtId="0" fontId="14" fillId="0" borderId="49" xfId="0" applyFont="1" applyBorder="1" applyAlignment="1">
      <alignment horizontal="left" vertical="center" wrapText="1" readingOrder="1"/>
    </xf>
    <xf numFmtId="0" fontId="0" fillId="0" borderId="50" xfId="0" applyBorder="1" applyAlignment="1">
      <alignment horizontal="left" vertical="center" wrapText="1" readingOrder="1"/>
    </xf>
    <xf numFmtId="0" fontId="8" fillId="0" borderId="27" xfId="0" quotePrefix="1" applyFont="1" applyBorder="1" applyAlignment="1">
      <alignment horizontal="left" vertical="center" wrapText="1" readingOrder="1"/>
    </xf>
    <xf numFmtId="0" fontId="14" fillId="0" borderId="36" xfId="0" applyFont="1" applyBorder="1" applyAlignment="1">
      <alignment horizontal="left" vertical="center" wrapText="1" readingOrder="1"/>
    </xf>
    <xf numFmtId="0" fontId="14" fillId="0" borderId="47" xfId="0" applyFont="1" applyBorder="1" applyAlignment="1">
      <alignment horizontal="left" vertical="center" wrapText="1" readingOrder="1"/>
    </xf>
    <xf numFmtId="0" fontId="14" fillId="0" borderId="48" xfId="0" applyFont="1" applyBorder="1" applyAlignment="1">
      <alignment horizontal="left" vertical="center" wrapText="1" readingOrder="1"/>
    </xf>
    <xf numFmtId="0" fontId="14" fillId="0" borderId="50" xfId="0" applyFont="1" applyBorder="1" applyAlignment="1">
      <alignment horizontal="left" vertical="center" wrapText="1" readingOrder="1"/>
    </xf>
    <xf numFmtId="0" fontId="26" fillId="0" borderId="19" xfId="0" applyFont="1" applyBorder="1" applyAlignment="1">
      <alignment horizontal="center" vertical="center" wrapText="1"/>
    </xf>
    <xf numFmtId="0" fontId="0" fillId="0" borderId="19" xfId="0" applyBorder="1" applyAlignment="1">
      <alignment horizontal="center" vertical="center" wrapText="1"/>
    </xf>
    <xf numFmtId="0" fontId="21" fillId="0" borderId="19" xfId="0" applyFont="1" applyBorder="1" applyAlignment="1">
      <alignment horizontal="center" vertical="center" wrapText="1"/>
    </xf>
    <xf numFmtId="0" fontId="58" fillId="0" borderId="19" xfId="0" applyFont="1" applyBorder="1" applyAlignment="1">
      <alignment horizontal="center" vertical="center" wrapText="1" readingOrder="1"/>
    </xf>
    <xf numFmtId="0" fontId="57" fillId="0" borderId="19" xfId="0" applyFont="1" applyBorder="1" applyAlignment="1">
      <alignment horizontal="center" vertical="center" wrapText="1"/>
    </xf>
    <xf numFmtId="0" fontId="93" fillId="0" borderId="19" xfId="0" applyFont="1" applyBorder="1" applyAlignment="1">
      <alignment horizontal="center" vertical="center" wrapText="1"/>
    </xf>
    <xf numFmtId="0" fontId="58" fillId="0" borderId="36" xfId="0" applyFont="1" applyBorder="1" applyAlignment="1">
      <alignment horizontal="center" vertical="center" wrapText="1" readingOrder="1"/>
    </xf>
    <xf numFmtId="0" fontId="58" fillId="0" borderId="47" xfId="0" applyFont="1" applyBorder="1" applyAlignment="1">
      <alignment horizontal="center" vertical="center" wrapText="1" readingOrder="1"/>
    </xf>
    <xf numFmtId="0" fontId="58" fillId="0" borderId="27" xfId="0" applyFont="1" applyBorder="1" applyAlignment="1">
      <alignment horizontal="center" vertical="center" wrapText="1" readingOrder="1"/>
    </xf>
    <xf numFmtId="0" fontId="58" fillId="0" borderId="48" xfId="0" applyFont="1" applyBorder="1" applyAlignment="1">
      <alignment horizontal="center" vertical="center" wrapText="1" readingOrder="1"/>
    </xf>
    <xf numFmtId="0" fontId="58" fillId="0" borderId="49" xfId="0" applyFont="1" applyBorder="1" applyAlignment="1">
      <alignment horizontal="center" vertical="center" wrapText="1" readingOrder="1"/>
    </xf>
    <xf numFmtId="0" fontId="58" fillId="0" borderId="50" xfId="0" applyFont="1" applyBorder="1" applyAlignment="1">
      <alignment horizontal="center" vertical="center" wrapText="1" readingOrder="1"/>
    </xf>
    <xf numFmtId="0" fontId="93" fillId="0" borderId="29" xfId="0" applyFont="1" applyBorder="1" applyAlignment="1">
      <alignment horizontal="center" vertical="center" wrapText="1"/>
    </xf>
    <xf numFmtId="0" fontId="93" fillId="0" borderId="30" xfId="0" applyFont="1" applyBorder="1" applyAlignment="1">
      <alignment horizontal="center" vertical="center" wrapText="1"/>
    </xf>
    <xf numFmtId="0" fontId="26" fillId="0" borderId="47" xfId="0" applyFont="1" applyBorder="1" applyAlignment="1">
      <alignment horizontal="center" vertical="center" wrapText="1"/>
    </xf>
    <xf numFmtId="0" fontId="26" fillId="0" borderId="49" xfId="0" applyFont="1" applyBorder="1" applyAlignment="1">
      <alignment horizontal="center" vertical="center" wrapText="1"/>
    </xf>
    <xf numFmtId="0" fontId="26" fillId="0" borderId="50" xfId="0" applyFont="1" applyBorder="1" applyAlignment="1">
      <alignment horizontal="center" vertical="center" wrapText="1"/>
    </xf>
    <xf numFmtId="0" fontId="26" fillId="0" borderId="29" xfId="0" applyFont="1" applyBorder="1" applyAlignment="1">
      <alignment horizontal="center" vertical="center" wrapText="1"/>
    </xf>
    <xf numFmtId="0" fontId="26" fillId="0" borderId="30" xfId="0" applyFont="1" applyBorder="1" applyAlignment="1">
      <alignment horizontal="center" vertical="center" wrapText="1"/>
    </xf>
    <xf numFmtId="1" fontId="24" fillId="31" borderId="29" xfId="0" applyNumberFormat="1" applyFont="1" applyFill="1" applyBorder="1" applyAlignment="1" applyProtection="1">
      <alignment horizontal="center" vertical="center"/>
      <protection locked="0"/>
    </xf>
    <xf numFmtId="1" fontId="24" fillId="31" borderId="31" xfId="0" applyNumberFormat="1" applyFont="1" applyFill="1" applyBorder="1" applyAlignment="1" applyProtection="1">
      <alignment horizontal="center" vertical="center"/>
      <protection locked="0"/>
    </xf>
    <xf numFmtId="1" fontId="24" fillId="31" borderId="30" xfId="0" applyNumberFormat="1" applyFont="1" applyFill="1" applyBorder="1" applyAlignment="1" applyProtection="1">
      <alignment horizontal="center" vertical="center"/>
      <protection locked="0"/>
    </xf>
    <xf numFmtId="0" fontId="14" fillId="31" borderId="31" xfId="0" applyFont="1" applyFill="1" applyBorder="1" applyAlignment="1" applyProtection="1">
      <alignment horizontal="left" vertical="center" wrapText="1"/>
      <protection locked="0"/>
    </xf>
    <xf numFmtId="0" fontId="14" fillId="31" borderId="30" xfId="0" applyFont="1" applyFill="1" applyBorder="1" applyAlignment="1" applyProtection="1">
      <alignment horizontal="left" vertical="center" wrapText="1"/>
      <protection locked="0"/>
    </xf>
    <xf numFmtId="0" fontId="26" fillId="0" borderId="54" xfId="0" applyFont="1" applyBorder="1" applyAlignment="1">
      <alignment horizontal="center" vertical="center"/>
    </xf>
    <xf numFmtId="0" fontId="26" fillId="0" borderId="24" xfId="0" applyFont="1" applyBorder="1" applyAlignment="1">
      <alignment horizontal="center" vertical="center"/>
    </xf>
    <xf numFmtId="0" fontId="21" fillId="0" borderId="30" xfId="0" applyFont="1" applyBorder="1" applyAlignment="1">
      <alignment horizontal="center" vertical="center" wrapText="1"/>
    </xf>
    <xf numFmtId="9" fontId="58" fillId="0" borderId="29" xfId="0" applyNumberFormat="1" applyFont="1" applyBorder="1" applyAlignment="1">
      <alignment horizontal="center" vertical="center" wrapText="1" readingOrder="1"/>
    </xf>
    <xf numFmtId="9" fontId="58" fillId="0" borderId="31" xfId="0" applyNumberFormat="1" applyFont="1" applyBorder="1" applyAlignment="1">
      <alignment horizontal="center" vertical="center" wrapText="1" readingOrder="1"/>
    </xf>
    <xf numFmtId="9" fontId="58" fillId="0" borderId="30" xfId="0" applyNumberFormat="1" applyFont="1" applyBorder="1" applyAlignment="1">
      <alignment horizontal="center" vertical="center" wrapText="1" readingOrder="1"/>
    </xf>
    <xf numFmtId="9" fontId="60" fillId="0" borderId="31" xfId="0" applyNumberFormat="1" applyFont="1" applyBorder="1" applyAlignment="1">
      <alignment horizontal="center" vertical="center" wrapText="1" readingOrder="1"/>
    </xf>
    <xf numFmtId="9" fontId="60" fillId="0" borderId="30" xfId="0" applyNumberFormat="1" applyFont="1" applyBorder="1" applyAlignment="1">
      <alignment horizontal="center" vertical="center" wrapText="1" readingOrder="1"/>
    </xf>
    <xf numFmtId="0" fontId="14" fillId="31" borderId="29" xfId="0" quotePrefix="1" applyFont="1" applyFill="1" applyBorder="1" applyAlignment="1" applyProtection="1">
      <alignment horizontal="left" vertical="center" wrapText="1"/>
      <protection locked="0"/>
    </xf>
    <xf numFmtId="0" fontId="8" fillId="0" borderId="29" xfId="0" applyFont="1" applyBorder="1" applyAlignment="1">
      <alignment horizontal="center" vertical="center" wrapText="1"/>
    </xf>
    <xf numFmtId="0" fontId="8" fillId="0" borderId="31" xfId="0" applyFont="1" applyBorder="1" applyAlignment="1">
      <alignment horizontal="center" vertical="center" wrapText="1"/>
    </xf>
    <xf numFmtId="0" fontId="8" fillId="0" borderId="30" xfId="0" applyFont="1" applyBorder="1" applyAlignment="1">
      <alignment horizontal="center" vertical="center" wrapText="1"/>
    </xf>
    <xf numFmtId="0" fontId="8" fillId="31" borderId="51" xfId="0" applyFont="1" applyFill="1" applyBorder="1" applyAlignment="1" applyProtection="1">
      <alignment horizontal="left" vertical="center" wrapText="1"/>
      <protection locked="0"/>
    </xf>
    <xf numFmtId="0" fontId="8" fillId="31" borderId="52" xfId="0" applyFont="1" applyFill="1" applyBorder="1" applyAlignment="1" applyProtection="1">
      <alignment horizontal="left" vertical="center" wrapText="1"/>
      <protection locked="0"/>
    </xf>
    <xf numFmtId="0" fontId="8" fillId="31" borderId="53" xfId="0" applyFont="1" applyFill="1" applyBorder="1" applyAlignment="1" applyProtection="1">
      <alignment horizontal="left" vertical="center" wrapText="1"/>
      <protection locked="0"/>
    </xf>
    <xf numFmtId="0" fontId="14" fillId="0" borderId="20"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11" fillId="28" borderId="20" xfId="910" applyFont="1" applyFill="1" applyBorder="1" applyAlignment="1">
      <alignment horizontal="left" vertical="center"/>
    </xf>
    <xf numFmtId="0" fontId="11" fillId="28" borderId="21" xfId="910" applyFont="1" applyFill="1" applyBorder="1" applyAlignment="1">
      <alignment horizontal="left" vertical="center"/>
    </xf>
    <xf numFmtId="0" fontId="11" fillId="28" borderId="22" xfId="910" applyFont="1" applyFill="1" applyBorder="1" applyAlignment="1">
      <alignment horizontal="left" vertical="center"/>
    </xf>
    <xf numFmtId="0" fontId="90" fillId="0" borderId="18" xfId="0" applyFont="1" applyBorder="1" applyAlignment="1">
      <alignment horizontal="center" vertical="center" wrapText="1"/>
    </xf>
    <xf numFmtId="0" fontId="90" fillId="0" borderId="26" xfId="0" applyFont="1" applyBorder="1" applyAlignment="1">
      <alignment horizontal="center" vertical="center" wrapText="1"/>
    </xf>
    <xf numFmtId="0" fontId="94" fillId="0" borderId="26" xfId="0" applyFont="1" applyBorder="1" applyAlignment="1">
      <alignment horizontal="center" vertical="center" wrapText="1"/>
    </xf>
    <xf numFmtId="0" fontId="0" fillId="0" borderId="21" xfId="0" applyBorder="1" applyAlignment="1">
      <alignment vertical="center"/>
    </xf>
    <xf numFmtId="0" fontId="95" fillId="0" borderId="18" xfId="0" applyFont="1" applyBorder="1" applyAlignment="1">
      <alignment horizontal="center" vertical="center" wrapText="1"/>
    </xf>
    <xf numFmtId="49" fontId="17" fillId="0" borderId="44" xfId="0" applyNumberFormat="1" applyFont="1" applyBorder="1" applyAlignment="1" applyProtection="1">
      <alignment vertical="center" wrapText="1"/>
    </xf>
    <xf numFmtId="0" fontId="17" fillId="0" borderId="23" xfId="0" applyFont="1" applyBorder="1" applyAlignment="1" applyProtection="1">
      <alignment vertical="center"/>
    </xf>
    <xf numFmtId="49" fontId="17" fillId="0" borderId="23" xfId="0" applyNumberFormat="1" applyFont="1" applyBorder="1" applyAlignment="1" applyProtection="1">
      <alignment vertical="center" wrapText="1"/>
    </xf>
    <xf numFmtId="49" fontId="17" fillId="0" borderId="42" xfId="0" applyNumberFormat="1" applyFont="1" applyBorder="1" applyAlignment="1" applyProtection="1">
      <alignment horizontal="center" vertical="center" wrapText="1"/>
    </xf>
    <xf numFmtId="49" fontId="17" fillId="0" borderId="86" xfId="0" applyNumberFormat="1" applyFont="1" applyBorder="1" applyAlignment="1" applyProtection="1">
      <alignment horizontal="center" vertical="center" wrapText="1"/>
    </xf>
    <xf numFmtId="49" fontId="17" fillId="0" borderId="35" xfId="0" applyNumberFormat="1" applyFont="1" applyBorder="1" applyAlignment="1" applyProtection="1">
      <alignment vertical="center" wrapText="1"/>
    </xf>
    <xf numFmtId="0" fontId="17" fillId="0" borderId="18" xfId="0" applyFont="1" applyBorder="1" applyAlignment="1" applyProtection="1">
      <alignment vertical="center"/>
    </xf>
    <xf numFmtId="49" fontId="17" fillId="0" borderId="18" xfId="0" applyNumberFormat="1" applyFont="1" applyBorder="1" applyAlignment="1" applyProtection="1">
      <alignment vertical="center" wrapText="1"/>
    </xf>
    <xf numFmtId="49" fontId="17" fillId="0" borderId="34" xfId="0" applyNumberFormat="1" applyFont="1" applyBorder="1" applyAlignment="1" applyProtection="1">
      <alignment vertical="center" wrapText="1"/>
    </xf>
    <xf numFmtId="49" fontId="17" fillId="0" borderId="0" xfId="0" applyNumberFormat="1" applyFont="1" applyAlignment="1" applyProtection="1">
      <alignment vertical="center" wrapText="1"/>
    </xf>
    <xf numFmtId="49" fontId="17" fillId="0" borderId="20" xfId="0" applyNumberFormat="1" applyFont="1" applyBorder="1" applyAlignment="1" applyProtection="1">
      <alignment horizontal="center" vertical="center" wrapText="1"/>
    </xf>
    <xf numFmtId="49" fontId="17" fillId="0" borderId="78" xfId="0" applyNumberFormat="1" applyFont="1" applyBorder="1" applyAlignment="1" applyProtection="1">
      <alignment horizontal="center" vertical="center" wrapText="1"/>
    </xf>
    <xf numFmtId="0" fontId="17" fillId="0" borderId="35" xfId="0" applyFont="1" applyBorder="1" applyAlignment="1" applyProtection="1">
      <alignment vertical="center"/>
    </xf>
    <xf numFmtId="0" fontId="17" fillId="0" borderId="20" xfId="0" applyFont="1" applyBorder="1" applyAlignment="1" applyProtection="1">
      <alignment horizontal="center" vertical="center" wrapText="1"/>
    </xf>
    <xf numFmtId="0" fontId="17" fillId="0" borderId="78" xfId="0" applyFont="1" applyBorder="1" applyAlignment="1" applyProtection="1">
      <alignment horizontal="center" vertical="center" wrapText="1"/>
    </xf>
    <xf numFmtId="0" fontId="17" fillId="0" borderId="79" xfId="0" applyFont="1" applyBorder="1" applyAlignment="1" applyProtection="1">
      <alignment horizontal="left" vertical="center"/>
    </xf>
    <xf numFmtId="0" fontId="17" fillId="0" borderId="26" xfId="0" applyFont="1" applyBorder="1" applyAlignment="1" applyProtection="1">
      <alignment horizontal="left" vertical="center"/>
    </xf>
    <xf numFmtId="49" fontId="17" fillId="0" borderId="26" xfId="0" applyNumberFormat="1" applyFont="1" applyBorder="1" applyAlignment="1" applyProtection="1">
      <alignment horizontal="left" vertical="center" wrapText="1"/>
    </xf>
    <xf numFmtId="0" fontId="17" fillId="0" borderId="80" xfId="0" applyFont="1" applyBorder="1" applyAlignment="1" applyProtection="1">
      <alignment horizontal="left" vertical="center"/>
    </xf>
    <xf numFmtId="0" fontId="17" fillId="0" borderId="28" xfId="0" applyFont="1" applyBorder="1" applyAlignment="1" applyProtection="1">
      <alignment horizontal="left" vertical="center"/>
    </xf>
    <xf numFmtId="49" fontId="17" fillId="0" borderId="28" xfId="0" applyNumberFormat="1" applyFont="1" applyBorder="1" applyAlignment="1" applyProtection="1">
      <alignment horizontal="left" vertical="center" wrapText="1"/>
    </xf>
    <xf numFmtId="49" fontId="116" fillId="0" borderId="18" xfId="0" applyNumberFormat="1" applyFont="1" applyBorder="1" applyAlignment="1" applyProtection="1">
      <alignment vertical="center" wrapText="1"/>
    </xf>
    <xf numFmtId="0" fontId="17" fillId="0" borderId="44" xfId="0" applyFont="1" applyBorder="1" applyAlignment="1" applyProtection="1">
      <alignment horizontal="left" vertical="center"/>
    </xf>
    <xf numFmtId="0" fontId="17" fillId="0" borderId="23" xfId="0" applyFont="1" applyBorder="1" applyAlignment="1" applyProtection="1">
      <alignment horizontal="left" vertical="center"/>
    </xf>
    <xf numFmtId="49" fontId="17" fillId="0" borderId="23" xfId="0" applyNumberFormat="1" applyFont="1" applyBorder="1" applyAlignment="1" applyProtection="1">
      <alignment horizontal="left" vertical="center" wrapText="1"/>
    </xf>
    <xf numFmtId="49" fontId="17" fillId="0" borderId="78" xfId="0" applyNumberFormat="1" applyFont="1" applyBorder="1" applyAlignment="1" applyProtection="1">
      <alignment vertical="center" wrapText="1"/>
    </xf>
    <xf numFmtId="0" fontId="17" fillId="0" borderId="35" xfId="0" applyFont="1" applyBorder="1" applyAlignment="1" applyProtection="1">
      <alignment vertical="center" wrapText="1"/>
    </xf>
    <xf numFmtId="0" fontId="17" fillId="0" borderId="79" xfId="0" applyFont="1" applyBorder="1" applyAlignment="1" applyProtection="1">
      <alignment vertical="center" wrapText="1"/>
    </xf>
    <xf numFmtId="0" fontId="17" fillId="0" borderId="26" xfId="0" applyFont="1" applyBorder="1" applyAlignment="1" applyProtection="1">
      <alignment vertical="center"/>
    </xf>
    <xf numFmtId="49" fontId="17" fillId="0" borderId="26" xfId="0" applyNumberFormat="1" applyFont="1" applyBorder="1" applyAlignment="1" applyProtection="1">
      <alignment vertical="center" wrapText="1"/>
    </xf>
    <xf numFmtId="49" fontId="17" fillId="0" borderId="84" xfId="0" applyNumberFormat="1" applyFont="1" applyBorder="1" applyAlignment="1" applyProtection="1">
      <alignment vertical="center" wrapText="1"/>
    </xf>
    <xf numFmtId="0" fontId="2" fillId="0" borderId="81" xfId="0" applyFont="1" applyBorder="1" applyAlignment="1" applyProtection="1">
      <alignment vertical="center" wrapText="1"/>
    </xf>
    <xf numFmtId="0" fontId="3" fillId="0" borderId="82" xfId="0" applyFont="1" applyBorder="1" applyAlignment="1" applyProtection="1">
      <alignment vertical="center"/>
    </xf>
    <xf numFmtId="0" fontId="3" fillId="0" borderId="82" xfId="0" applyFont="1" applyBorder="1" applyAlignment="1" applyProtection="1">
      <alignment vertical="center" wrapText="1"/>
    </xf>
    <xf numFmtId="0" fontId="3" fillId="0" borderId="69" xfId="0" applyFont="1" applyBorder="1" applyAlignment="1" applyProtection="1">
      <alignment vertical="center"/>
    </xf>
  </cellXfs>
  <cellStyles count="1031">
    <cellStyle name="20 % - Akzent1 2" xfId="1" xr:uid="{00000000-0005-0000-0000-000000000000}"/>
    <cellStyle name="20 % - Akzent1 2 2" xfId="2" xr:uid="{00000000-0005-0000-0000-000001000000}"/>
    <cellStyle name="20 % - Akzent1 2 3" xfId="3" xr:uid="{00000000-0005-0000-0000-000002000000}"/>
    <cellStyle name="20 % - Akzent1 2 3 2" xfId="4" xr:uid="{00000000-0005-0000-0000-000003000000}"/>
    <cellStyle name="20 % - Akzent1 2 3 2 2" xfId="5" xr:uid="{00000000-0005-0000-0000-000004000000}"/>
    <cellStyle name="20 % - Akzent1 2 3 3" xfId="6" xr:uid="{00000000-0005-0000-0000-000005000000}"/>
    <cellStyle name="20 % - Akzent1 2 4" xfId="7" xr:uid="{00000000-0005-0000-0000-000006000000}"/>
    <cellStyle name="20 % - Akzent1 3" xfId="8" xr:uid="{00000000-0005-0000-0000-000007000000}"/>
    <cellStyle name="20 % - Akzent1 3 2" xfId="9" xr:uid="{00000000-0005-0000-0000-000008000000}"/>
    <cellStyle name="20 % - Akzent1 3 2 2" xfId="10" xr:uid="{00000000-0005-0000-0000-000009000000}"/>
    <cellStyle name="20 % - Akzent1 3 2 3" xfId="11" xr:uid="{00000000-0005-0000-0000-00000A000000}"/>
    <cellStyle name="20 % - Akzent1 3 2 4" xfId="12" xr:uid="{00000000-0005-0000-0000-00000B000000}"/>
    <cellStyle name="20 % - Akzent1 3 3" xfId="13" xr:uid="{00000000-0005-0000-0000-00000C000000}"/>
    <cellStyle name="20 % - Akzent1 3 4" xfId="14" xr:uid="{00000000-0005-0000-0000-00000D000000}"/>
    <cellStyle name="20 % - Akzent1 3 5" xfId="15" xr:uid="{00000000-0005-0000-0000-00000E000000}"/>
    <cellStyle name="20 % - Akzent1 4" xfId="16" xr:uid="{00000000-0005-0000-0000-00000F000000}"/>
    <cellStyle name="20 % - Akzent1 4 2" xfId="17" xr:uid="{00000000-0005-0000-0000-000010000000}"/>
    <cellStyle name="20 % - Akzent1 4 2 2" xfId="18" xr:uid="{00000000-0005-0000-0000-000011000000}"/>
    <cellStyle name="20 % - Akzent1 4 2 3" xfId="19" xr:uid="{00000000-0005-0000-0000-000012000000}"/>
    <cellStyle name="20 % - Akzent1 4 2 4" xfId="20" xr:uid="{00000000-0005-0000-0000-000013000000}"/>
    <cellStyle name="20 % - Akzent1 4 3" xfId="21" xr:uid="{00000000-0005-0000-0000-000014000000}"/>
    <cellStyle name="20 % - Akzent1 4 4" xfId="22" xr:uid="{00000000-0005-0000-0000-000015000000}"/>
    <cellStyle name="20 % - Akzent1 4 5" xfId="23" xr:uid="{00000000-0005-0000-0000-000016000000}"/>
    <cellStyle name="20 % - Akzent1 5" xfId="24" xr:uid="{00000000-0005-0000-0000-000017000000}"/>
    <cellStyle name="20 % - Akzent1 5 2" xfId="25" xr:uid="{00000000-0005-0000-0000-000018000000}"/>
    <cellStyle name="20 % - Akzent1 5 3" xfId="26" xr:uid="{00000000-0005-0000-0000-000019000000}"/>
    <cellStyle name="20 % - Akzent1 5 4" xfId="27" xr:uid="{00000000-0005-0000-0000-00001A000000}"/>
    <cellStyle name="20 % - Akzent1 6" xfId="28" xr:uid="{00000000-0005-0000-0000-00001B000000}"/>
    <cellStyle name="20 % - Akzent1 7" xfId="29" xr:uid="{00000000-0005-0000-0000-00001C000000}"/>
    <cellStyle name="20 % - Akzent2 2" xfId="30" xr:uid="{00000000-0005-0000-0000-00001D000000}"/>
    <cellStyle name="20 % - Akzent2 2 2" xfId="31" xr:uid="{00000000-0005-0000-0000-00001E000000}"/>
    <cellStyle name="20 % - Akzent2 2 3" xfId="32" xr:uid="{00000000-0005-0000-0000-00001F000000}"/>
    <cellStyle name="20 % - Akzent2 2 3 2" xfId="33" xr:uid="{00000000-0005-0000-0000-000020000000}"/>
    <cellStyle name="20 % - Akzent2 2 3 2 2" xfId="34" xr:uid="{00000000-0005-0000-0000-000021000000}"/>
    <cellStyle name="20 % - Akzent2 2 3 3" xfId="35" xr:uid="{00000000-0005-0000-0000-000022000000}"/>
    <cellStyle name="20 % - Akzent2 2 4" xfId="36" xr:uid="{00000000-0005-0000-0000-000023000000}"/>
    <cellStyle name="20 % - Akzent2 3" xfId="37" xr:uid="{00000000-0005-0000-0000-000024000000}"/>
    <cellStyle name="20 % - Akzent2 3 2" xfId="38" xr:uid="{00000000-0005-0000-0000-000025000000}"/>
    <cellStyle name="20 % - Akzent2 3 2 2" xfId="39" xr:uid="{00000000-0005-0000-0000-000026000000}"/>
    <cellStyle name="20 % - Akzent2 3 2 3" xfId="40" xr:uid="{00000000-0005-0000-0000-000027000000}"/>
    <cellStyle name="20 % - Akzent2 3 2 4" xfId="41" xr:uid="{00000000-0005-0000-0000-000028000000}"/>
    <cellStyle name="20 % - Akzent2 3 3" xfId="42" xr:uid="{00000000-0005-0000-0000-000029000000}"/>
    <cellStyle name="20 % - Akzent2 3 4" xfId="43" xr:uid="{00000000-0005-0000-0000-00002A000000}"/>
    <cellStyle name="20 % - Akzent2 3 5" xfId="44" xr:uid="{00000000-0005-0000-0000-00002B000000}"/>
    <cellStyle name="20 % - Akzent2 4" xfId="45" xr:uid="{00000000-0005-0000-0000-00002C000000}"/>
    <cellStyle name="20 % - Akzent2 4 2" xfId="46" xr:uid="{00000000-0005-0000-0000-00002D000000}"/>
    <cellStyle name="20 % - Akzent2 4 2 2" xfId="47" xr:uid="{00000000-0005-0000-0000-00002E000000}"/>
    <cellStyle name="20 % - Akzent2 4 2 3" xfId="48" xr:uid="{00000000-0005-0000-0000-00002F000000}"/>
    <cellStyle name="20 % - Akzent2 4 2 4" xfId="49" xr:uid="{00000000-0005-0000-0000-000030000000}"/>
    <cellStyle name="20 % - Akzent2 4 3" xfId="50" xr:uid="{00000000-0005-0000-0000-000031000000}"/>
    <cellStyle name="20 % - Akzent2 4 4" xfId="51" xr:uid="{00000000-0005-0000-0000-000032000000}"/>
    <cellStyle name="20 % - Akzent2 4 5" xfId="52" xr:uid="{00000000-0005-0000-0000-000033000000}"/>
    <cellStyle name="20 % - Akzent2 5" xfId="53" xr:uid="{00000000-0005-0000-0000-000034000000}"/>
    <cellStyle name="20 % - Akzent2 5 2" xfId="54" xr:uid="{00000000-0005-0000-0000-000035000000}"/>
    <cellStyle name="20 % - Akzent2 5 3" xfId="55" xr:uid="{00000000-0005-0000-0000-000036000000}"/>
    <cellStyle name="20 % - Akzent2 5 4" xfId="56" xr:uid="{00000000-0005-0000-0000-000037000000}"/>
    <cellStyle name="20 % - Akzent2 6" xfId="57" xr:uid="{00000000-0005-0000-0000-000038000000}"/>
    <cellStyle name="20 % - Akzent2 7" xfId="58" xr:uid="{00000000-0005-0000-0000-000039000000}"/>
    <cellStyle name="20 % - Akzent3 2" xfId="59" xr:uid="{00000000-0005-0000-0000-00003A000000}"/>
    <cellStyle name="20 % - Akzent3 2 2" xfId="60" xr:uid="{00000000-0005-0000-0000-00003B000000}"/>
    <cellStyle name="20 % - Akzent3 2 3" xfId="61" xr:uid="{00000000-0005-0000-0000-00003C000000}"/>
    <cellStyle name="20 % - Akzent3 2 3 2" xfId="62" xr:uid="{00000000-0005-0000-0000-00003D000000}"/>
    <cellStyle name="20 % - Akzent3 2 3 2 2" xfId="63" xr:uid="{00000000-0005-0000-0000-00003E000000}"/>
    <cellStyle name="20 % - Akzent3 2 3 3" xfId="64" xr:uid="{00000000-0005-0000-0000-00003F000000}"/>
    <cellStyle name="20 % - Akzent3 2 4" xfId="65" xr:uid="{00000000-0005-0000-0000-000040000000}"/>
    <cellStyle name="20 % - Akzent3 3" xfId="66" xr:uid="{00000000-0005-0000-0000-000041000000}"/>
    <cellStyle name="20 % - Akzent3 3 2" xfId="67" xr:uid="{00000000-0005-0000-0000-000042000000}"/>
    <cellStyle name="20 % - Akzent3 3 2 2" xfId="68" xr:uid="{00000000-0005-0000-0000-000043000000}"/>
    <cellStyle name="20 % - Akzent3 3 2 3" xfId="69" xr:uid="{00000000-0005-0000-0000-000044000000}"/>
    <cellStyle name="20 % - Akzent3 3 2 4" xfId="70" xr:uid="{00000000-0005-0000-0000-000045000000}"/>
    <cellStyle name="20 % - Akzent3 3 3" xfId="71" xr:uid="{00000000-0005-0000-0000-000046000000}"/>
    <cellStyle name="20 % - Akzent3 3 4" xfId="72" xr:uid="{00000000-0005-0000-0000-000047000000}"/>
    <cellStyle name="20 % - Akzent3 3 5" xfId="73" xr:uid="{00000000-0005-0000-0000-000048000000}"/>
    <cellStyle name="20 % - Akzent3 4" xfId="74" xr:uid="{00000000-0005-0000-0000-000049000000}"/>
    <cellStyle name="20 % - Akzent3 4 2" xfId="75" xr:uid="{00000000-0005-0000-0000-00004A000000}"/>
    <cellStyle name="20 % - Akzent3 4 2 2" xfId="76" xr:uid="{00000000-0005-0000-0000-00004B000000}"/>
    <cellStyle name="20 % - Akzent3 4 2 3" xfId="77" xr:uid="{00000000-0005-0000-0000-00004C000000}"/>
    <cellStyle name="20 % - Akzent3 4 2 4" xfId="78" xr:uid="{00000000-0005-0000-0000-00004D000000}"/>
    <cellStyle name="20 % - Akzent3 4 3" xfId="79" xr:uid="{00000000-0005-0000-0000-00004E000000}"/>
    <cellStyle name="20 % - Akzent3 4 4" xfId="80" xr:uid="{00000000-0005-0000-0000-00004F000000}"/>
    <cellStyle name="20 % - Akzent3 4 5" xfId="81" xr:uid="{00000000-0005-0000-0000-000050000000}"/>
    <cellStyle name="20 % - Akzent3 5" xfId="82" xr:uid="{00000000-0005-0000-0000-000051000000}"/>
    <cellStyle name="20 % - Akzent3 5 2" xfId="83" xr:uid="{00000000-0005-0000-0000-000052000000}"/>
    <cellStyle name="20 % - Akzent3 5 3" xfId="84" xr:uid="{00000000-0005-0000-0000-000053000000}"/>
    <cellStyle name="20 % - Akzent3 5 4" xfId="85" xr:uid="{00000000-0005-0000-0000-000054000000}"/>
    <cellStyle name="20 % - Akzent3 6" xfId="86" xr:uid="{00000000-0005-0000-0000-000055000000}"/>
    <cellStyle name="20 % - Akzent3 7" xfId="87" xr:uid="{00000000-0005-0000-0000-000056000000}"/>
    <cellStyle name="20 % - Akzent4 2" xfId="88" xr:uid="{00000000-0005-0000-0000-000057000000}"/>
    <cellStyle name="20 % - Akzent4 2 2" xfId="89" xr:uid="{00000000-0005-0000-0000-000058000000}"/>
    <cellStyle name="20 % - Akzent4 2 3" xfId="90" xr:uid="{00000000-0005-0000-0000-000059000000}"/>
    <cellStyle name="20 % - Akzent4 2 3 2" xfId="91" xr:uid="{00000000-0005-0000-0000-00005A000000}"/>
    <cellStyle name="20 % - Akzent4 2 3 2 2" xfId="92" xr:uid="{00000000-0005-0000-0000-00005B000000}"/>
    <cellStyle name="20 % - Akzent4 2 3 3" xfId="93" xr:uid="{00000000-0005-0000-0000-00005C000000}"/>
    <cellStyle name="20 % - Akzent4 2 4" xfId="94" xr:uid="{00000000-0005-0000-0000-00005D000000}"/>
    <cellStyle name="20 % - Akzent4 3" xfId="95" xr:uid="{00000000-0005-0000-0000-00005E000000}"/>
    <cellStyle name="20 % - Akzent4 3 2" xfId="96" xr:uid="{00000000-0005-0000-0000-00005F000000}"/>
    <cellStyle name="20 % - Akzent4 3 2 2" xfId="97" xr:uid="{00000000-0005-0000-0000-000060000000}"/>
    <cellStyle name="20 % - Akzent4 3 2 3" xfId="98" xr:uid="{00000000-0005-0000-0000-000061000000}"/>
    <cellStyle name="20 % - Akzent4 3 2 4" xfId="99" xr:uid="{00000000-0005-0000-0000-000062000000}"/>
    <cellStyle name="20 % - Akzent4 3 3" xfId="100" xr:uid="{00000000-0005-0000-0000-000063000000}"/>
    <cellStyle name="20 % - Akzent4 3 4" xfId="101" xr:uid="{00000000-0005-0000-0000-000064000000}"/>
    <cellStyle name="20 % - Akzent4 3 5" xfId="102" xr:uid="{00000000-0005-0000-0000-000065000000}"/>
    <cellStyle name="20 % - Akzent4 4" xfId="103" xr:uid="{00000000-0005-0000-0000-000066000000}"/>
    <cellStyle name="20 % - Akzent4 4 2" xfId="104" xr:uid="{00000000-0005-0000-0000-000067000000}"/>
    <cellStyle name="20 % - Akzent4 4 2 2" xfId="105" xr:uid="{00000000-0005-0000-0000-000068000000}"/>
    <cellStyle name="20 % - Akzent4 4 2 3" xfId="106" xr:uid="{00000000-0005-0000-0000-000069000000}"/>
    <cellStyle name="20 % - Akzent4 4 2 4" xfId="107" xr:uid="{00000000-0005-0000-0000-00006A000000}"/>
    <cellStyle name="20 % - Akzent4 4 3" xfId="108" xr:uid="{00000000-0005-0000-0000-00006B000000}"/>
    <cellStyle name="20 % - Akzent4 4 4" xfId="109" xr:uid="{00000000-0005-0000-0000-00006C000000}"/>
    <cellStyle name="20 % - Akzent4 4 5" xfId="110" xr:uid="{00000000-0005-0000-0000-00006D000000}"/>
    <cellStyle name="20 % - Akzent4 5" xfId="111" xr:uid="{00000000-0005-0000-0000-00006E000000}"/>
    <cellStyle name="20 % - Akzent4 5 2" xfId="112" xr:uid="{00000000-0005-0000-0000-00006F000000}"/>
    <cellStyle name="20 % - Akzent4 5 3" xfId="113" xr:uid="{00000000-0005-0000-0000-000070000000}"/>
    <cellStyle name="20 % - Akzent4 5 4" xfId="114" xr:uid="{00000000-0005-0000-0000-000071000000}"/>
    <cellStyle name="20 % - Akzent4 6" xfId="115" xr:uid="{00000000-0005-0000-0000-000072000000}"/>
    <cellStyle name="20 % - Akzent4 7" xfId="116" xr:uid="{00000000-0005-0000-0000-000073000000}"/>
    <cellStyle name="20 % - Akzent5 2" xfId="117" xr:uid="{00000000-0005-0000-0000-000074000000}"/>
    <cellStyle name="20 % - Akzent5 2 2" xfId="118" xr:uid="{00000000-0005-0000-0000-000075000000}"/>
    <cellStyle name="20 % - Akzent5 2 2 2" xfId="119" xr:uid="{00000000-0005-0000-0000-000076000000}"/>
    <cellStyle name="20 % - Akzent5 2 3" xfId="120" xr:uid="{00000000-0005-0000-0000-000077000000}"/>
    <cellStyle name="20 % - Akzent5 3" xfId="121" xr:uid="{00000000-0005-0000-0000-000078000000}"/>
    <cellStyle name="20 % - Akzent5 3 2" xfId="122" xr:uid="{00000000-0005-0000-0000-000079000000}"/>
    <cellStyle name="20 % - Akzent5 3 2 2" xfId="123" xr:uid="{00000000-0005-0000-0000-00007A000000}"/>
    <cellStyle name="20 % - Akzent5 3 2 3" xfId="124" xr:uid="{00000000-0005-0000-0000-00007B000000}"/>
    <cellStyle name="20 % - Akzent5 3 2 4" xfId="125" xr:uid="{00000000-0005-0000-0000-00007C000000}"/>
    <cellStyle name="20 % - Akzent5 3 3" xfId="126" xr:uid="{00000000-0005-0000-0000-00007D000000}"/>
    <cellStyle name="20 % - Akzent5 3 4" xfId="127" xr:uid="{00000000-0005-0000-0000-00007E000000}"/>
    <cellStyle name="20 % - Akzent5 3 5" xfId="128" xr:uid="{00000000-0005-0000-0000-00007F000000}"/>
    <cellStyle name="20 % - Akzent5 4" xfId="129" xr:uid="{00000000-0005-0000-0000-000080000000}"/>
    <cellStyle name="20 % - Akzent5 4 2" xfId="130" xr:uid="{00000000-0005-0000-0000-000081000000}"/>
    <cellStyle name="20 % - Akzent5 4 2 2" xfId="131" xr:uid="{00000000-0005-0000-0000-000082000000}"/>
    <cellStyle name="20 % - Akzent5 4 2 3" xfId="132" xr:uid="{00000000-0005-0000-0000-000083000000}"/>
    <cellStyle name="20 % - Akzent5 4 2 4" xfId="133" xr:uid="{00000000-0005-0000-0000-000084000000}"/>
    <cellStyle name="20 % - Akzent5 4 3" xfId="134" xr:uid="{00000000-0005-0000-0000-000085000000}"/>
    <cellStyle name="20 % - Akzent5 4 4" xfId="135" xr:uid="{00000000-0005-0000-0000-000086000000}"/>
    <cellStyle name="20 % - Akzent5 4 5" xfId="136" xr:uid="{00000000-0005-0000-0000-000087000000}"/>
    <cellStyle name="20 % - Akzent5 5" xfId="137" xr:uid="{00000000-0005-0000-0000-000088000000}"/>
    <cellStyle name="20 % - Akzent5 5 2" xfId="138" xr:uid="{00000000-0005-0000-0000-000089000000}"/>
    <cellStyle name="20 % - Akzent5 5 3" xfId="139" xr:uid="{00000000-0005-0000-0000-00008A000000}"/>
    <cellStyle name="20 % - Akzent5 5 4" xfId="140" xr:uid="{00000000-0005-0000-0000-00008B000000}"/>
    <cellStyle name="20 % - Akzent5 6" xfId="141" xr:uid="{00000000-0005-0000-0000-00008C000000}"/>
    <cellStyle name="20 % - Akzent5 7" xfId="142" xr:uid="{00000000-0005-0000-0000-00008D000000}"/>
    <cellStyle name="20 % - Akzent6 2" xfId="143" xr:uid="{00000000-0005-0000-0000-00008E000000}"/>
    <cellStyle name="20 % - Akzent6 3" xfId="144" xr:uid="{00000000-0005-0000-0000-00008F000000}"/>
    <cellStyle name="20 % - Akzent6 3 2" xfId="145" xr:uid="{00000000-0005-0000-0000-000090000000}"/>
    <cellStyle name="20 % - Akzent6 3 2 2" xfId="146" xr:uid="{00000000-0005-0000-0000-000091000000}"/>
    <cellStyle name="20 % - Akzent6 3 2 3" xfId="147" xr:uid="{00000000-0005-0000-0000-000092000000}"/>
    <cellStyle name="20 % - Akzent6 3 2 4" xfId="148" xr:uid="{00000000-0005-0000-0000-000093000000}"/>
    <cellStyle name="20 % - Akzent6 3 3" xfId="149" xr:uid="{00000000-0005-0000-0000-000094000000}"/>
    <cellStyle name="20 % - Akzent6 3 4" xfId="150" xr:uid="{00000000-0005-0000-0000-000095000000}"/>
    <cellStyle name="20 % - Akzent6 3 5" xfId="151" xr:uid="{00000000-0005-0000-0000-000096000000}"/>
    <cellStyle name="20 % - Akzent6 4" xfId="152" xr:uid="{00000000-0005-0000-0000-000097000000}"/>
    <cellStyle name="20 % - Akzent6 4 2" xfId="153" xr:uid="{00000000-0005-0000-0000-000098000000}"/>
    <cellStyle name="20 % - Akzent6 4 2 2" xfId="154" xr:uid="{00000000-0005-0000-0000-000099000000}"/>
    <cellStyle name="20 % - Akzent6 4 2 3" xfId="155" xr:uid="{00000000-0005-0000-0000-00009A000000}"/>
    <cellStyle name="20 % - Akzent6 4 2 4" xfId="156" xr:uid="{00000000-0005-0000-0000-00009B000000}"/>
    <cellStyle name="20 % - Akzent6 4 3" xfId="157" xr:uid="{00000000-0005-0000-0000-00009C000000}"/>
    <cellStyle name="20 % - Akzent6 4 4" xfId="158" xr:uid="{00000000-0005-0000-0000-00009D000000}"/>
    <cellStyle name="20 % - Akzent6 4 5" xfId="159" xr:uid="{00000000-0005-0000-0000-00009E000000}"/>
    <cellStyle name="20 % - Akzent6 5" xfId="160" xr:uid="{00000000-0005-0000-0000-00009F000000}"/>
    <cellStyle name="20 % - Akzent6 5 2" xfId="161" xr:uid="{00000000-0005-0000-0000-0000A0000000}"/>
    <cellStyle name="20 % - Akzent6 5 3" xfId="162" xr:uid="{00000000-0005-0000-0000-0000A1000000}"/>
    <cellStyle name="20 % - Akzent6 5 4" xfId="163" xr:uid="{00000000-0005-0000-0000-0000A2000000}"/>
    <cellStyle name="20 % - Akzent6 6" xfId="164" xr:uid="{00000000-0005-0000-0000-0000A3000000}"/>
    <cellStyle name="20 % - Akzent6 7" xfId="165" xr:uid="{00000000-0005-0000-0000-0000A4000000}"/>
    <cellStyle name="40 % - Akzent1 2" xfId="166" xr:uid="{00000000-0005-0000-0000-0000A5000000}"/>
    <cellStyle name="40 % - Akzent1 2 2" xfId="167" xr:uid="{00000000-0005-0000-0000-0000A6000000}"/>
    <cellStyle name="40 % - Akzent1 2 3" xfId="168" xr:uid="{00000000-0005-0000-0000-0000A7000000}"/>
    <cellStyle name="40 % - Akzent1 3" xfId="169" xr:uid="{00000000-0005-0000-0000-0000A8000000}"/>
    <cellStyle name="40 % - Akzent1 3 2" xfId="170" xr:uid="{00000000-0005-0000-0000-0000A9000000}"/>
    <cellStyle name="40 % - Akzent1 3 2 2" xfId="171" xr:uid="{00000000-0005-0000-0000-0000AA000000}"/>
    <cellStyle name="40 % - Akzent1 3 2 3" xfId="172" xr:uid="{00000000-0005-0000-0000-0000AB000000}"/>
    <cellStyle name="40 % - Akzent1 3 2 4" xfId="173" xr:uid="{00000000-0005-0000-0000-0000AC000000}"/>
    <cellStyle name="40 % - Akzent1 3 3" xfId="174" xr:uid="{00000000-0005-0000-0000-0000AD000000}"/>
    <cellStyle name="40 % - Akzent1 3 4" xfId="175" xr:uid="{00000000-0005-0000-0000-0000AE000000}"/>
    <cellStyle name="40 % - Akzent1 3 5" xfId="176" xr:uid="{00000000-0005-0000-0000-0000AF000000}"/>
    <cellStyle name="40 % - Akzent1 4" xfId="177" xr:uid="{00000000-0005-0000-0000-0000B0000000}"/>
    <cellStyle name="40 % - Akzent1 4 2" xfId="178" xr:uid="{00000000-0005-0000-0000-0000B1000000}"/>
    <cellStyle name="40 % - Akzent1 4 2 2" xfId="179" xr:uid="{00000000-0005-0000-0000-0000B2000000}"/>
    <cellStyle name="40 % - Akzent1 4 2 3" xfId="180" xr:uid="{00000000-0005-0000-0000-0000B3000000}"/>
    <cellStyle name="40 % - Akzent1 4 2 4" xfId="181" xr:uid="{00000000-0005-0000-0000-0000B4000000}"/>
    <cellStyle name="40 % - Akzent1 4 3" xfId="182" xr:uid="{00000000-0005-0000-0000-0000B5000000}"/>
    <cellStyle name="40 % - Akzent1 4 4" xfId="183" xr:uid="{00000000-0005-0000-0000-0000B6000000}"/>
    <cellStyle name="40 % - Akzent1 4 5" xfId="184" xr:uid="{00000000-0005-0000-0000-0000B7000000}"/>
    <cellStyle name="40 % - Akzent1 5" xfId="185" xr:uid="{00000000-0005-0000-0000-0000B8000000}"/>
    <cellStyle name="40 % - Akzent1 5 2" xfId="186" xr:uid="{00000000-0005-0000-0000-0000B9000000}"/>
    <cellStyle name="40 % - Akzent1 5 3" xfId="187" xr:uid="{00000000-0005-0000-0000-0000BA000000}"/>
    <cellStyle name="40 % - Akzent1 5 4" xfId="188" xr:uid="{00000000-0005-0000-0000-0000BB000000}"/>
    <cellStyle name="40 % - Akzent1 6" xfId="189" xr:uid="{00000000-0005-0000-0000-0000BC000000}"/>
    <cellStyle name="40 % - Akzent1 7" xfId="190" xr:uid="{00000000-0005-0000-0000-0000BD000000}"/>
    <cellStyle name="40 % - Akzent2 2" xfId="191" xr:uid="{00000000-0005-0000-0000-0000BE000000}"/>
    <cellStyle name="40 % - Akzent2 3" xfId="192" xr:uid="{00000000-0005-0000-0000-0000BF000000}"/>
    <cellStyle name="40 % - Akzent2 3 2" xfId="193" xr:uid="{00000000-0005-0000-0000-0000C0000000}"/>
    <cellStyle name="40 % - Akzent2 3 2 2" xfId="194" xr:uid="{00000000-0005-0000-0000-0000C1000000}"/>
    <cellStyle name="40 % - Akzent2 3 2 3" xfId="195" xr:uid="{00000000-0005-0000-0000-0000C2000000}"/>
    <cellStyle name="40 % - Akzent2 3 2 4" xfId="196" xr:uid="{00000000-0005-0000-0000-0000C3000000}"/>
    <cellStyle name="40 % - Akzent2 3 3" xfId="197" xr:uid="{00000000-0005-0000-0000-0000C4000000}"/>
    <cellStyle name="40 % - Akzent2 3 4" xfId="198" xr:uid="{00000000-0005-0000-0000-0000C5000000}"/>
    <cellStyle name="40 % - Akzent2 3 5" xfId="199" xr:uid="{00000000-0005-0000-0000-0000C6000000}"/>
    <cellStyle name="40 % - Akzent2 4" xfId="200" xr:uid="{00000000-0005-0000-0000-0000C7000000}"/>
    <cellStyle name="40 % - Akzent2 4 2" xfId="201" xr:uid="{00000000-0005-0000-0000-0000C8000000}"/>
    <cellStyle name="40 % - Akzent2 4 2 2" xfId="202" xr:uid="{00000000-0005-0000-0000-0000C9000000}"/>
    <cellStyle name="40 % - Akzent2 4 2 3" xfId="203" xr:uid="{00000000-0005-0000-0000-0000CA000000}"/>
    <cellStyle name="40 % - Akzent2 4 2 4" xfId="204" xr:uid="{00000000-0005-0000-0000-0000CB000000}"/>
    <cellStyle name="40 % - Akzent2 4 3" xfId="205" xr:uid="{00000000-0005-0000-0000-0000CC000000}"/>
    <cellStyle name="40 % - Akzent2 4 4" xfId="206" xr:uid="{00000000-0005-0000-0000-0000CD000000}"/>
    <cellStyle name="40 % - Akzent2 4 5" xfId="207" xr:uid="{00000000-0005-0000-0000-0000CE000000}"/>
    <cellStyle name="40 % - Akzent2 5" xfId="208" xr:uid="{00000000-0005-0000-0000-0000CF000000}"/>
    <cellStyle name="40 % - Akzent2 5 2" xfId="209" xr:uid="{00000000-0005-0000-0000-0000D0000000}"/>
    <cellStyle name="40 % - Akzent2 5 3" xfId="210" xr:uid="{00000000-0005-0000-0000-0000D1000000}"/>
    <cellStyle name="40 % - Akzent2 5 4" xfId="211" xr:uid="{00000000-0005-0000-0000-0000D2000000}"/>
    <cellStyle name="40 % - Akzent2 6" xfId="212" xr:uid="{00000000-0005-0000-0000-0000D3000000}"/>
    <cellStyle name="40 % - Akzent2 7" xfId="213" xr:uid="{00000000-0005-0000-0000-0000D4000000}"/>
    <cellStyle name="40 % - Akzent3 2" xfId="214" xr:uid="{00000000-0005-0000-0000-0000D5000000}"/>
    <cellStyle name="40 % - Akzent3 2 2" xfId="215" xr:uid="{00000000-0005-0000-0000-0000D6000000}"/>
    <cellStyle name="40 % - Akzent3 2 3" xfId="216" xr:uid="{00000000-0005-0000-0000-0000D7000000}"/>
    <cellStyle name="40 % - Akzent3 2 3 2" xfId="217" xr:uid="{00000000-0005-0000-0000-0000D8000000}"/>
    <cellStyle name="40 % - Akzent3 2 3 2 2" xfId="218" xr:uid="{00000000-0005-0000-0000-0000D9000000}"/>
    <cellStyle name="40 % - Akzent3 2 3 3" xfId="219" xr:uid="{00000000-0005-0000-0000-0000DA000000}"/>
    <cellStyle name="40 % - Akzent3 2 4" xfId="220" xr:uid="{00000000-0005-0000-0000-0000DB000000}"/>
    <cellStyle name="40 % - Akzent3 3" xfId="221" xr:uid="{00000000-0005-0000-0000-0000DC000000}"/>
    <cellStyle name="40 % - Akzent3 3 2" xfId="222" xr:uid="{00000000-0005-0000-0000-0000DD000000}"/>
    <cellStyle name="40 % - Akzent3 3 2 2" xfId="223" xr:uid="{00000000-0005-0000-0000-0000DE000000}"/>
    <cellStyle name="40 % - Akzent3 3 2 3" xfId="224" xr:uid="{00000000-0005-0000-0000-0000DF000000}"/>
    <cellStyle name="40 % - Akzent3 3 2 4" xfId="225" xr:uid="{00000000-0005-0000-0000-0000E0000000}"/>
    <cellStyle name="40 % - Akzent3 3 3" xfId="226" xr:uid="{00000000-0005-0000-0000-0000E1000000}"/>
    <cellStyle name="40 % - Akzent3 3 4" xfId="227" xr:uid="{00000000-0005-0000-0000-0000E2000000}"/>
    <cellStyle name="40 % - Akzent3 3 5" xfId="228" xr:uid="{00000000-0005-0000-0000-0000E3000000}"/>
    <cellStyle name="40 % - Akzent3 4" xfId="229" xr:uid="{00000000-0005-0000-0000-0000E4000000}"/>
    <cellStyle name="40 % - Akzent3 4 2" xfId="230" xr:uid="{00000000-0005-0000-0000-0000E5000000}"/>
    <cellStyle name="40 % - Akzent3 4 2 2" xfId="231" xr:uid="{00000000-0005-0000-0000-0000E6000000}"/>
    <cellStyle name="40 % - Akzent3 4 2 3" xfId="232" xr:uid="{00000000-0005-0000-0000-0000E7000000}"/>
    <cellStyle name="40 % - Akzent3 4 2 4" xfId="233" xr:uid="{00000000-0005-0000-0000-0000E8000000}"/>
    <cellStyle name="40 % - Akzent3 4 3" xfId="234" xr:uid="{00000000-0005-0000-0000-0000E9000000}"/>
    <cellStyle name="40 % - Akzent3 4 4" xfId="235" xr:uid="{00000000-0005-0000-0000-0000EA000000}"/>
    <cellStyle name="40 % - Akzent3 4 5" xfId="236" xr:uid="{00000000-0005-0000-0000-0000EB000000}"/>
    <cellStyle name="40 % - Akzent3 5" xfId="237" xr:uid="{00000000-0005-0000-0000-0000EC000000}"/>
    <cellStyle name="40 % - Akzent3 5 2" xfId="238" xr:uid="{00000000-0005-0000-0000-0000ED000000}"/>
    <cellStyle name="40 % - Akzent3 5 3" xfId="239" xr:uid="{00000000-0005-0000-0000-0000EE000000}"/>
    <cellStyle name="40 % - Akzent3 5 4" xfId="240" xr:uid="{00000000-0005-0000-0000-0000EF000000}"/>
    <cellStyle name="40 % - Akzent3 6" xfId="241" xr:uid="{00000000-0005-0000-0000-0000F0000000}"/>
    <cellStyle name="40 % - Akzent3 7" xfId="242" xr:uid="{00000000-0005-0000-0000-0000F1000000}"/>
    <cellStyle name="40 % - Akzent4 2" xfId="243" xr:uid="{00000000-0005-0000-0000-0000F2000000}"/>
    <cellStyle name="40 % - Akzent4 2 2" xfId="244" xr:uid="{00000000-0005-0000-0000-0000F3000000}"/>
    <cellStyle name="40 % - Akzent4 2 2 2" xfId="245" xr:uid="{00000000-0005-0000-0000-0000F4000000}"/>
    <cellStyle name="40 % - Akzent4 2 3" xfId="246" xr:uid="{00000000-0005-0000-0000-0000F5000000}"/>
    <cellStyle name="40 % - Akzent4 3" xfId="247" xr:uid="{00000000-0005-0000-0000-0000F6000000}"/>
    <cellStyle name="40 % - Akzent4 3 2" xfId="248" xr:uid="{00000000-0005-0000-0000-0000F7000000}"/>
    <cellStyle name="40 % - Akzent4 3 2 2" xfId="249" xr:uid="{00000000-0005-0000-0000-0000F8000000}"/>
    <cellStyle name="40 % - Akzent4 3 2 3" xfId="250" xr:uid="{00000000-0005-0000-0000-0000F9000000}"/>
    <cellStyle name="40 % - Akzent4 3 2 4" xfId="251" xr:uid="{00000000-0005-0000-0000-0000FA000000}"/>
    <cellStyle name="40 % - Akzent4 3 3" xfId="252" xr:uid="{00000000-0005-0000-0000-0000FB000000}"/>
    <cellStyle name="40 % - Akzent4 3 4" xfId="253" xr:uid="{00000000-0005-0000-0000-0000FC000000}"/>
    <cellStyle name="40 % - Akzent4 3 5" xfId="254" xr:uid="{00000000-0005-0000-0000-0000FD000000}"/>
    <cellStyle name="40 % - Akzent4 4" xfId="255" xr:uid="{00000000-0005-0000-0000-0000FE000000}"/>
    <cellStyle name="40 % - Akzent4 4 2" xfId="256" xr:uid="{00000000-0005-0000-0000-0000FF000000}"/>
    <cellStyle name="40 % - Akzent4 4 2 2" xfId="257" xr:uid="{00000000-0005-0000-0000-000000010000}"/>
    <cellStyle name="40 % - Akzent4 4 2 3" xfId="258" xr:uid="{00000000-0005-0000-0000-000001010000}"/>
    <cellStyle name="40 % - Akzent4 4 2 4" xfId="259" xr:uid="{00000000-0005-0000-0000-000002010000}"/>
    <cellStyle name="40 % - Akzent4 4 3" xfId="260" xr:uid="{00000000-0005-0000-0000-000003010000}"/>
    <cellStyle name="40 % - Akzent4 4 4" xfId="261" xr:uid="{00000000-0005-0000-0000-000004010000}"/>
    <cellStyle name="40 % - Akzent4 4 5" xfId="262" xr:uid="{00000000-0005-0000-0000-000005010000}"/>
    <cellStyle name="40 % - Akzent4 5" xfId="263" xr:uid="{00000000-0005-0000-0000-000006010000}"/>
    <cellStyle name="40 % - Akzent4 5 2" xfId="264" xr:uid="{00000000-0005-0000-0000-000007010000}"/>
    <cellStyle name="40 % - Akzent4 5 3" xfId="265" xr:uid="{00000000-0005-0000-0000-000008010000}"/>
    <cellStyle name="40 % - Akzent4 5 4" xfId="266" xr:uid="{00000000-0005-0000-0000-000009010000}"/>
    <cellStyle name="40 % - Akzent4 6" xfId="267" xr:uid="{00000000-0005-0000-0000-00000A010000}"/>
    <cellStyle name="40 % - Akzent4 7" xfId="268" xr:uid="{00000000-0005-0000-0000-00000B010000}"/>
    <cellStyle name="40 % - Akzent5 2" xfId="269" xr:uid="{00000000-0005-0000-0000-00000C010000}"/>
    <cellStyle name="40 % - Akzent5 2 2" xfId="270" xr:uid="{00000000-0005-0000-0000-00000D010000}"/>
    <cellStyle name="40 % - Akzent5 2 3" xfId="271" xr:uid="{00000000-0005-0000-0000-00000E010000}"/>
    <cellStyle name="40 % - Akzent5 3" xfId="272" xr:uid="{00000000-0005-0000-0000-00000F010000}"/>
    <cellStyle name="40 % - Akzent5 3 2" xfId="273" xr:uid="{00000000-0005-0000-0000-000010010000}"/>
    <cellStyle name="40 % - Akzent5 3 2 2" xfId="274" xr:uid="{00000000-0005-0000-0000-000011010000}"/>
    <cellStyle name="40 % - Akzent5 3 2 3" xfId="275" xr:uid="{00000000-0005-0000-0000-000012010000}"/>
    <cellStyle name="40 % - Akzent5 3 2 4" xfId="276" xr:uid="{00000000-0005-0000-0000-000013010000}"/>
    <cellStyle name="40 % - Akzent5 3 3" xfId="277" xr:uid="{00000000-0005-0000-0000-000014010000}"/>
    <cellStyle name="40 % - Akzent5 3 4" xfId="278" xr:uid="{00000000-0005-0000-0000-000015010000}"/>
    <cellStyle name="40 % - Akzent5 3 5" xfId="279" xr:uid="{00000000-0005-0000-0000-000016010000}"/>
    <cellStyle name="40 % - Akzent5 4" xfId="280" xr:uid="{00000000-0005-0000-0000-000017010000}"/>
    <cellStyle name="40 % - Akzent5 4 2" xfId="281" xr:uid="{00000000-0005-0000-0000-000018010000}"/>
    <cellStyle name="40 % - Akzent5 4 2 2" xfId="282" xr:uid="{00000000-0005-0000-0000-000019010000}"/>
    <cellStyle name="40 % - Akzent5 4 2 3" xfId="283" xr:uid="{00000000-0005-0000-0000-00001A010000}"/>
    <cellStyle name="40 % - Akzent5 4 2 4" xfId="284" xr:uid="{00000000-0005-0000-0000-00001B010000}"/>
    <cellStyle name="40 % - Akzent5 4 3" xfId="285" xr:uid="{00000000-0005-0000-0000-00001C010000}"/>
    <cellStyle name="40 % - Akzent5 4 4" xfId="286" xr:uid="{00000000-0005-0000-0000-00001D010000}"/>
    <cellStyle name="40 % - Akzent5 4 5" xfId="287" xr:uid="{00000000-0005-0000-0000-00001E010000}"/>
    <cellStyle name="40 % - Akzent5 5" xfId="288" xr:uid="{00000000-0005-0000-0000-00001F010000}"/>
    <cellStyle name="40 % - Akzent5 5 2" xfId="289" xr:uid="{00000000-0005-0000-0000-000020010000}"/>
    <cellStyle name="40 % - Akzent5 5 3" xfId="290" xr:uid="{00000000-0005-0000-0000-000021010000}"/>
    <cellStyle name="40 % - Akzent5 5 4" xfId="291" xr:uid="{00000000-0005-0000-0000-000022010000}"/>
    <cellStyle name="40 % - Akzent5 6" xfId="292" xr:uid="{00000000-0005-0000-0000-000023010000}"/>
    <cellStyle name="40 % - Akzent5 7" xfId="293" xr:uid="{00000000-0005-0000-0000-000024010000}"/>
    <cellStyle name="40 % - Akzent6 2" xfId="294" xr:uid="{00000000-0005-0000-0000-000025010000}"/>
    <cellStyle name="40 % - Akzent6 2 2" xfId="295" xr:uid="{00000000-0005-0000-0000-000026010000}"/>
    <cellStyle name="40 % - Akzent6 2 2 2" xfId="296" xr:uid="{00000000-0005-0000-0000-000027010000}"/>
    <cellStyle name="40 % - Akzent6 2 3" xfId="297" xr:uid="{00000000-0005-0000-0000-000028010000}"/>
    <cellStyle name="40 % - Akzent6 3" xfId="298" xr:uid="{00000000-0005-0000-0000-000029010000}"/>
    <cellStyle name="40 % - Akzent6 3 2" xfId="299" xr:uid="{00000000-0005-0000-0000-00002A010000}"/>
    <cellStyle name="40 % - Akzent6 3 2 2" xfId="300" xr:uid="{00000000-0005-0000-0000-00002B010000}"/>
    <cellStyle name="40 % - Akzent6 3 2 3" xfId="301" xr:uid="{00000000-0005-0000-0000-00002C010000}"/>
    <cellStyle name="40 % - Akzent6 3 2 4" xfId="302" xr:uid="{00000000-0005-0000-0000-00002D010000}"/>
    <cellStyle name="40 % - Akzent6 3 3" xfId="303" xr:uid="{00000000-0005-0000-0000-00002E010000}"/>
    <cellStyle name="40 % - Akzent6 3 4" xfId="304" xr:uid="{00000000-0005-0000-0000-00002F010000}"/>
    <cellStyle name="40 % - Akzent6 3 5" xfId="305" xr:uid="{00000000-0005-0000-0000-000030010000}"/>
    <cellStyle name="40 % - Akzent6 4" xfId="306" xr:uid="{00000000-0005-0000-0000-000031010000}"/>
    <cellStyle name="40 % - Akzent6 4 2" xfId="307" xr:uid="{00000000-0005-0000-0000-000032010000}"/>
    <cellStyle name="40 % - Akzent6 4 2 2" xfId="308" xr:uid="{00000000-0005-0000-0000-000033010000}"/>
    <cellStyle name="40 % - Akzent6 4 2 3" xfId="309" xr:uid="{00000000-0005-0000-0000-000034010000}"/>
    <cellStyle name="40 % - Akzent6 4 2 4" xfId="310" xr:uid="{00000000-0005-0000-0000-000035010000}"/>
    <cellStyle name="40 % - Akzent6 4 3" xfId="311" xr:uid="{00000000-0005-0000-0000-000036010000}"/>
    <cellStyle name="40 % - Akzent6 4 4" xfId="312" xr:uid="{00000000-0005-0000-0000-000037010000}"/>
    <cellStyle name="40 % - Akzent6 4 5" xfId="313" xr:uid="{00000000-0005-0000-0000-000038010000}"/>
    <cellStyle name="40 % - Akzent6 5" xfId="314" xr:uid="{00000000-0005-0000-0000-000039010000}"/>
    <cellStyle name="40 % - Akzent6 5 2" xfId="315" xr:uid="{00000000-0005-0000-0000-00003A010000}"/>
    <cellStyle name="40 % - Akzent6 5 3" xfId="316" xr:uid="{00000000-0005-0000-0000-00003B010000}"/>
    <cellStyle name="40 % - Akzent6 5 4" xfId="317" xr:uid="{00000000-0005-0000-0000-00003C010000}"/>
    <cellStyle name="40 % - Akzent6 6" xfId="318" xr:uid="{00000000-0005-0000-0000-00003D010000}"/>
    <cellStyle name="40 % - Akzent6 7" xfId="319" xr:uid="{00000000-0005-0000-0000-00003E010000}"/>
    <cellStyle name="60 % - Akzent1 2" xfId="320" xr:uid="{00000000-0005-0000-0000-00003F010000}"/>
    <cellStyle name="60 % - Akzent1 2 2" xfId="321" xr:uid="{00000000-0005-0000-0000-000040010000}"/>
    <cellStyle name="60 % - Akzent1 2 2 2" xfId="322" xr:uid="{00000000-0005-0000-0000-000041010000}"/>
    <cellStyle name="60 % - Akzent1 2 3" xfId="323" xr:uid="{00000000-0005-0000-0000-000042010000}"/>
    <cellStyle name="60 % - Akzent1 3" xfId="324" xr:uid="{00000000-0005-0000-0000-000043010000}"/>
    <cellStyle name="60 % - Akzent1 4" xfId="325" xr:uid="{00000000-0005-0000-0000-000044010000}"/>
    <cellStyle name="60 % - Akzent1 5" xfId="326" xr:uid="{00000000-0005-0000-0000-000045010000}"/>
    <cellStyle name="60 % - Akzent1 6" xfId="327" xr:uid="{00000000-0005-0000-0000-000046010000}"/>
    <cellStyle name="60 % - Akzent2 2" xfId="328" xr:uid="{00000000-0005-0000-0000-000047010000}"/>
    <cellStyle name="60 % - Akzent2 3" xfId="329" xr:uid="{00000000-0005-0000-0000-000048010000}"/>
    <cellStyle name="60 % - Akzent2 4" xfId="330" xr:uid="{00000000-0005-0000-0000-000049010000}"/>
    <cellStyle name="60 % - Akzent2 5" xfId="331" xr:uid="{00000000-0005-0000-0000-00004A010000}"/>
    <cellStyle name="60 % - Akzent2 6" xfId="332" xr:uid="{00000000-0005-0000-0000-00004B010000}"/>
    <cellStyle name="60 % - Akzent3 2" xfId="333" xr:uid="{00000000-0005-0000-0000-00004C010000}"/>
    <cellStyle name="60 % - Akzent3 3" xfId="334" xr:uid="{00000000-0005-0000-0000-00004D010000}"/>
    <cellStyle name="60 % - Akzent3 4" xfId="335" xr:uid="{00000000-0005-0000-0000-00004E010000}"/>
    <cellStyle name="60 % - Akzent3 5" xfId="336" xr:uid="{00000000-0005-0000-0000-00004F010000}"/>
    <cellStyle name="60 % - Akzent3 6" xfId="337" xr:uid="{00000000-0005-0000-0000-000050010000}"/>
    <cellStyle name="60 % - Akzent4 2" xfId="338" xr:uid="{00000000-0005-0000-0000-000051010000}"/>
    <cellStyle name="60 % - Akzent4 2 2" xfId="339" xr:uid="{00000000-0005-0000-0000-000052010000}"/>
    <cellStyle name="60 % - Akzent4 2 3" xfId="340" xr:uid="{00000000-0005-0000-0000-000053010000}"/>
    <cellStyle name="60 % - Akzent4 2 3 2" xfId="341" xr:uid="{00000000-0005-0000-0000-000054010000}"/>
    <cellStyle name="60 % - Akzent4 2 3 2 2" xfId="342" xr:uid="{00000000-0005-0000-0000-000055010000}"/>
    <cellStyle name="60 % - Akzent4 2 3 3" xfId="343" xr:uid="{00000000-0005-0000-0000-000056010000}"/>
    <cellStyle name="60 % - Akzent4 2 4" xfId="344" xr:uid="{00000000-0005-0000-0000-000057010000}"/>
    <cellStyle name="60 % - Akzent4 3" xfId="345" xr:uid="{00000000-0005-0000-0000-000058010000}"/>
    <cellStyle name="60 % - Akzent4 4" xfId="346" xr:uid="{00000000-0005-0000-0000-000059010000}"/>
    <cellStyle name="60 % - Akzent4 5" xfId="347" xr:uid="{00000000-0005-0000-0000-00005A010000}"/>
    <cellStyle name="60 % - Akzent4 6" xfId="348" xr:uid="{00000000-0005-0000-0000-00005B010000}"/>
    <cellStyle name="60 % - Akzent5 2" xfId="349" xr:uid="{00000000-0005-0000-0000-00005C010000}"/>
    <cellStyle name="60 % - Akzent5 2 2" xfId="350" xr:uid="{00000000-0005-0000-0000-00005D010000}"/>
    <cellStyle name="60 % - Akzent5 2 2 2" xfId="351" xr:uid="{00000000-0005-0000-0000-00005E010000}"/>
    <cellStyle name="60 % - Akzent5 2 3" xfId="352" xr:uid="{00000000-0005-0000-0000-00005F010000}"/>
    <cellStyle name="60 % - Akzent5 3" xfId="353" xr:uid="{00000000-0005-0000-0000-000060010000}"/>
    <cellStyle name="60 % - Akzent5 4" xfId="354" xr:uid="{00000000-0005-0000-0000-000061010000}"/>
    <cellStyle name="60 % - Akzent5 5" xfId="355" xr:uid="{00000000-0005-0000-0000-000062010000}"/>
    <cellStyle name="60 % - Akzent5 6" xfId="356" xr:uid="{00000000-0005-0000-0000-000063010000}"/>
    <cellStyle name="60 % - Akzent6 2" xfId="357" xr:uid="{00000000-0005-0000-0000-000064010000}"/>
    <cellStyle name="60 % - Akzent6 2 2" xfId="358" xr:uid="{00000000-0005-0000-0000-000065010000}"/>
    <cellStyle name="60 % - Akzent6 2 3" xfId="359" xr:uid="{00000000-0005-0000-0000-000066010000}"/>
    <cellStyle name="60 % - Akzent6 2 3 2" xfId="360" xr:uid="{00000000-0005-0000-0000-000067010000}"/>
    <cellStyle name="60 % - Akzent6 2 3 2 2" xfId="361" xr:uid="{00000000-0005-0000-0000-000068010000}"/>
    <cellStyle name="60 % - Akzent6 2 3 3" xfId="362" xr:uid="{00000000-0005-0000-0000-000069010000}"/>
    <cellStyle name="60 % - Akzent6 2 4" xfId="363" xr:uid="{00000000-0005-0000-0000-00006A010000}"/>
    <cellStyle name="60 % - Akzent6 3" xfId="364" xr:uid="{00000000-0005-0000-0000-00006B010000}"/>
    <cellStyle name="60 % - Akzent6 4" xfId="365" xr:uid="{00000000-0005-0000-0000-00006C010000}"/>
    <cellStyle name="60 % - Akzent6 5" xfId="366" xr:uid="{00000000-0005-0000-0000-00006D010000}"/>
    <cellStyle name="60 % - Akzent6 6" xfId="367" xr:uid="{00000000-0005-0000-0000-00006E010000}"/>
    <cellStyle name="Accent1" xfId="385" xr:uid="{00000000-0005-0000-0000-00006F010000}"/>
    <cellStyle name="Accent1 2" xfId="368" xr:uid="{00000000-0005-0000-0000-000070010000}"/>
    <cellStyle name="Accent1 3" xfId="369" xr:uid="{00000000-0005-0000-0000-000071010000}"/>
    <cellStyle name="Accent1 3 2" xfId="370" xr:uid="{00000000-0005-0000-0000-000072010000}"/>
    <cellStyle name="Accent1 3 3" xfId="371" xr:uid="{00000000-0005-0000-0000-000073010000}"/>
    <cellStyle name="Accent1 4" xfId="372" xr:uid="{00000000-0005-0000-0000-000074010000}"/>
    <cellStyle name="Accent1 5" xfId="373" xr:uid="{00000000-0005-0000-0000-000075010000}"/>
    <cellStyle name="Accent2" xfId="389" xr:uid="{00000000-0005-0000-0000-000076010000}"/>
    <cellStyle name="Accent2 2" xfId="374" xr:uid="{00000000-0005-0000-0000-000077010000}"/>
    <cellStyle name="Accent2 3" xfId="375" xr:uid="{00000000-0005-0000-0000-000078010000}"/>
    <cellStyle name="Accent3" xfId="393" xr:uid="{00000000-0005-0000-0000-000079010000}"/>
    <cellStyle name="Accent3 2" xfId="376" xr:uid="{00000000-0005-0000-0000-00007A010000}"/>
    <cellStyle name="Accent4" xfId="396" xr:uid="{00000000-0005-0000-0000-00007B010000}"/>
    <cellStyle name="Accent4 2" xfId="377" xr:uid="{00000000-0005-0000-0000-00007C010000}"/>
    <cellStyle name="Accent4 3" xfId="378" xr:uid="{00000000-0005-0000-0000-00007D010000}"/>
    <cellStyle name="Accent4 3 2" xfId="379" xr:uid="{00000000-0005-0000-0000-00007E010000}"/>
    <cellStyle name="Accent4 3 3" xfId="380" xr:uid="{00000000-0005-0000-0000-00007F010000}"/>
    <cellStyle name="Accent4 4" xfId="381" xr:uid="{00000000-0005-0000-0000-000080010000}"/>
    <cellStyle name="Accent4 5" xfId="382" xr:uid="{00000000-0005-0000-0000-000081010000}"/>
    <cellStyle name="Accent5" xfId="400" xr:uid="{00000000-0005-0000-0000-000082010000}"/>
    <cellStyle name="Accent5 2" xfId="383" xr:uid="{00000000-0005-0000-0000-000083010000}"/>
    <cellStyle name="Accent6" xfId="403" xr:uid="{00000000-0005-0000-0000-000084010000}"/>
    <cellStyle name="Accent6 2" xfId="384" xr:uid="{00000000-0005-0000-0000-000085010000}"/>
    <cellStyle name="Akzent1 2" xfId="386" xr:uid="{00000000-0005-0000-0000-000086010000}"/>
    <cellStyle name="Akzent1 3" xfId="387" xr:uid="{00000000-0005-0000-0000-000087010000}"/>
    <cellStyle name="Akzent1 4" xfId="388" xr:uid="{00000000-0005-0000-0000-000088010000}"/>
    <cellStyle name="Akzent2 2" xfId="390" xr:uid="{00000000-0005-0000-0000-000089010000}"/>
    <cellStyle name="Akzent2 3" xfId="391" xr:uid="{00000000-0005-0000-0000-00008A010000}"/>
    <cellStyle name="Akzent2 4" xfId="392" xr:uid="{00000000-0005-0000-0000-00008B010000}"/>
    <cellStyle name="Akzent3 2" xfId="394" xr:uid="{00000000-0005-0000-0000-00008C010000}"/>
    <cellStyle name="Akzent3 3" xfId="395" xr:uid="{00000000-0005-0000-0000-00008D010000}"/>
    <cellStyle name="Akzent4 2" xfId="397" xr:uid="{00000000-0005-0000-0000-00008E010000}"/>
    <cellStyle name="Akzent4 3" xfId="398" xr:uid="{00000000-0005-0000-0000-00008F010000}"/>
    <cellStyle name="Akzent4 4" xfId="399" xr:uid="{00000000-0005-0000-0000-000090010000}"/>
    <cellStyle name="Akzent5 2" xfId="401" xr:uid="{00000000-0005-0000-0000-000091010000}"/>
    <cellStyle name="Akzent5 3" xfId="402" xr:uid="{00000000-0005-0000-0000-000092010000}"/>
    <cellStyle name="Akzent6 2" xfId="404" xr:uid="{00000000-0005-0000-0000-000093010000}"/>
    <cellStyle name="Akzent6 3" xfId="405" xr:uid="{00000000-0005-0000-0000-000094010000}"/>
    <cellStyle name="Ausgabe 2" xfId="406" xr:uid="{00000000-0005-0000-0000-000095010000}"/>
    <cellStyle name="Ausgabe 2 2" xfId="407" xr:uid="{00000000-0005-0000-0000-000096010000}"/>
    <cellStyle name="Ausgabe 2 2 2" xfId="408" xr:uid="{00000000-0005-0000-0000-000097010000}"/>
    <cellStyle name="Ausgabe 2 2 3" xfId="409" xr:uid="{00000000-0005-0000-0000-000098010000}"/>
    <cellStyle name="Ausgabe 2 3" xfId="410" xr:uid="{00000000-0005-0000-0000-000099010000}"/>
    <cellStyle name="Ausgabe 2 3 2" xfId="411" xr:uid="{00000000-0005-0000-0000-00009A010000}"/>
    <cellStyle name="Ausgabe 2 3 2 2" xfId="412" xr:uid="{00000000-0005-0000-0000-00009B010000}"/>
    <cellStyle name="Ausgabe 2 3 3" xfId="413" xr:uid="{00000000-0005-0000-0000-00009C010000}"/>
    <cellStyle name="Ausgabe 2 4" xfId="414" xr:uid="{00000000-0005-0000-0000-00009D010000}"/>
    <cellStyle name="Ausgabe 2 5" xfId="415" xr:uid="{00000000-0005-0000-0000-00009E010000}"/>
    <cellStyle name="Ausgabe 3" xfId="416" xr:uid="{00000000-0005-0000-0000-00009F010000}"/>
    <cellStyle name="Ausgabe 3 2" xfId="417" xr:uid="{00000000-0005-0000-0000-0000A0010000}"/>
    <cellStyle name="Ausgabe 3 3" xfId="418" xr:uid="{00000000-0005-0000-0000-0000A1010000}"/>
    <cellStyle name="Ausgabe 4" xfId="419" xr:uid="{00000000-0005-0000-0000-0000A2010000}"/>
    <cellStyle name="Ausgabe 5" xfId="420" xr:uid="{00000000-0005-0000-0000-0000A3010000}"/>
    <cellStyle name="Ausgabe 6" xfId="421" xr:uid="{00000000-0005-0000-0000-0000A4010000}"/>
    <cellStyle name="Ausgabe 7" xfId="422" xr:uid="{00000000-0005-0000-0000-0000A5010000}"/>
    <cellStyle name="Ausgabe 7 2" xfId="423" xr:uid="{00000000-0005-0000-0000-0000A6010000}"/>
    <cellStyle name="Ausgabe 7 3" xfId="424" xr:uid="{00000000-0005-0000-0000-0000A7010000}"/>
    <cellStyle name="Ausgabe 7 3 2" xfId="425" xr:uid="{00000000-0005-0000-0000-0000A8010000}"/>
    <cellStyle name="Ausgabe 7 4" xfId="426" xr:uid="{00000000-0005-0000-0000-0000A9010000}"/>
    <cellStyle name="Ausgabe 8" xfId="427" xr:uid="{00000000-0005-0000-0000-0000AA010000}"/>
    <cellStyle name="Ausgabe 8 2" xfId="428" xr:uid="{00000000-0005-0000-0000-0000AB010000}"/>
    <cellStyle name="Bad" xfId="907" xr:uid="{00000000-0005-0000-0000-0000AC010000}"/>
    <cellStyle name="Bad 2" xfId="429" xr:uid="{00000000-0005-0000-0000-0000AD010000}"/>
    <cellStyle name="Bad 2 2" xfId="430" xr:uid="{00000000-0005-0000-0000-0000AE010000}"/>
    <cellStyle name="Berechnung 2" xfId="431" xr:uid="{00000000-0005-0000-0000-0000AF010000}"/>
    <cellStyle name="Berechnung 2 2" xfId="432" xr:uid="{00000000-0005-0000-0000-0000B0010000}"/>
    <cellStyle name="Berechnung 2 3" xfId="433" xr:uid="{00000000-0005-0000-0000-0000B1010000}"/>
    <cellStyle name="Berechnung 2 3 2" xfId="434" xr:uid="{00000000-0005-0000-0000-0000B2010000}"/>
    <cellStyle name="Berechnung 2 3 2 2" xfId="435" xr:uid="{00000000-0005-0000-0000-0000B3010000}"/>
    <cellStyle name="Berechnung 2 3 3" xfId="436" xr:uid="{00000000-0005-0000-0000-0000B4010000}"/>
    <cellStyle name="Berechnung 2 4" xfId="437" xr:uid="{00000000-0005-0000-0000-0000B5010000}"/>
    <cellStyle name="Berechnung 3" xfId="438" xr:uid="{00000000-0005-0000-0000-0000B6010000}"/>
    <cellStyle name="Berechnung 4" xfId="439" xr:uid="{00000000-0005-0000-0000-0000B7010000}"/>
    <cellStyle name="Berechnung 5" xfId="440" xr:uid="{00000000-0005-0000-0000-0000B8010000}"/>
    <cellStyle name="Berechnung 6" xfId="441" xr:uid="{00000000-0005-0000-0000-0000B9010000}"/>
    <cellStyle name="Berechnung 7" xfId="442" xr:uid="{00000000-0005-0000-0000-0000BA010000}"/>
    <cellStyle name="Berechnung 7 2" xfId="443" xr:uid="{00000000-0005-0000-0000-0000BB010000}"/>
    <cellStyle name="Berechnung 7 3" xfId="444" xr:uid="{00000000-0005-0000-0000-0000BC010000}"/>
    <cellStyle name="Berechnung 8" xfId="445" xr:uid="{00000000-0005-0000-0000-0000BD010000}"/>
    <cellStyle name="Calculation 2" xfId="446" xr:uid="{00000000-0005-0000-0000-0000BE010000}"/>
    <cellStyle name="Check Cell" xfId="1024" xr:uid="{00000000-0005-0000-0000-0000BF010000}"/>
    <cellStyle name="Check Cell 2" xfId="447" xr:uid="{00000000-0005-0000-0000-0000C0010000}"/>
    <cellStyle name="Check Cell 2 2" xfId="448" xr:uid="{00000000-0005-0000-0000-0000C1010000}"/>
    <cellStyle name="Check Cell 3" xfId="449" xr:uid="{00000000-0005-0000-0000-0000C2010000}"/>
    <cellStyle name="Check Cell 3 2" xfId="450" xr:uid="{00000000-0005-0000-0000-0000C3010000}"/>
    <cellStyle name="Check Cell 4" xfId="451" xr:uid="{00000000-0005-0000-0000-0000C4010000}"/>
    <cellStyle name="Check Cell 5" xfId="452" xr:uid="{00000000-0005-0000-0000-0000C5010000}"/>
    <cellStyle name="Eingabe 2" xfId="453" xr:uid="{00000000-0005-0000-0000-0000C6010000}"/>
    <cellStyle name="Eingabe 3" xfId="454" xr:uid="{00000000-0005-0000-0000-0000C7010000}"/>
    <cellStyle name="Eingabe 4" xfId="455" xr:uid="{00000000-0005-0000-0000-0000C8010000}"/>
    <cellStyle name="Eingabe 5" xfId="456" xr:uid="{00000000-0005-0000-0000-0000C9010000}"/>
    <cellStyle name="Eingabe 6" xfId="457" xr:uid="{00000000-0005-0000-0000-0000CA010000}"/>
    <cellStyle name="Eingabe 7" xfId="458" xr:uid="{00000000-0005-0000-0000-0000CB010000}"/>
    <cellStyle name="Ergebnis 2" xfId="459" xr:uid="{00000000-0005-0000-0000-0000CC010000}"/>
    <cellStyle name="Ergebnis 2 2" xfId="460" xr:uid="{00000000-0005-0000-0000-0000CD010000}"/>
    <cellStyle name="Ergebnis 2 2 2" xfId="461" xr:uid="{00000000-0005-0000-0000-0000CE010000}"/>
    <cellStyle name="Ergebnis 2 3" xfId="462" xr:uid="{00000000-0005-0000-0000-0000CF010000}"/>
    <cellStyle name="Ergebnis 2 4" xfId="463" xr:uid="{00000000-0005-0000-0000-0000D0010000}"/>
    <cellStyle name="Ergebnis 2 4 2" xfId="464" xr:uid="{00000000-0005-0000-0000-0000D1010000}"/>
    <cellStyle name="Ergebnis 2 4 2 2" xfId="465" xr:uid="{00000000-0005-0000-0000-0000D2010000}"/>
    <cellStyle name="Ergebnis 2 4 3" xfId="466" xr:uid="{00000000-0005-0000-0000-0000D3010000}"/>
    <cellStyle name="Ergebnis 2 5" xfId="467" xr:uid="{00000000-0005-0000-0000-0000D4010000}"/>
    <cellStyle name="Ergebnis 3" xfId="468" xr:uid="{00000000-0005-0000-0000-0000D5010000}"/>
    <cellStyle name="Ergebnis 3 2" xfId="469" xr:uid="{00000000-0005-0000-0000-0000D6010000}"/>
    <cellStyle name="Ergebnis 4" xfId="470" xr:uid="{00000000-0005-0000-0000-0000D7010000}"/>
    <cellStyle name="Ergebnis 4 2" xfId="471" xr:uid="{00000000-0005-0000-0000-0000D8010000}"/>
    <cellStyle name="Ergebnis 5" xfId="472" xr:uid="{00000000-0005-0000-0000-0000D9010000}"/>
    <cellStyle name="Ergebnis 6" xfId="473" xr:uid="{00000000-0005-0000-0000-0000DA010000}"/>
    <cellStyle name="Ergebnis 7" xfId="474" xr:uid="{00000000-0005-0000-0000-0000DB010000}"/>
    <cellStyle name="Ergebnis 8" xfId="475" xr:uid="{00000000-0005-0000-0000-0000DC010000}"/>
    <cellStyle name="Ergebnis 8 2" xfId="476" xr:uid="{00000000-0005-0000-0000-0000DD010000}"/>
    <cellStyle name="Ergebnis 8 3" xfId="477" xr:uid="{00000000-0005-0000-0000-0000DE010000}"/>
    <cellStyle name="Ergebnis 9" xfId="478" xr:uid="{00000000-0005-0000-0000-0000DF010000}"/>
    <cellStyle name="Erklärender Text 2" xfId="479" xr:uid="{00000000-0005-0000-0000-0000E0010000}"/>
    <cellStyle name="Erklärender Text 3" xfId="480" xr:uid="{00000000-0005-0000-0000-0000E1010000}"/>
    <cellStyle name="Erklärender Text 4" xfId="481" xr:uid="{00000000-0005-0000-0000-0000E2010000}"/>
    <cellStyle name="Erklärender Text 5" xfId="482" xr:uid="{00000000-0005-0000-0000-0000E3010000}"/>
    <cellStyle name="Erklärender Text 6" xfId="483" xr:uid="{00000000-0005-0000-0000-0000E4010000}"/>
    <cellStyle name="Good" xfId="486" xr:uid="{00000000-0005-0000-0000-0000E5010000}"/>
    <cellStyle name="Good 2" xfId="484" xr:uid="{00000000-0005-0000-0000-0000E6010000}"/>
    <cellStyle name="Good 2 2" xfId="485" xr:uid="{00000000-0005-0000-0000-0000E7010000}"/>
    <cellStyle name="Gut 2" xfId="487" xr:uid="{00000000-0005-0000-0000-0000E8010000}"/>
    <cellStyle name="Gut 3" xfId="488" xr:uid="{00000000-0005-0000-0000-0000E9010000}"/>
    <cellStyle name="Heading 1" xfId="994" xr:uid="{00000000-0005-0000-0000-0000EA010000}"/>
    <cellStyle name="Heading 1 2" xfId="489" xr:uid="{00000000-0005-0000-0000-0000EB010000}"/>
    <cellStyle name="Heading 1 2 2" xfId="490" xr:uid="{00000000-0005-0000-0000-0000EC010000}"/>
    <cellStyle name="Heading 1 2 3" xfId="491" xr:uid="{00000000-0005-0000-0000-0000ED010000}"/>
    <cellStyle name="Heading 1 3" xfId="492" xr:uid="{00000000-0005-0000-0000-0000EE010000}"/>
    <cellStyle name="Heading 1 4" xfId="493" xr:uid="{00000000-0005-0000-0000-0000EF010000}"/>
    <cellStyle name="Heading 2" xfId="998" xr:uid="{00000000-0005-0000-0000-0000F0010000}"/>
    <cellStyle name="Heading 2 2" xfId="494" xr:uid="{00000000-0005-0000-0000-0000F1010000}"/>
    <cellStyle name="Heading 2 2 2" xfId="495" xr:uid="{00000000-0005-0000-0000-0000F2010000}"/>
    <cellStyle name="Heading 2 2 3" xfId="496" xr:uid="{00000000-0005-0000-0000-0000F3010000}"/>
    <cellStyle name="Heading 2 3" xfId="497" xr:uid="{00000000-0005-0000-0000-0000F4010000}"/>
    <cellStyle name="Heading 2 4" xfId="498" xr:uid="{00000000-0005-0000-0000-0000F5010000}"/>
    <cellStyle name="Heading 3" xfId="1002" xr:uid="{00000000-0005-0000-0000-0000F6010000}"/>
    <cellStyle name="Heading 3 2" xfId="499" xr:uid="{00000000-0005-0000-0000-0000F7010000}"/>
    <cellStyle name="Heading 3 2 2" xfId="500" xr:uid="{00000000-0005-0000-0000-0000F8010000}"/>
    <cellStyle name="Heading 3 2 3" xfId="501" xr:uid="{00000000-0005-0000-0000-0000F9010000}"/>
    <cellStyle name="Heading 3 3" xfId="502" xr:uid="{00000000-0005-0000-0000-0000FA010000}"/>
    <cellStyle name="Heading 3 4" xfId="503" xr:uid="{00000000-0005-0000-0000-0000FB010000}"/>
    <cellStyle name="Heading 4" xfId="1006" xr:uid="{00000000-0005-0000-0000-0000FC010000}"/>
    <cellStyle name="Heading 4 2" xfId="504" xr:uid="{00000000-0005-0000-0000-0000FD010000}"/>
    <cellStyle name="Heading 4 2 2" xfId="505" xr:uid="{00000000-0005-0000-0000-0000FE010000}"/>
    <cellStyle name="Heading 4 2 3" xfId="506" xr:uid="{00000000-0005-0000-0000-0000FF010000}"/>
    <cellStyle name="Heading 4 3" xfId="507" xr:uid="{00000000-0005-0000-0000-000000020000}"/>
    <cellStyle name="Heading 4 4" xfId="508" xr:uid="{00000000-0005-0000-0000-000001020000}"/>
    <cellStyle name="Input 2" xfId="509" xr:uid="{00000000-0005-0000-0000-000002020000}"/>
    <cellStyle name="Linked Cell" xfId="1013" xr:uid="{00000000-0005-0000-0000-000003020000}"/>
    <cellStyle name="Linked Cell 2" xfId="510" xr:uid="{00000000-0005-0000-0000-000004020000}"/>
    <cellStyle name="Linked Cell 2 2" xfId="511" xr:uid="{00000000-0005-0000-0000-000005020000}"/>
    <cellStyle name="Neutral" xfId="512" builtinId="28" customBuiltin="1"/>
    <cellStyle name="Normal" xfId="0" builtinId="0"/>
    <cellStyle name="Normal 2" xfId="513" xr:uid="{00000000-0005-0000-0000-000007020000}"/>
    <cellStyle name="Note" xfId="522" xr:uid="{00000000-0005-0000-0000-000008020000}"/>
    <cellStyle name="Note 2" xfId="514" xr:uid="{00000000-0005-0000-0000-000009020000}"/>
    <cellStyle name="Note 2 2" xfId="515" xr:uid="{00000000-0005-0000-0000-00000A020000}"/>
    <cellStyle name="Note 3" xfId="516" xr:uid="{00000000-0005-0000-0000-00000B020000}"/>
    <cellStyle name="Note 3 2" xfId="517" xr:uid="{00000000-0005-0000-0000-00000C020000}"/>
    <cellStyle name="Note 4" xfId="518" xr:uid="{00000000-0005-0000-0000-00000D020000}"/>
    <cellStyle name="Note 4 2" xfId="519" xr:uid="{00000000-0005-0000-0000-00000E020000}"/>
    <cellStyle name="Note 5" xfId="520" xr:uid="{00000000-0005-0000-0000-00000F020000}"/>
    <cellStyle name="Note 5 2" xfId="521" xr:uid="{00000000-0005-0000-0000-000010020000}"/>
    <cellStyle name="Notiz 2" xfId="523" xr:uid="{00000000-0005-0000-0000-000011020000}"/>
    <cellStyle name="Notiz 2 2" xfId="524" xr:uid="{00000000-0005-0000-0000-000012020000}"/>
    <cellStyle name="Notiz 2 2 2" xfId="525" xr:uid="{00000000-0005-0000-0000-000013020000}"/>
    <cellStyle name="Notiz 2 2 2 2" xfId="526" xr:uid="{00000000-0005-0000-0000-000014020000}"/>
    <cellStyle name="Notiz 2 2 2 2 2" xfId="527" xr:uid="{00000000-0005-0000-0000-000015020000}"/>
    <cellStyle name="Notiz 2 2 2 2 2 2" xfId="528" xr:uid="{00000000-0005-0000-0000-000016020000}"/>
    <cellStyle name="Notiz 2 2 2 2 2 3" xfId="529" xr:uid="{00000000-0005-0000-0000-000017020000}"/>
    <cellStyle name="Notiz 2 2 2 2 2 4" xfId="530" xr:uid="{00000000-0005-0000-0000-000018020000}"/>
    <cellStyle name="Notiz 2 2 2 2 3" xfId="531" xr:uid="{00000000-0005-0000-0000-000019020000}"/>
    <cellStyle name="Notiz 2 2 2 2 4" xfId="532" xr:uid="{00000000-0005-0000-0000-00001A020000}"/>
    <cellStyle name="Notiz 2 2 2 2 5" xfId="533" xr:uid="{00000000-0005-0000-0000-00001B020000}"/>
    <cellStyle name="Notiz 2 2 2 3" xfId="534" xr:uid="{00000000-0005-0000-0000-00001C020000}"/>
    <cellStyle name="Notiz 2 2 2 3 2" xfId="535" xr:uid="{00000000-0005-0000-0000-00001D020000}"/>
    <cellStyle name="Notiz 2 2 2 3 3" xfId="536" xr:uid="{00000000-0005-0000-0000-00001E020000}"/>
    <cellStyle name="Notiz 2 2 2 3 4" xfId="537" xr:uid="{00000000-0005-0000-0000-00001F020000}"/>
    <cellStyle name="Notiz 2 2 2 4" xfId="538" xr:uid="{00000000-0005-0000-0000-000020020000}"/>
    <cellStyle name="Notiz 2 2 2 5" xfId="539" xr:uid="{00000000-0005-0000-0000-000021020000}"/>
    <cellStyle name="Notiz 2 2 2 6" xfId="540" xr:uid="{00000000-0005-0000-0000-000022020000}"/>
    <cellStyle name="Notiz 2 2 3" xfId="541" xr:uid="{00000000-0005-0000-0000-000023020000}"/>
    <cellStyle name="Notiz 2 2 3 2" xfId="542" xr:uid="{00000000-0005-0000-0000-000024020000}"/>
    <cellStyle name="Notiz 2 2 3 2 2" xfId="543" xr:uid="{00000000-0005-0000-0000-000025020000}"/>
    <cellStyle name="Notiz 2 2 3 2 3" xfId="544" xr:uid="{00000000-0005-0000-0000-000026020000}"/>
    <cellStyle name="Notiz 2 2 3 2 4" xfId="545" xr:uid="{00000000-0005-0000-0000-000027020000}"/>
    <cellStyle name="Notiz 2 2 3 3" xfId="546" xr:uid="{00000000-0005-0000-0000-000028020000}"/>
    <cellStyle name="Notiz 2 2 3 4" xfId="547" xr:uid="{00000000-0005-0000-0000-000029020000}"/>
    <cellStyle name="Notiz 2 2 3 5" xfId="548" xr:uid="{00000000-0005-0000-0000-00002A020000}"/>
    <cellStyle name="Notiz 2 2 4" xfId="549" xr:uid="{00000000-0005-0000-0000-00002B020000}"/>
    <cellStyle name="Notiz 2 2 4 2" xfId="550" xr:uid="{00000000-0005-0000-0000-00002C020000}"/>
    <cellStyle name="Notiz 2 2 4 3" xfId="551" xr:uid="{00000000-0005-0000-0000-00002D020000}"/>
    <cellStyle name="Notiz 2 2 4 3 2" xfId="552" xr:uid="{00000000-0005-0000-0000-00002E020000}"/>
    <cellStyle name="Notiz 2 2 4 3 3" xfId="553" xr:uid="{00000000-0005-0000-0000-00002F020000}"/>
    <cellStyle name="Notiz 2 2 4 4" xfId="554" xr:uid="{00000000-0005-0000-0000-000030020000}"/>
    <cellStyle name="Notiz 2 2 4 4 2" xfId="555" xr:uid="{00000000-0005-0000-0000-000031020000}"/>
    <cellStyle name="Notiz 2 2 4 5" xfId="556" xr:uid="{00000000-0005-0000-0000-000032020000}"/>
    <cellStyle name="Notiz 2 2 5" xfId="557" xr:uid="{00000000-0005-0000-0000-000033020000}"/>
    <cellStyle name="Notiz 2 2 5 2" xfId="558" xr:uid="{00000000-0005-0000-0000-000034020000}"/>
    <cellStyle name="Notiz 2 2 5 3" xfId="559" xr:uid="{00000000-0005-0000-0000-000035020000}"/>
    <cellStyle name="Notiz 2 2 5 4" xfId="560" xr:uid="{00000000-0005-0000-0000-000036020000}"/>
    <cellStyle name="Notiz 2 2 6" xfId="561" xr:uid="{00000000-0005-0000-0000-000037020000}"/>
    <cellStyle name="Notiz 2 3" xfId="562" xr:uid="{00000000-0005-0000-0000-000038020000}"/>
    <cellStyle name="Notiz 2 3 2" xfId="563" xr:uid="{00000000-0005-0000-0000-000039020000}"/>
    <cellStyle name="Notiz 2 3 2 2" xfId="564" xr:uid="{00000000-0005-0000-0000-00003A020000}"/>
    <cellStyle name="Notiz 2 3 2 2 2" xfId="565" xr:uid="{00000000-0005-0000-0000-00003B020000}"/>
    <cellStyle name="Notiz 2 3 2 2 3" xfId="566" xr:uid="{00000000-0005-0000-0000-00003C020000}"/>
    <cellStyle name="Notiz 2 3 2 2 4" xfId="567" xr:uid="{00000000-0005-0000-0000-00003D020000}"/>
    <cellStyle name="Notiz 2 3 2 3" xfId="568" xr:uid="{00000000-0005-0000-0000-00003E020000}"/>
    <cellStyle name="Notiz 2 3 2 4" xfId="569" xr:uid="{00000000-0005-0000-0000-00003F020000}"/>
    <cellStyle name="Notiz 2 3 2 5" xfId="570" xr:uid="{00000000-0005-0000-0000-000040020000}"/>
    <cellStyle name="Notiz 2 3 3" xfId="571" xr:uid="{00000000-0005-0000-0000-000041020000}"/>
    <cellStyle name="Notiz 2 3 3 2" xfId="572" xr:uid="{00000000-0005-0000-0000-000042020000}"/>
    <cellStyle name="Notiz 2 3 3 3" xfId="573" xr:uid="{00000000-0005-0000-0000-000043020000}"/>
    <cellStyle name="Notiz 2 3 3 4" xfId="574" xr:uid="{00000000-0005-0000-0000-000044020000}"/>
    <cellStyle name="Notiz 2 3 4" xfId="575" xr:uid="{00000000-0005-0000-0000-000045020000}"/>
    <cellStyle name="Notiz 2 3 5" xfId="576" xr:uid="{00000000-0005-0000-0000-000046020000}"/>
    <cellStyle name="Notiz 2 3 6" xfId="577" xr:uid="{00000000-0005-0000-0000-000047020000}"/>
    <cellStyle name="Notiz 2 4" xfId="578" xr:uid="{00000000-0005-0000-0000-000048020000}"/>
    <cellStyle name="Notiz 2 4 2" xfId="579" xr:uid="{00000000-0005-0000-0000-000049020000}"/>
    <cellStyle name="Notiz 2 4 2 2" xfId="580" xr:uid="{00000000-0005-0000-0000-00004A020000}"/>
    <cellStyle name="Notiz 2 4 2 3" xfId="581" xr:uid="{00000000-0005-0000-0000-00004B020000}"/>
    <cellStyle name="Notiz 2 4 2 4" xfId="582" xr:uid="{00000000-0005-0000-0000-00004C020000}"/>
    <cellStyle name="Notiz 2 4 3" xfId="583" xr:uid="{00000000-0005-0000-0000-00004D020000}"/>
    <cellStyle name="Notiz 2 4 4" xfId="584" xr:uid="{00000000-0005-0000-0000-00004E020000}"/>
    <cellStyle name="Notiz 2 4 5" xfId="585" xr:uid="{00000000-0005-0000-0000-00004F020000}"/>
    <cellStyle name="Notiz 2 5" xfId="586" xr:uid="{00000000-0005-0000-0000-000050020000}"/>
    <cellStyle name="Notiz 2 5 2" xfId="587" xr:uid="{00000000-0005-0000-0000-000051020000}"/>
    <cellStyle name="Notiz 2 5 3" xfId="588" xr:uid="{00000000-0005-0000-0000-000052020000}"/>
    <cellStyle name="Notiz 2 5 4" xfId="589" xr:uid="{00000000-0005-0000-0000-000053020000}"/>
    <cellStyle name="Notiz 2 6" xfId="590" xr:uid="{00000000-0005-0000-0000-000054020000}"/>
    <cellStyle name="Notiz 2 7" xfId="591" xr:uid="{00000000-0005-0000-0000-000055020000}"/>
    <cellStyle name="Notiz 2 8" xfId="592" xr:uid="{00000000-0005-0000-0000-000056020000}"/>
    <cellStyle name="Notiz 3" xfId="593" xr:uid="{00000000-0005-0000-0000-000057020000}"/>
    <cellStyle name="Notiz 3 2" xfId="594" xr:uid="{00000000-0005-0000-0000-000058020000}"/>
    <cellStyle name="Notiz 3 2 2" xfId="595" xr:uid="{00000000-0005-0000-0000-000059020000}"/>
    <cellStyle name="Notiz 3 2 2 2" xfId="596" xr:uid="{00000000-0005-0000-0000-00005A020000}"/>
    <cellStyle name="Notiz 3 2 2 2 2" xfId="597" xr:uid="{00000000-0005-0000-0000-00005B020000}"/>
    <cellStyle name="Notiz 3 2 2 2 3" xfId="598" xr:uid="{00000000-0005-0000-0000-00005C020000}"/>
    <cellStyle name="Notiz 3 2 2 2 4" xfId="599" xr:uid="{00000000-0005-0000-0000-00005D020000}"/>
    <cellStyle name="Notiz 3 2 2 3" xfId="600" xr:uid="{00000000-0005-0000-0000-00005E020000}"/>
    <cellStyle name="Notiz 3 2 2 4" xfId="601" xr:uid="{00000000-0005-0000-0000-00005F020000}"/>
    <cellStyle name="Notiz 3 2 2 5" xfId="602" xr:uid="{00000000-0005-0000-0000-000060020000}"/>
    <cellStyle name="Notiz 3 2 3" xfId="603" xr:uid="{00000000-0005-0000-0000-000061020000}"/>
    <cellStyle name="Notiz 3 2 3 2" xfId="604" xr:uid="{00000000-0005-0000-0000-000062020000}"/>
    <cellStyle name="Notiz 3 2 3 3" xfId="605" xr:uid="{00000000-0005-0000-0000-000063020000}"/>
    <cellStyle name="Notiz 3 2 3 4" xfId="606" xr:uid="{00000000-0005-0000-0000-000064020000}"/>
    <cellStyle name="Notiz 3 2 4" xfId="607" xr:uid="{00000000-0005-0000-0000-000065020000}"/>
    <cellStyle name="Notiz 3 2 5" xfId="608" xr:uid="{00000000-0005-0000-0000-000066020000}"/>
    <cellStyle name="Notiz 3 2 6" xfId="609" xr:uid="{00000000-0005-0000-0000-000067020000}"/>
    <cellStyle name="Notiz 3 3" xfId="610" xr:uid="{00000000-0005-0000-0000-000068020000}"/>
    <cellStyle name="Notiz 3 3 2" xfId="611" xr:uid="{00000000-0005-0000-0000-000069020000}"/>
    <cellStyle name="Notiz 3 3 2 2" xfId="612" xr:uid="{00000000-0005-0000-0000-00006A020000}"/>
    <cellStyle name="Notiz 3 3 2 3" xfId="613" xr:uid="{00000000-0005-0000-0000-00006B020000}"/>
    <cellStyle name="Notiz 3 3 2 4" xfId="614" xr:uid="{00000000-0005-0000-0000-00006C020000}"/>
    <cellStyle name="Notiz 3 3 3" xfId="615" xr:uid="{00000000-0005-0000-0000-00006D020000}"/>
    <cellStyle name="Notiz 3 3 4" xfId="616" xr:uid="{00000000-0005-0000-0000-00006E020000}"/>
    <cellStyle name="Notiz 3 3 5" xfId="617" xr:uid="{00000000-0005-0000-0000-00006F020000}"/>
    <cellStyle name="Notiz 3 4" xfId="618" xr:uid="{00000000-0005-0000-0000-000070020000}"/>
    <cellStyle name="Notiz 3 4 2" xfId="619" xr:uid="{00000000-0005-0000-0000-000071020000}"/>
    <cellStyle name="Notiz 3 4 3" xfId="620" xr:uid="{00000000-0005-0000-0000-000072020000}"/>
    <cellStyle name="Notiz 3 4 4" xfId="621" xr:uid="{00000000-0005-0000-0000-000073020000}"/>
    <cellStyle name="Notiz 3 5" xfId="622" xr:uid="{00000000-0005-0000-0000-000074020000}"/>
    <cellStyle name="Notiz 3 6" xfId="623" xr:uid="{00000000-0005-0000-0000-000075020000}"/>
    <cellStyle name="Notiz 3 7" xfId="624" xr:uid="{00000000-0005-0000-0000-000076020000}"/>
    <cellStyle name="Notiz 4" xfId="625" xr:uid="{00000000-0005-0000-0000-000077020000}"/>
    <cellStyle name="Notiz 4 2" xfId="626" xr:uid="{00000000-0005-0000-0000-000078020000}"/>
    <cellStyle name="Notiz 4 2 2" xfId="627" xr:uid="{00000000-0005-0000-0000-000079020000}"/>
    <cellStyle name="Notiz 4 2 2 2" xfId="628" xr:uid="{00000000-0005-0000-0000-00007A020000}"/>
    <cellStyle name="Notiz 4 2 2 3" xfId="629" xr:uid="{00000000-0005-0000-0000-00007B020000}"/>
    <cellStyle name="Notiz 4 2 2 4" xfId="630" xr:uid="{00000000-0005-0000-0000-00007C020000}"/>
    <cellStyle name="Notiz 4 2 3" xfId="631" xr:uid="{00000000-0005-0000-0000-00007D020000}"/>
    <cellStyle name="Notiz 4 2 4" xfId="632" xr:uid="{00000000-0005-0000-0000-00007E020000}"/>
    <cellStyle name="Notiz 4 2 5" xfId="633" xr:uid="{00000000-0005-0000-0000-00007F020000}"/>
    <cellStyle name="Notiz 4 3" xfId="634" xr:uid="{00000000-0005-0000-0000-000080020000}"/>
    <cellStyle name="Notiz 4 3 2" xfId="635" xr:uid="{00000000-0005-0000-0000-000081020000}"/>
    <cellStyle name="Notiz 4 3 3" xfId="636" xr:uid="{00000000-0005-0000-0000-000082020000}"/>
    <cellStyle name="Notiz 4 3 4" xfId="637" xr:uid="{00000000-0005-0000-0000-000083020000}"/>
    <cellStyle name="Notiz 4 4" xfId="638" xr:uid="{00000000-0005-0000-0000-000084020000}"/>
    <cellStyle name="Notiz 4 5" xfId="639" xr:uid="{00000000-0005-0000-0000-000085020000}"/>
    <cellStyle name="Notiz 4 6" xfId="640" xr:uid="{00000000-0005-0000-0000-000086020000}"/>
    <cellStyle name="Notiz 5" xfId="641" xr:uid="{00000000-0005-0000-0000-000087020000}"/>
    <cellStyle name="Notiz 5 2" xfId="642" xr:uid="{00000000-0005-0000-0000-000088020000}"/>
    <cellStyle name="Notiz 5 2 2" xfId="643" xr:uid="{00000000-0005-0000-0000-000089020000}"/>
    <cellStyle name="Notiz 5 2 2 2" xfId="644" xr:uid="{00000000-0005-0000-0000-00008A020000}"/>
    <cellStyle name="Notiz 5 2 2 3" xfId="645" xr:uid="{00000000-0005-0000-0000-00008B020000}"/>
    <cellStyle name="Notiz 5 2 2 4" xfId="646" xr:uid="{00000000-0005-0000-0000-00008C020000}"/>
    <cellStyle name="Notiz 5 2 3" xfId="647" xr:uid="{00000000-0005-0000-0000-00008D020000}"/>
    <cellStyle name="Notiz 5 2 4" xfId="648" xr:uid="{00000000-0005-0000-0000-00008E020000}"/>
    <cellStyle name="Notiz 5 2 5" xfId="649" xr:uid="{00000000-0005-0000-0000-00008F020000}"/>
    <cellStyle name="Notiz 5 3" xfId="650" xr:uid="{00000000-0005-0000-0000-000090020000}"/>
    <cellStyle name="Notiz 5 3 2" xfId="651" xr:uid="{00000000-0005-0000-0000-000091020000}"/>
    <cellStyle name="Notiz 5 3 3" xfId="652" xr:uid="{00000000-0005-0000-0000-000092020000}"/>
    <cellStyle name="Notiz 5 3 4" xfId="653" xr:uid="{00000000-0005-0000-0000-000093020000}"/>
    <cellStyle name="Notiz 5 4" xfId="654" xr:uid="{00000000-0005-0000-0000-000094020000}"/>
    <cellStyle name="Notiz 5 5" xfId="655" xr:uid="{00000000-0005-0000-0000-000095020000}"/>
    <cellStyle name="Notiz 5 6" xfId="656" xr:uid="{00000000-0005-0000-0000-000096020000}"/>
    <cellStyle name="Notiz 6" xfId="657" xr:uid="{00000000-0005-0000-0000-000097020000}"/>
    <cellStyle name="Notiz 6 2" xfId="658" xr:uid="{00000000-0005-0000-0000-000098020000}"/>
    <cellStyle name="Notiz 6 2 2" xfId="659" xr:uid="{00000000-0005-0000-0000-000099020000}"/>
    <cellStyle name="Notiz 6 2 3" xfId="660" xr:uid="{00000000-0005-0000-0000-00009A020000}"/>
    <cellStyle name="Notiz 6 2 4" xfId="661" xr:uid="{00000000-0005-0000-0000-00009B020000}"/>
    <cellStyle name="Notiz 6 3" xfId="662" xr:uid="{00000000-0005-0000-0000-00009C020000}"/>
    <cellStyle name="Notiz 6 4" xfId="663" xr:uid="{00000000-0005-0000-0000-00009D020000}"/>
    <cellStyle name="Notiz 6 5" xfId="664" xr:uid="{00000000-0005-0000-0000-00009E020000}"/>
    <cellStyle name="Notiz 7" xfId="665" xr:uid="{00000000-0005-0000-0000-00009F020000}"/>
    <cellStyle name="Notiz 7 2" xfId="666" xr:uid="{00000000-0005-0000-0000-0000A0020000}"/>
    <cellStyle name="Notiz 7 3" xfId="667" xr:uid="{00000000-0005-0000-0000-0000A1020000}"/>
    <cellStyle name="Notiz 7 4" xfId="668" xr:uid="{00000000-0005-0000-0000-0000A2020000}"/>
    <cellStyle name="Notiz 8" xfId="669" xr:uid="{00000000-0005-0000-0000-0000A3020000}"/>
    <cellStyle name="Notiz 9" xfId="670" xr:uid="{00000000-0005-0000-0000-0000A4020000}"/>
    <cellStyle name="Output 2" xfId="671" xr:uid="{00000000-0005-0000-0000-0000A5020000}"/>
    <cellStyle name="Percent" xfId="672" builtinId="5"/>
    <cellStyle name="Percent 2" xfId="1030" xr:uid="{00000000-0005-0000-0000-0000A6020000}"/>
    <cellStyle name="Prozent 10" xfId="673" xr:uid="{00000000-0005-0000-0000-0000A8020000}"/>
    <cellStyle name="Prozent 10 2" xfId="674" xr:uid="{00000000-0005-0000-0000-0000A9020000}"/>
    <cellStyle name="Prozent 10 3" xfId="675" xr:uid="{00000000-0005-0000-0000-0000AA020000}"/>
    <cellStyle name="Prozent 10 3 2" xfId="676" xr:uid="{00000000-0005-0000-0000-0000AB020000}"/>
    <cellStyle name="Prozent 10 4" xfId="677" xr:uid="{00000000-0005-0000-0000-0000AC020000}"/>
    <cellStyle name="Prozent 11" xfId="678" xr:uid="{00000000-0005-0000-0000-0000AD020000}"/>
    <cellStyle name="Prozent 12" xfId="679" xr:uid="{00000000-0005-0000-0000-0000AE020000}"/>
    <cellStyle name="Prozent 13" xfId="680" xr:uid="{00000000-0005-0000-0000-0000AF020000}"/>
    <cellStyle name="Prozent 2" xfId="681" xr:uid="{00000000-0005-0000-0000-0000B0020000}"/>
    <cellStyle name="Prozent 3" xfId="682" xr:uid="{00000000-0005-0000-0000-0000B1020000}"/>
    <cellStyle name="Prozent 3 2" xfId="683" xr:uid="{00000000-0005-0000-0000-0000B2020000}"/>
    <cellStyle name="Prozent 3 2 2" xfId="684" xr:uid="{00000000-0005-0000-0000-0000B3020000}"/>
    <cellStyle name="Prozent 3 2 2 2" xfId="685" xr:uid="{00000000-0005-0000-0000-0000B4020000}"/>
    <cellStyle name="Prozent 3 2 2 2 2" xfId="686" xr:uid="{00000000-0005-0000-0000-0000B5020000}"/>
    <cellStyle name="Prozent 3 2 2 2 2 2" xfId="687" xr:uid="{00000000-0005-0000-0000-0000B6020000}"/>
    <cellStyle name="Prozent 3 2 2 2 2 3" xfId="688" xr:uid="{00000000-0005-0000-0000-0000B7020000}"/>
    <cellStyle name="Prozent 3 2 2 2 2 4" xfId="689" xr:uid="{00000000-0005-0000-0000-0000B8020000}"/>
    <cellStyle name="Prozent 3 2 2 2 3" xfId="690" xr:uid="{00000000-0005-0000-0000-0000B9020000}"/>
    <cellStyle name="Prozent 3 2 2 2 4" xfId="691" xr:uid="{00000000-0005-0000-0000-0000BA020000}"/>
    <cellStyle name="Prozent 3 2 2 2 5" xfId="692" xr:uid="{00000000-0005-0000-0000-0000BB020000}"/>
    <cellStyle name="Prozent 3 2 2 3" xfId="693" xr:uid="{00000000-0005-0000-0000-0000BC020000}"/>
    <cellStyle name="Prozent 3 2 2 3 2" xfId="694" xr:uid="{00000000-0005-0000-0000-0000BD020000}"/>
    <cellStyle name="Prozent 3 2 2 3 3" xfId="695" xr:uid="{00000000-0005-0000-0000-0000BE020000}"/>
    <cellStyle name="Prozent 3 2 2 3 4" xfId="696" xr:uid="{00000000-0005-0000-0000-0000BF020000}"/>
    <cellStyle name="Prozent 3 2 2 4" xfId="697" xr:uid="{00000000-0005-0000-0000-0000C0020000}"/>
    <cellStyle name="Prozent 3 2 2 5" xfId="698" xr:uid="{00000000-0005-0000-0000-0000C1020000}"/>
    <cellStyle name="Prozent 3 2 2 6" xfId="699" xr:uid="{00000000-0005-0000-0000-0000C2020000}"/>
    <cellStyle name="Prozent 3 2 3" xfId="700" xr:uid="{00000000-0005-0000-0000-0000C3020000}"/>
    <cellStyle name="Prozent 3 2 3 2" xfId="701" xr:uid="{00000000-0005-0000-0000-0000C4020000}"/>
    <cellStyle name="Prozent 3 2 3 2 2" xfId="702" xr:uid="{00000000-0005-0000-0000-0000C5020000}"/>
    <cellStyle name="Prozent 3 2 3 2 3" xfId="703" xr:uid="{00000000-0005-0000-0000-0000C6020000}"/>
    <cellStyle name="Prozent 3 2 3 2 4" xfId="704" xr:uid="{00000000-0005-0000-0000-0000C7020000}"/>
    <cellStyle name="Prozent 3 2 3 3" xfId="705" xr:uid="{00000000-0005-0000-0000-0000C8020000}"/>
    <cellStyle name="Prozent 3 2 3 4" xfId="706" xr:uid="{00000000-0005-0000-0000-0000C9020000}"/>
    <cellStyle name="Prozent 3 2 3 5" xfId="707" xr:uid="{00000000-0005-0000-0000-0000CA020000}"/>
    <cellStyle name="Prozent 3 2 4" xfId="708" xr:uid="{00000000-0005-0000-0000-0000CB020000}"/>
    <cellStyle name="Prozent 3 2 4 2" xfId="709" xr:uid="{00000000-0005-0000-0000-0000CC020000}"/>
    <cellStyle name="Prozent 3 2 4 3" xfId="710" xr:uid="{00000000-0005-0000-0000-0000CD020000}"/>
    <cellStyle name="Prozent 3 2 4 4" xfId="711" xr:uid="{00000000-0005-0000-0000-0000CE020000}"/>
    <cellStyle name="Prozent 3 2 4 5" xfId="712" xr:uid="{00000000-0005-0000-0000-0000CF020000}"/>
    <cellStyle name="Prozent 3 2 5" xfId="713" xr:uid="{00000000-0005-0000-0000-0000D0020000}"/>
    <cellStyle name="Prozent 3 3" xfId="714" xr:uid="{00000000-0005-0000-0000-0000D1020000}"/>
    <cellStyle name="Prozent 3 3 2" xfId="715" xr:uid="{00000000-0005-0000-0000-0000D2020000}"/>
    <cellStyle name="Prozent 3 3 2 2" xfId="716" xr:uid="{00000000-0005-0000-0000-0000D3020000}"/>
    <cellStyle name="Prozent 3 3 2 2 2" xfId="717" xr:uid="{00000000-0005-0000-0000-0000D4020000}"/>
    <cellStyle name="Prozent 3 3 2 2 3" xfId="718" xr:uid="{00000000-0005-0000-0000-0000D5020000}"/>
    <cellStyle name="Prozent 3 3 2 2 4" xfId="719" xr:uid="{00000000-0005-0000-0000-0000D6020000}"/>
    <cellStyle name="Prozent 3 3 2 3" xfId="720" xr:uid="{00000000-0005-0000-0000-0000D7020000}"/>
    <cellStyle name="Prozent 3 3 2 4" xfId="721" xr:uid="{00000000-0005-0000-0000-0000D8020000}"/>
    <cellStyle name="Prozent 3 3 2 5" xfId="722" xr:uid="{00000000-0005-0000-0000-0000D9020000}"/>
    <cellStyle name="Prozent 3 3 3" xfId="723" xr:uid="{00000000-0005-0000-0000-0000DA020000}"/>
    <cellStyle name="Prozent 3 3 3 2" xfId="724" xr:uid="{00000000-0005-0000-0000-0000DB020000}"/>
    <cellStyle name="Prozent 3 3 3 3" xfId="725" xr:uid="{00000000-0005-0000-0000-0000DC020000}"/>
    <cellStyle name="Prozent 3 3 3 4" xfId="726" xr:uid="{00000000-0005-0000-0000-0000DD020000}"/>
    <cellStyle name="Prozent 3 3 4" xfId="727" xr:uid="{00000000-0005-0000-0000-0000DE020000}"/>
    <cellStyle name="Prozent 3 3 5" xfId="728" xr:uid="{00000000-0005-0000-0000-0000DF020000}"/>
    <cellStyle name="Prozent 3 3 6" xfId="729" xr:uid="{00000000-0005-0000-0000-0000E0020000}"/>
    <cellStyle name="Prozent 3 4" xfId="730" xr:uid="{00000000-0005-0000-0000-0000E1020000}"/>
    <cellStyle name="Prozent 3 4 2" xfId="731" xr:uid="{00000000-0005-0000-0000-0000E2020000}"/>
    <cellStyle name="Prozent 3 4 2 2" xfId="732" xr:uid="{00000000-0005-0000-0000-0000E3020000}"/>
    <cellStyle name="Prozent 3 4 2 3" xfId="733" xr:uid="{00000000-0005-0000-0000-0000E4020000}"/>
    <cellStyle name="Prozent 3 4 2 4" xfId="734" xr:uid="{00000000-0005-0000-0000-0000E5020000}"/>
    <cellStyle name="Prozent 3 4 3" xfId="735" xr:uid="{00000000-0005-0000-0000-0000E6020000}"/>
    <cellStyle name="Prozent 3 4 4" xfId="736" xr:uid="{00000000-0005-0000-0000-0000E7020000}"/>
    <cellStyle name="Prozent 3 4 5" xfId="737" xr:uid="{00000000-0005-0000-0000-0000E8020000}"/>
    <cellStyle name="Prozent 3 5" xfId="738" xr:uid="{00000000-0005-0000-0000-0000E9020000}"/>
    <cellStyle name="Prozent 3 5 2" xfId="739" xr:uid="{00000000-0005-0000-0000-0000EA020000}"/>
    <cellStyle name="Prozent 3 5 3" xfId="740" xr:uid="{00000000-0005-0000-0000-0000EB020000}"/>
    <cellStyle name="Prozent 3 5 4" xfId="741" xr:uid="{00000000-0005-0000-0000-0000EC020000}"/>
    <cellStyle name="Prozent 3 6" xfId="742" xr:uid="{00000000-0005-0000-0000-0000ED020000}"/>
    <cellStyle name="Prozent 3 7" xfId="743" xr:uid="{00000000-0005-0000-0000-0000EE020000}"/>
    <cellStyle name="Prozent 3 8" xfId="744" xr:uid="{00000000-0005-0000-0000-0000EF020000}"/>
    <cellStyle name="Prozent 4" xfId="745" xr:uid="{00000000-0005-0000-0000-0000F0020000}"/>
    <cellStyle name="Prozent 4 2" xfId="746" xr:uid="{00000000-0005-0000-0000-0000F1020000}"/>
    <cellStyle name="Prozent 4 2 2" xfId="747" xr:uid="{00000000-0005-0000-0000-0000F2020000}"/>
    <cellStyle name="Prozent 4 2 2 2" xfId="748" xr:uid="{00000000-0005-0000-0000-0000F3020000}"/>
    <cellStyle name="Prozent 4 2 2 2 2" xfId="749" xr:uid="{00000000-0005-0000-0000-0000F4020000}"/>
    <cellStyle name="Prozent 4 2 2 2 2 2" xfId="750" xr:uid="{00000000-0005-0000-0000-0000F5020000}"/>
    <cellStyle name="Prozent 4 2 2 2 2 3" xfId="751" xr:uid="{00000000-0005-0000-0000-0000F6020000}"/>
    <cellStyle name="Prozent 4 2 2 2 2 4" xfId="752" xr:uid="{00000000-0005-0000-0000-0000F7020000}"/>
    <cellStyle name="Prozent 4 2 2 2 3" xfId="753" xr:uid="{00000000-0005-0000-0000-0000F8020000}"/>
    <cellStyle name="Prozent 4 2 2 2 4" xfId="754" xr:uid="{00000000-0005-0000-0000-0000F9020000}"/>
    <cellStyle name="Prozent 4 2 2 2 5" xfId="755" xr:uid="{00000000-0005-0000-0000-0000FA020000}"/>
    <cellStyle name="Prozent 4 2 2 3" xfId="756" xr:uid="{00000000-0005-0000-0000-0000FB020000}"/>
    <cellStyle name="Prozent 4 2 2 3 2" xfId="757" xr:uid="{00000000-0005-0000-0000-0000FC020000}"/>
    <cellStyle name="Prozent 4 2 2 3 3" xfId="758" xr:uid="{00000000-0005-0000-0000-0000FD020000}"/>
    <cellStyle name="Prozent 4 2 2 3 4" xfId="759" xr:uid="{00000000-0005-0000-0000-0000FE020000}"/>
    <cellStyle name="Prozent 4 2 2 4" xfId="760" xr:uid="{00000000-0005-0000-0000-0000FF020000}"/>
    <cellStyle name="Prozent 4 2 2 5" xfId="761" xr:uid="{00000000-0005-0000-0000-000000030000}"/>
    <cellStyle name="Prozent 4 2 2 6" xfId="762" xr:uid="{00000000-0005-0000-0000-000001030000}"/>
    <cellStyle name="Prozent 4 2 3" xfId="763" xr:uid="{00000000-0005-0000-0000-000002030000}"/>
    <cellStyle name="Prozent 4 2 3 2" xfId="764" xr:uid="{00000000-0005-0000-0000-000003030000}"/>
    <cellStyle name="Prozent 4 2 3 2 2" xfId="765" xr:uid="{00000000-0005-0000-0000-000004030000}"/>
    <cellStyle name="Prozent 4 2 3 2 3" xfId="766" xr:uid="{00000000-0005-0000-0000-000005030000}"/>
    <cellStyle name="Prozent 4 2 3 2 4" xfId="767" xr:uid="{00000000-0005-0000-0000-000006030000}"/>
    <cellStyle name="Prozent 4 2 3 3" xfId="768" xr:uid="{00000000-0005-0000-0000-000007030000}"/>
    <cellStyle name="Prozent 4 2 3 4" xfId="769" xr:uid="{00000000-0005-0000-0000-000008030000}"/>
    <cellStyle name="Prozent 4 2 3 5" xfId="770" xr:uid="{00000000-0005-0000-0000-000009030000}"/>
    <cellStyle name="Prozent 4 2 4" xfId="771" xr:uid="{00000000-0005-0000-0000-00000A030000}"/>
    <cellStyle name="Prozent 4 2 4 2" xfId="772" xr:uid="{00000000-0005-0000-0000-00000B030000}"/>
    <cellStyle name="Prozent 4 2 4 3" xfId="773" xr:uid="{00000000-0005-0000-0000-00000C030000}"/>
    <cellStyle name="Prozent 4 2 4 4" xfId="774" xr:uid="{00000000-0005-0000-0000-00000D030000}"/>
    <cellStyle name="Prozent 4 2 5" xfId="775" xr:uid="{00000000-0005-0000-0000-00000E030000}"/>
    <cellStyle name="Prozent 4 2 6" xfId="776" xr:uid="{00000000-0005-0000-0000-00000F030000}"/>
    <cellStyle name="Prozent 4 2 7" xfId="777" xr:uid="{00000000-0005-0000-0000-000010030000}"/>
    <cellStyle name="Prozent 4 3" xfId="778" xr:uid="{00000000-0005-0000-0000-000011030000}"/>
    <cellStyle name="Prozent 4 3 2" xfId="779" xr:uid="{00000000-0005-0000-0000-000012030000}"/>
    <cellStyle name="Prozent 4 3 2 2" xfId="780" xr:uid="{00000000-0005-0000-0000-000013030000}"/>
    <cellStyle name="Prozent 4 3 2 2 2" xfId="781" xr:uid="{00000000-0005-0000-0000-000014030000}"/>
    <cellStyle name="Prozent 4 3 2 2 3" xfId="782" xr:uid="{00000000-0005-0000-0000-000015030000}"/>
    <cellStyle name="Prozent 4 3 2 2 4" xfId="783" xr:uid="{00000000-0005-0000-0000-000016030000}"/>
    <cellStyle name="Prozent 4 3 2 3" xfId="784" xr:uid="{00000000-0005-0000-0000-000017030000}"/>
    <cellStyle name="Prozent 4 3 2 4" xfId="785" xr:uid="{00000000-0005-0000-0000-000018030000}"/>
    <cellStyle name="Prozent 4 3 2 5" xfId="786" xr:uid="{00000000-0005-0000-0000-000019030000}"/>
    <cellStyle name="Prozent 4 3 3" xfId="787" xr:uid="{00000000-0005-0000-0000-00001A030000}"/>
    <cellStyle name="Prozent 4 3 3 2" xfId="788" xr:uid="{00000000-0005-0000-0000-00001B030000}"/>
    <cellStyle name="Prozent 4 3 3 2 2" xfId="789" xr:uid="{00000000-0005-0000-0000-00001C030000}"/>
    <cellStyle name="Prozent 4 3 3 2 3" xfId="790" xr:uid="{00000000-0005-0000-0000-00001D030000}"/>
    <cellStyle name="Prozent 4 3 3 2 4" xfId="791" xr:uid="{00000000-0005-0000-0000-00001E030000}"/>
    <cellStyle name="Prozent 4 3 3 3" xfId="792" xr:uid="{00000000-0005-0000-0000-00001F030000}"/>
    <cellStyle name="Prozent 4 3 3 4" xfId="793" xr:uid="{00000000-0005-0000-0000-000020030000}"/>
    <cellStyle name="Prozent 4 3 3 5" xfId="794" xr:uid="{00000000-0005-0000-0000-000021030000}"/>
    <cellStyle name="Prozent 4 3 4" xfId="795" xr:uid="{00000000-0005-0000-0000-000022030000}"/>
    <cellStyle name="Prozent 4 3 4 2" xfId="796" xr:uid="{00000000-0005-0000-0000-000023030000}"/>
    <cellStyle name="Prozent 4 3 4 3" xfId="797" xr:uid="{00000000-0005-0000-0000-000024030000}"/>
    <cellStyle name="Prozent 4 3 4 4" xfId="798" xr:uid="{00000000-0005-0000-0000-000025030000}"/>
    <cellStyle name="Prozent 4 3 5" xfId="799" xr:uid="{00000000-0005-0000-0000-000026030000}"/>
    <cellStyle name="Prozent 4 4" xfId="800" xr:uid="{00000000-0005-0000-0000-000027030000}"/>
    <cellStyle name="Prozent 4 4 2" xfId="801" xr:uid="{00000000-0005-0000-0000-000028030000}"/>
    <cellStyle name="Prozent 4 4 2 2" xfId="802" xr:uid="{00000000-0005-0000-0000-000029030000}"/>
    <cellStyle name="Prozent 4 4 2 3" xfId="803" xr:uid="{00000000-0005-0000-0000-00002A030000}"/>
    <cellStyle name="Prozent 4 4 2 4" xfId="804" xr:uid="{00000000-0005-0000-0000-00002B030000}"/>
    <cellStyle name="Prozent 4 4 3" xfId="805" xr:uid="{00000000-0005-0000-0000-00002C030000}"/>
    <cellStyle name="Prozent 4 4 4" xfId="806" xr:uid="{00000000-0005-0000-0000-00002D030000}"/>
    <cellStyle name="Prozent 4 4 5" xfId="807" xr:uid="{00000000-0005-0000-0000-00002E030000}"/>
    <cellStyle name="Prozent 4 5" xfId="808" xr:uid="{00000000-0005-0000-0000-00002F030000}"/>
    <cellStyle name="Prozent 4 5 2" xfId="809" xr:uid="{00000000-0005-0000-0000-000030030000}"/>
    <cellStyle name="Prozent 4 5 3" xfId="810" xr:uid="{00000000-0005-0000-0000-000031030000}"/>
    <cellStyle name="Prozent 4 5 4" xfId="811" xr:uid="{00000000-0005-0000-0000-000032030000}"/>
    <cellStyle name="Prozent 4 6" xfId="812" xr:uid="{00000000-0005-0000-0000-000033030000}"/>
    <cellStyle name="Prozent 4 7" xfId="813" xr:uid="{00000000-0005-0000-0000-000034030000}"/>
    <cellStyle name="Prozent 4 8" xfId="814" xr:uid="{00000000-0005-0000-0000-000035030000}"/>
    <cellStyle name="Prozent 5" xfId="815" xr:uid="{00000000-0005-0000-0000-000036030000}"/>
    <cellStyle name="Prozent 5 2" xfId="816" xr:uid="{00000000-0005-0000-0000-000037030000}"/>
    <cellStyle name="Prozent 5 2 2" xfId="817" xr:uid="{00000000-0005-0000-0000-000038030000}"/>
    <cellStyle name="Prozent 5 2 2 2" xfId="818" xr:uid="{00000000-0005-0000-0000-000039030000}"/>
    <cellStyle name="Prozent 5 2 2 2 2" xfId="819" xr:uid="{00000000-0005-0000-0000-00003A030000}"/>
    <cellStyle name="Prozent 5 2 2 2 3" xfId="820" xr:uid="{00000000-0005-0000-0000-00003B030000}"/>
    <cellStyle name="Prozent 5 2 2 2 4" xfId="821" xr:uid="{00000000-0005-0000-0000-00003C030000}"/>
    <cellStyle name="Prozent 5 2 2 3" xfId="822" xr:uid="{00000000-0005-0000-0000-00003D030000}"/>
    <cellStyle name="Prozent 5 2 2 4" xfId="823" xr:uid="{00000000-0005-0000-0000-00003E030000}"/>
    <cellStyle name="Prozent 5 2 2 5" xfId="824" xr:uid="{00000000-0005-0000-0000-00003F030000}"/>
    <cellStyle name="Prozent 5 2 3" xfId="825" xr:uid="{00000000-0005-0000-0000-000040030000}"/>
    <cellStyle name="Prozent 5 2 3 2" xfId="826" xr:uid="{00000000-0005-0000-0000-000041030000}"/>
    <cellStyle name="Prozent 5 2 3 3" xfId="827" xr:uid="{00000000-0005-0000-0000-000042030000}"/>
    <cellStyle name="Prozent 5 2 3 4" xfId="828" xr:uid="{00000000-0005-0000-0000-000043030000}"/>
    <cellStyle name="Prozent 5 2 4" xfId="829" xr:uid="{00000000-0005-0000-0000-000044030000}"/>
    <cellStyle name="Prozent 5 2 5" xfId="830" xr:uid="{00000000-0005-0000-0000-000045030000}"/>
    <cellStyle name="Prozent 5 2 6" xfId="831" xr:uid="{00000000-0005-0000-0000-000046030000}"/>
    <cellStyle name="Prozent 5 3" xfId="832" xr:uid="{00000000-0005-0000-0000-000047030000}"/>
    <cellStyle name="Prozent 5 3 2" xfId="833" xr:uid="{00000000-0005-0000-0000-000048030000}"/>
    <cellStyle name="Prozent 5 3 2 2" xfId="834" xr:uid="{00000000-0005-0000-0000-000049030000}"/>
    <cellStyle name="Prozent 5 3 2 3" xfId="835" xr:uid="{00000000-0005-0000-0000-00004A030000}"/>
    <cellStyle name="Prozent 5 3 2 4" xfId="836" xr:uid="{00000000-0005-0000-0000-00004B030000}"/>
    <cellStyle name="Prozent 5 3 3" xfId="837" xr:uid="{00000000-0005-0000-0000-00004C030000}"/>
    <cellStyle name="Prozent 5 3 4" xfId="838" xr:uid="{00000000-0005-0000-0000-00004D030000}"/>
    <cellStyle name="Prozent 5 3 5" xfId="839" xr:uid="{00000000-0005-0000-0000-00004E030000}"/>
    <cellStyle name="Prozent 5 4" xfId="840" xr:uid="{00000000-0005-0000-0000-00004F030000}"/>
    <cellStyle name="Prozent 5 4 2" xfId="841" xr:uid="{00000000-0005-0000-0000-000050030000}"/>
    <cellStyle name="Prozent 5 4 3" xfId="842" xr:uid="{00000000-0005-0000-0000-000051030000}"/>
    <cellStyle name="Prozent 5 4 3 2" xfId="843" xr:uid="{00000000-0005-0000-0000-000052030000}"/>
    <cellStyle name="Prozent 5 4 3 3" xfId="844" xr:uid="{00000000-0005-0000-0000-000053030000}"/>
    <cellStyle name="Prozent 5 4 4" xfId="845" xr:uid="{00000000-0005-0000-0000-000054030000}"/>
    <cellStyle name="Prozent 5 4 4 2" xfId="846" xr:uid="{00000000-0005-0000-0000-000055030000}"/>
    <cellStyle name="Prozent 5 4 5" xfId="847" xr:uid="{00000000-0005-0000-0000-000056030000}"/>
    <cellStyle name="Prozent 5 5" xfId="848" xr:uid="{00000000-0005-0000-0000-000057030000}"/>
    <cellStyle name="Prozent 5 5 2" xfId="849" xr:uid="{00000000-0005-0000-0000-000058030000}"/>
    <cellStyle name="Prozent 5 5 3" xfId="850" xr:uid="{00000000-0005-0000-0000-000059030000}"/>
    <cellStyle name="Prozent 5 5 4" xfId="851" xr:uid="{00000000-0005-0000-0000-00005A030000}"/>
    <cellStyle name="Prozent 5 6" xfId="852" xr:uid="{00000000-0005-0000-0000-00005B030000}"/>
    <cellStyle name="Prozent 6" xfId="853" xr:uid="{00000000-0005-0000-0000-00005C030000}"/>
    <cellStyle name="Prozent 6 2" xfId="854" xr:uid="{00000000-0005-0000-0000-00005D030000}"/>
    <cellStyle name="Prozent 6 2 2" xfId="855" xr:uid="{00000000-0005-0000-0000-00005E030000}"/>
    <cellStyle name="Prozent 6 2 2 2" xfId="856" xr:uid="{00000000-0005-0000-0000-00005F030000}"/>
    <cellStyle name="Prozent 6 2 2 3" xfId="857" xr:uid="{00000000-0005-0000-0000-000060030000}"/>
    <cellStyle name="Prozent 6 2 2 4" xfId="858" xr:uid="{00000000-0005-0000-0000-000061030000}"/>
    <cellStyle name="Prozent 6 2 3" xfId="859" xr:uid="{00000000-0005-0000-0000-000062030000}"/>
    <cellStyle name="Prozent 6 2 4" xfId="860" xr:uid="{00000000-0005-0000-0000-000063030000}"/>
    <cellStyle name="Prozent 6 2 5" xfId="861" xr:uid="{00000000-0005-0000-0000-000064030000}"/>
    <cellStyle name="Prozent 6 3" xfId="862" xr:uid="{00000000-0005-0000-0000-000065030000}"/>
    <cellStyle name="Prozent 6 3 2" xfId="863" xr:uid="{00000000-0005-0000-0000-000066030000}"/>
    <cellStyle name="Prozent 6 3 3" xfId="864" xr:uid="{00000000-0005-0000-0000-000067030000}"/>
    <cellStyle name="Prozent 6 3 4" xfId="865" xr:uid="{00000000-0005-0000-0000-000068030000}"/>
    <cellStyle name="Prozent 6 4" xfId="866" xr:uid="{00000000-0005-0000-0000-000069030000}"/>
    <cellStyle name="Prozent 6 5" xfId="867" xr:uid="{00000000-0005-0000-0000-00006A030000}"/>
    <cellStyle name="Prozent 6 6" xfId="868" xr:uid="{00000000-0005-0000-0000-00006B030000}"/>
    <cellStyle name="Prozent 7" xfId="869" xr:uid="{00000000-0005-0000-0000-00006C030000}"/>
    <cellStyle name="Prozent 7 2" xfId="870" xr:uid="{00000000-0005-0000-0000-00006D030000}"/>
    <cellStyle name="Prozent 7 2 2" xfId="871" xr:uid="{00000000-0005-0000-0000-00006E030000}"/>
    <cellStyle name="Prozent 7 2 2 2" xfId="872" xr:uid="{00000000-0005-0000-0000-00006F030000}"/>
    <cellStyle name="Prozent 7 2 2 3" xfId="873" xr:uid="{00000000-0005-0000-0000-000070030000}"/>
    <cellStyle name="Prozent 7 2 2 4" xfId="874" xr:uid="{00000000-0005-0000-0000-000071030000}"/>
    <cellStyle name="Prozent 7 2 3" xfId="875" xr:uid="{00000000-0005-0000-0000-000072030000}"/>
    <cellStyle name="Prozent 7 2 4" xfId="876" xr:uid="{00000000-0005-0000-0000-000073030000}"/>
    <cellStyle name="Prozent 7 2 5" xfId="877" xr:uid="{00000000-0005-0000-0000-000074030000}"/>
    <cellStyle name="Prozent 7 3" xfId="878" xr:uid="{00000000-0005-0000-0000-000075030000}"/>
    <cellStyle name="Prozent 7 3 2" xfId="879" xr:uid="{00000000-0005-0000-0000-000076030000}"/>
    <cellStyle name="Prozent 7 3 3" xfId="880" xr:uid="{00000000-0005-0000-0000-000077030000}"/>
    <cellStyle name="Prozent 7 3 4" xfId="881" xr:uid="{00000000-0005-0000-0000-000078030000}"/>
    <cellStyle name="Prozent 7 4" xfId="882" xr:uid="{00000000-0005-0000-0000-000079030000}"/>
    <cellStyle name="Prozent 7 5" xfId="883" xr:uid="{00000000-0005-0000-0000-00007A030000}"/>
    <cellStyle name="Prozent 7 6" xfId="884" xr:uid="{00000000-0005-0000-0000-00007B030000}"/>
    <cellStyle name="Prozent 8" xfId="885" xr:uid="{00000000-0005-0000-0000-00007C030000}"/>
    <cellStyle name="Prozent 8 2" xfId="886" xr:uid="{00000000-0005-0000-0000-00007D030000}"/>
    <cellStyle name="Prozent 8 2 2" xfId="887" xr:uid="{00000000-0005-0000-0000-00007E030000}"/>
    <cellStyle name="Prozent 8 2 3" xfId="888" xr:uid="{00000000-0005-0000-0000-00007F030000}"/>
    <cellStyle name="Prozent 8 2 4" xfId="889" xr:uid="{00000000-0005-0000-0000-000080030000}"/>
    <cellStyle name="Prozent 8 3" xfId="890" xr:uid="{00000000-0005-0000-0000-000081030000}"/>
    <cellStyle name="Prozent 8 3 2" xfId="891" xr:uid="{00000000-0005-0000-0000-000082030000}"/>
    <cellStyle name="Prozent 8 3 2 2" xfId="892" xr:uid="{00000000-0005-0000-0000-000083030000}"/>
    <cellStyle name="Prozent 8 3 2 2 2" xfId="893" xr:uid="{00000000-0005-0000-0000-000084030000}"/>
    <cellStyle name="Prozent 8 3 2 3" xfId="894" xr:uid="{00000000-0005-0000-0000-000085030000}"/>
    <cellStyle name="Prozent 8 3 2 4" xfId="895" xr:uid="{00000000-0005-0000-0000-000086030000}"/>
    <cellStyle name="Prozent 8 3 2 5" xfId="896" xr:uid="{00000000-0005-0000-0000-000087030000}"/>
    <cellStyle name="Prozent 8 3 3" xfId="897" xr:uid="{00000000-0005-0000-0000-000088030000}"/>
    <cellStyle name="Prozent 8 3 3 2" xfId="898" xr:uid="{00000000-0005-0000-0000-000089030000}"/>
    <cellStyle name="Prozent 8 3 3 3" xfId="899" xr:uid="{00000000-0005-0000-0000-00008A030000}"/>
    <cellStyle name="Prozent 8 3 4" xfId="900" xr:uid="{00000000-0005-0000-0000-00008B030000}"/>
    <cellStyle name="Prozent 8 3 5" xfId="901" xr:uid="{00000000-0005-0000-0000-00008C030000}"/>
    <cellStyle name="Prozent 8 3 6" xfId="902" xr:uid="{00000000-0005-0000-0000-00008D030000}"/>
    <cellStyle name="Prozent 9" xfId="903" xr:uid="{00000000-0005-0000-0000-00008E030000}"/>
    <cellStyle name="Prozent 9 2" xfId="904" xr:uid="{00000000-0005-0000-0000-00008F030000}"/>
    <cellStyle name="Prozent 9 3" xfId="905" xr:uid="{00000000-0005-0000-0000-000090030000}"/>
    <cellStyle name="Prozent 9 4" xfId="906" xr:uid="{00000000-0005-0000-0000-000091030000}"/>
    <cellStyle name="Schlecht 2" xfId="908" xr:uid="{00000000-0005-0000-0000-000092030000}"/>
    <cellStyle name="Schlecht 3" xfId="909" xr:uid="{00000000-0005-0000-0000-000093030000}"/>
    <cellStyle name="Standard 2" xfId="910" xr:uid="{00000000-0005-0000-0000-000095030000}"/>
    <cellStyle name="Standard 2 2" xfId="911" xr:uid="{00000000-0005-0000-0000-000096030000}"/>
    <cellStyle name="Standard 2 2 2" xfId="912" xr:uid="{00000000-0005-0000-0000-000097030000}"/>
    <cellStyle name="Standard 2 2 3" xfId="913" xr:uid="{00000000-0005-0000-0000-000098030000}"/>
    <cellStyle name="Standard 2 3" xfId="914" xr:uid="{00000000-0005-0000-0000-000099030000}"/>
    <cellStyle name="Standard 2 4" xfId="915" xr:uid="{00000000-0005-0000-0000-00009A030000}"/>
    <cellStyle name="Standard 2 5" xfId="916" xr:uid="{00000000-0005-0000-0000-00009B030000}"/>
    <cellStyle name="Standard 2 6" xfId="917" xr:uid="{00000000-0005-0000-0000-00009C030000}"/>
    <cellStyle name="Standard 3" xfId="918" xr:uid="{00000000-0005-0000-0000-00009D030000}"/>
    <cellStyle name="Standard 3 2" xfId="919" xr:uid="{00000000-0005-0000-0000-00009E030000}"/>
    <cellStyle name="Standard 3 2 2" xfId="920" xr:uid="{00000000-0005-0000-0000-00009F030000}"/>
    <cellStyle name="Standard 3 2 2 2" xfId="921" xr:uid="{00000000-0005-0000-0000-0000A0030000}"/>
    <cellStyle name="Standard 3 2 2 2 2" xfId="922" xr:uid="{00000000-0005-0000-0000-0000A1030000}"/>
    <cellStyle name="Standard 3 2 2 2 2 2" xfId="923" xr:uid="{00000000-0005-0000-0000-0000A2030000}"/>
    <cellStyle name="Standard 3 2 2 2 2 3" xfId="924" xr:uid="{00000000-0005-0000-0000-0000A3030000}"/>
    <cellStyle name="Standard 3 2 2 2 2 4" xfId="925" xr:uid="{00000000-0005-0000-0000-0000A4030000}"/>
    <cellStyle name="Standard 3 2 2 2 3" xfId="926" xr:uid="{00000000-0005-0000-0000-0000A5030000}"/>
    <cellStyle name="Standard 3 2 2 2 4" xfId="927" xr:uid="{00000000-0005-0000-0000-0000A6030000}"/>
    <cellStyle name="Standard 3 2 2 2 5" xfId="928" xr:uid="{00000000-0005-0000-0000-0000A7030000}"/>
    <cellStyle name="Standard 3 2 2 3" xfId="929" xr:uid="{00000000-0005-0000-0000-0000A8030000}"/>
    <cellStyle name="Standard 3 2 2 3 2" xfId="930" xr:uid="{00000000-0005-0000-0000-0000A9030000}"/>
    <cellStyle name="Standard 3 2 2 3 3" xfId="931" xr:uid="{00000000-0005-0000-0000-0000AA030000}"/>
    <cellStyle name="Standard 3 2 2 3 4" xfId="932" xr:uid="{00000000-0005-0000-0000-0000AB030000}"/>
    <cellStyle name="Standard 3 2 2 4" xfId="933" xr:uid="{00000000-0005-0000-0000-0000AC030000}"/>
    <cellStyle name="Standard 3 2 2 5" xfId="934" xr:uid="{00000000-0005-0000-0000-0000AD030000}"/>
    <cellStyle name="Standard 3 2 2 6" xfId="935" xr:uid="{00000000-0005-0000-0000-0000AE030000}"/>
    <cellStyle name="Standard 3 2 3" xfId="936" xr:uid="{00000000-0005-0000-0000-0000AF030000}"/>
    <cellStyle name="Standard 3 2 3 2" xfId="937" xr:uid="{00000000-0005-0000-0000-0000B0030000}"/>
    <cellStyle name="Standard 3 2 3 2 2" xfId="938" xr:uid="{00000000-0005-0000-0000-0000B1030000}"/>
    <cellStyle name="Standard 3 2 3 2 3" xfId="939" xr:uid="{00000000-0005-0000-0000-0000B2030000}"/>
    <cellStyle name="Standard 3 2 3 2 4" xfId="940" xr:uid="{00000000-0005-0000-0000-0000B3030000}"/>
    <cellStyle name="Standard 3 2 3 3" xfId="941" xr:uid="{00000000-0005-0000-0000-0000B4030000}"/>
    <cellStyle name="Standard 3 2 3 4" xfId="942" xr:uid="{00000000-0005-0000-0000-0000B5030000}"/>
    <cellStyle name="Standard 3 2 3 5" xfId="943" xr:uid="{00000000-0005-0000-0000-0000B6030000}"/>
    <cellStyle name="Standard 3 2 4" xfId="944" xr:uid="{00000000-0005-0000-0000-0000B7030000}"/>
    <cellStyle name="Standard 3 2 4 2" xfId="945" xr:uid="{00000000-0005-0000-0000-0000B8030000}"/>
    <cellStyle name="Standard 3 2 4 3" xfId="946" xr:uid="{00000000-0005-0000-0000-0000B9030000}"/>
    <cellStyle name="Standard 3 2 4 4" xfId="947" xr:uid="{00000000-0005-0000-0000-0000BA030000}"/>
    <cellStyle name="Standard 3 2 4 5" xfId="948" xr:uid="{00000000-0005-0000-0000-0000BB030000}"/>
    <cellStyle name="Standard 3 2 5" xfId="949" xr:uid="{00000000-0005-0000-0000-0000BC030000}"/>
    <cellStyle name="Standard 3 2 6" xfId="950" xr:uid="{00000000-0005-0000-0000-0000BD030000}"/>
    <cellStyle name="Standard 3 3" xfId="951" xr:uid="{00000000-0005-0000-0000-0000BE030000}"/>
    <cellStyle name="Standard 3 3 2" xfId="952" xr:uid="{00000000-0005-0000-0000-0000BF030000}"/>
    <cellStyle name="Standard 3 3 2 2" xfId="953" xr:uid="{00000000-0005-0000-0000-0000C0030000}"/>
    <cellStyle name="Standard 3 3 2 2 2" xfId="954" xr:uid="{00000000-0005-0000-0000-0000C1030000}"/>
    <cellStyle name="Standard 3 3 2 2 3" xfId="955" xr:uid="{00000000-0005-0000-0000-0000C2030000}"/>
    <cellStyle name="Standard 3 3 2 2 4" xfId="956" xr:uid="{00000000-0005-0000-0000-0000C3030000}"/>
    <cellStyle name="Standard 3 3 2 3" xfId="957" xr:uid="{00000000-0005-0000-0000-0000C4030000}"/>
    <cellStyle name="Standard 3 3 2 4" xfId="958" xr:uid="{00000000-0005-0000-0000-0000C5030000}"/>
    <cellStyle name="Standard 3 3 2 5" xfId="959" xr:uid="{00000000-0005-0000-0000-0000C6030000}"/>
    <cellStyle name="Standard 3 3 3" xfId="960" xr:uid="{00000000-0005-0000-0000-0000C7030000}"/>
    <cellStyle name="Standard 3 3 3 2" xfId="961" xr:uid="{00000000-0005-0000-0000-0000C8030000}"/>
    <cellStyle name="Standard 3 3 3 3" xfId="962" xr:uid="{00000000-0005-0000-0000-0000C9030000}"/>
    <cellStyle name="Standard 3 3 3 4" xfId="963" xr:uid="{00000000-0005-0000-0000-0000CA030000}"/>
    <cellStyle name="Standard 3 3 4" xfId="964" xr:uid="{00000000-0005-0000-0000-0000CB030000}"/>
    <cellStyle name="Standard 3 3 5" xfId="965" xr:uid="{00000000-0005-0000-0000-0000CC030000}"/>
    <cellStyle name="Standard 3 3 6" xfId="966" xr:uid="{00000000-0005-0000-0000-0000CD030000}"/>
    <cellStyle name="Standard 3 4" xfId="967" xr:uid="{00000000-0005-0000-0000-0000CE030000}"/>
    <cellStyle name="Standard 3 4 2" xfId="968" xr:uid="{00000000-0005-0000-0000-0000CF030000}"/>
    <cellStyle name="Standard 3 4 2 2" xfId="969" xr:uid="{00000000-0005-0000-0000-0000D0030000}"/>
    <cellStyle name="Standard 3 4 2 3" xfId="970" xr:uid="{00000000-0005-0000-0000-0000D1030000}"/>
    <cellStyle name="Standard 3 4 2 4" xfId="971" xr:uid="{00000000-0005-0000-0000-0000D2030000}"/>
    <cellStyle name="Standard 3 4 3" xfId="972" xr:uid="{00000000-0005-0000-0000-0000D3030000}"/>
    <cellStyle name="Standard 3 4 4" xfId="973" xr:uid="{00000000-0005-0000-0000-0000D4030000}"/>
    <cellStyle name="Standard 3 4 5" xfId="974" xr:uid="{00000000-0005-0000-0000-0000D5030000}"/>
    <cellStyle name="Standard 3 5" xfId="975" xr:uid="{00000000-0005-0000-0000-0000D6030000}"/>
    <cellStyle name="Standard 3 5 2" xfId="976" xr:uid="{00000000-0005-0000-0000-0000D7030000}"/>
    <cellStyle name="Standard 3 5 3" xfId="977" xr:uid="{00000000-0005-0000-0000-0000D8030000}"/>
    <cellStyle name="Standard 3 5 4" xfId="978" xr:uid="{00000000-0005-0000-0000-0000D9030000}"/>
    <cellStyle name="Standard 3 6" xfId="979" xr:uid="{00000000-0005-0000-0000-0000DA030000}"/>
    <cellStyle name="Standard 3 6 2" xfId="980" xr:uid="{00000000-0005-0000-0000-0000DB030000}"/>
    <cellStyle name="Standard 3 7" xfId="981" xr:uid="{00000000-0005-0000-0000-0000DC030000}"/>
    <cellStyle name="Standard 3 8" xfId="982" xr:uid="{00000000-0005-0000-0000-0000DD030000}"/>
    <cellStyle name="Standard 4" xfId="983" xr:uid="{00000000-0005-0000-0000-0000DE030000}"/>
    <cellStyle name="Standard 5" xfId="984" xr:uid="{00000000-0005-0000-0000-0000DF030000}"/>
    <cellStyle name="Standard 5 2" xfId="985" xr:uid="{00000000-0005-0000-0000-0000E0030000}"/>
    <cellStyle name="Standard_Werte" xfId="986" xr:uid="{00000000-0005-0000-0000-0000E1030000}"/>
    <cellStyle name="Title" xfId="993" xr:uid="{00000000-0005-0000-0000-0000E2030000}"/>
    <cellStyle name="Title 2" xfId="987" xr:uid="{00000000-0005-0000-0000-0000E3030000}"/>
    <cellStyle name="Title 2 2" xfId="988" xr:uid="{00000000-0005-0000-0000-0000E4030000}"/>
    <cellStyle name="Title 2 3" xfId="989" xr:uid="{00000000-0005-0000-0000-0000E5030000}"/>
    <cellStyle name="Title 3" xfId="990" xr:uid="{00000000-0005-0000-0000-0000E6030000}"/>
    <cellStyle name="Title 4" xfId="991" xr:uid="{00000000-0005-0000-0000-0000E7030000}"/>
    <cellStyle name="Total 2" xfId="992" xr:uid="{00000000-0005-0000-0000-0000E8030000}"/>
    <cellStyle name="Überschrift 1 2" xfId="995" xr:uid="{00000000-0005-0000-0000-0000E9030000}"/>
    <cellStyle name="Überschrift 1 3" xfId="996" xr:uid="{00000000-0005-0000-0000-0000EA030000}"/>
    <cellStyle name="Überschrift 1 4" xfId="997" xr:uid="{00000000-0005-0000-0000-0000EB030000}"/>
    <cellStyle name="Überschrift 2 2" xfId="999" xr:uid="{00000000-0005-0000-0000-0000EC030000}"/>
    <cellStyle name="Überschrift 2 3" xfId="1000" xr:uid="{00000000-0005-0000-0000-0000ED030000}"/>
    <cellStyle name="Überschrift 2 4" xfId="1001" xr:uid="{00000000-0005-0000-0000-0000EE030000}"/>
    <cellStyle name="Überschrift 3 2" xfId="1003" xr:uid="{00000000-0005-0000-0000-0000EF030000}"/>
    <cellStyle name="Überschrift 3 3" xfId="1004" xr:uid="{00000000-0005-0000-0000-0000F0030000}"/>
    <cellStyle name="Überschrift 3 4" xfId="1005" xr:uid="{00000000-0005-0000-0000-0000F1030000}"/>
    <cellStyle name="Überschrift 4 2" xfId="1007" xr:uid="{00000000-0005-0000-0000-0000F2030000}"/>
    <cellStyle name="Überschrift 4 3" xfId="1008" xr:uid="{00000000-0005-0000-0000-0000F3030000}"/>
    <cellStyle name="Überschrift 4 4" xfId="1009" xr:uid="{00000000-0005-0000-0000-0000F4030000}"/>
    <cellStyle name="Überschrift 5" xfId="1010" xr:uid="{00000000-0005-0000-0000-0000F5030000}"/>
    <cellStyle name="Überschrift 6" xfId="1011" xr:uid="{00000000-0005-0000-0000-0000F6030000}"/>
    <cellStyle name="Überschrift 7" xfId="1012" xr:uid="{00000000-0005-0000-0000-0000F7030000}"/>
    <cellStyle name="Verknüpfte Zelle 2" xfId="1014" xr:uid="{00000000-0005-0000-0000-0000F8030000}"/>
    <cellStyle name="Verknüpfte Zelle 3" xfId="1015" xr:uid="{00000000-0005-0000-0000-0000F9030000}"/>
    <cellStyle name="Warnender Text 2" xfId="1016" xr:uid="{00000000-0005-0000-0000-0000FA030000}"/>
    <cellStyle name="Warnender Text 2 2" xfId="1017" xr:uid="{00000000-0005-0000-0000-0000FB030000}"/>
    <cellStyle name="Warnender Text 2 3" xfId="1018" xr:uid="{00000000-0005-0000-0000-0000FC030000}"/>
    <cellStyle name="Warnender Text 2 3 2" xfId="1019" xr:uid="{00000000-0005-0000-0000-0000FD030000}"/>
    <cellStyle name="Warnender Text 3" xfId="1020" xr:uid="{00000000-0005-0000-0000-0000FE030000}"/>
    <cellStyle name="Warnender Text 4" xfId="1021" xr:uid="{00000000-0005-0000-0000-0000FF030000}"/>
    <cellStyle name="Warnender Text 5" xfId="1022" xr:uid="{00000000-0005-0000-0000-000000040000}"/>
    <cellStyle name="Warnender Text 6" xfId="1023" xr:uid="{00000000-0005-0000-0000-000001040000}"/>
    <cellStyle name="Zelle überprüfen 2" xfId="1025" xr:uid="{00000000-0005-0000-0000-000002040000}"/>
    <cellStyle name="Zelle überprüfen 2 2" xfId="1026" xr:uid="{00000000-0005-0000-0000-000003040000}"/>
    <cellStyle name="Zelle überprüfen 2 3" xfId="1027" xr:uid="{00000000-0005-0000-0000-000004040000}"/>
    <cellStyle name="Zelle überprüfen 3" xfId="1028" xr:uid="{00000000-0005-0000-0000-000005040000}"/>
    <cellStyle name="Zelle überprüfen 3 2" xfId="1029" xr:uid="{00000000-0005-0000-0000-000006040000}"/>
  </cellStyles>
  <dxfs count="101">
    <dxf>
      <fill>
        <patternFill>
          <bgColor rgb="FFCCFFCC"/>
        </patternFill>
      </fill>
      <border>
        <left style="thin">
          <color indexed="64"/>
        </left>
        <right style="thin">
          <color indexed="64"/>
        </right>
        <top style="thin">
          <color indexed="64"/>
        </top>
        <bottom style="thin">
          <color indexed="64"/>
        </bottom>
      </border>
    </dxf>
    <dxf>
      <fill>
        <patternFill>
          <bgColor rgb="FFCCFFCC"/>
        </patternFill>
      </fill>
      <border>
        <left style="thin">
          <color auto="1"/>
        </left>
        <right style="thin">
          <color auto="1"/>
        </right>
        <top style="thin">
          <color auto="1"/>
        </top>
        <bottom style="thin">
          <color auto="1"/>
        </bottom>
        <vertical/>
        <horizontal/>
      </border>
    </dxf>
    <dxf>
      <fill>
        <patternFill>
          <bgColor rgb="FFFFFF99"/>
        </patternFill>
      </fill>
      <border>
        <left style="thin">
          <color indexed="64"/>
        </left>
        <right style="thin">
          <color indexed="64"/>
        </right>
        <top style="thin">
          <color indexed="64"/>
        </top>
        <bottom style="thin">
          <color indexed="64"/>
        </bottom>
      </border>
    </dxf>
    <dxf>
      <fill>
        <patternFill>
          <bgColor rgb="FFFF7C80"/>
        </patternFill>
      </fill>
      <border>
        <left style="thin">
          <color indexed="64"/>
        </left>
        <right style="thin">
          <color indexed="64"/>
        </right>
        <top style="thin">
          <color indexed="64"/>
        </top>
        <bottom style="thin">
          <color indexed="64"/>
        </bottom>
      </border>
    </dxf>
    <dxf>
      <border>
        <left/>
        <right/>
        <top/>
        <bottom/>
      </border>
    </dxf>
    <dxf>
      <border>
        <left style="thin">
          <color indexed="64"/>
        </left>
        <right style="thin">
          <color indexed="64"/>
        </right>
        <top style="thin">
          <color indexed="64"/>
        </top>
        <bottom style="thin">
          <color indexed="64"/>
        </bottom>
      </border>
    </dxf>
    <dxf>
      <fill>
        <patternFill>
          <bgColor rgb="FFC0C0C0"/>
        </patternFill>
      </fill>
    </dxf>
    <dxf>
      <fill>
        <patternFill>
          <bgColor rgb="FFDCE6F1"/>
        </patternFill>
      </fill>
    </dxf>
    <dxf>
      <fill>
        <patternFill>
          <bgColor rgb="FFCCFFCC"/>
        </patternFill>
      </fill>
    </dxf>
    <dxf>
      <fill>
        <patternFill>
          <bgColor rgb="FF99FF66"/>
        </patternFill>
      </fill>
    </dxf>
    <dxf>
      <fill>
        <patternFill>
          <bgColor rgb="FFFF7C80"/>
        </patternFill>
      </fill>
    </dxf>
    <dxf>
      <fill>
        <patternFill>
          <bgColor rgb="FFCCFFCC"/>
        </patternFill>
      </fill>
    </dxf>
    <dxf>
      <fill>
        <patternFill>
          <bgColor rgb="FFCCFFCC"/>
        </patternFill>
      </fill>
    </dxf>
    <dxf>
      <fill>
        <patternFill>
          <bgColor rgb="FFFF7C80"/>
        </patternFill>
      </fill>
    </dxf>
    <dxf>
      <fill>
        <patternFill>
          <bgColor rgb="FFFFFF99"/>
        </patternFill>
      </fill>
    </dxf>
    <dxf>
      <fill>
        <patternFill>
          <bgColor rgb="FF99FF66"/>
        </patternFill>
      </fill>
    </dxf>
    <dxf>
      <fill>
        <patternFill>
          <bgColor rgb="FF99FF66"/>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FF7C80"/>
        </patternFill>
      </fill>
    </dxf>
    <dxf>
      <fill>
        <patternFill>
          <bgColor rgb="FF99FF66"/>
        </patternFill>
      </fill>
    </dxf>
    <dxf>
      <fill>
        <patternFill>
          <bgColor rgb="FFCCFFCC"/>
        </patternFill>
      </fill>
    </dxf>
    <dxf>
      <fill>
        <patternFill>
          <bgColor rgb="FFCCFFCC"/>
        </patternFill>
      </fill>
    </dxf>
    <dxf>
      <fill>
        <patternFill>
          <bgColor rgb="FFFFFF99"/>
        </patternFill>
      </fill>
    </dxf>
    <dxf>
      <fill>
        <patternFill>
          <bgColor rgb="FFCCFFCC"/>
        </patternFill>
      </fill>
    </dxf>
    <dxf>
      <fill>
        <patternFill>
          <bgColor rgb="FFCCFFCC"/>
        </patternFill>
      </fill>
    </dxf>
    <dxf>
      <fill>
        <patternFill>
          <bgColor rgb="FF99FF66"/>
        </patternFill>
      </fill>
    </dxf>
    <dxf>
      <fill>
        <patternFill>
          <bgColor rgb="FFFF7C80"/>
        </patternFill>
      </fill>
    </dxf>
    <dxf>
      <fill>
        <patternFill>
          <bgColor rgb="FFCCFFCC"/>
        </patternFill>
      </fill>
    </dxf>
    <dxf>
      <fill>
        <patternFill>
          <bgColor rgb="FF99FF66"/>
        </patternFill>
      </fill>
    </dxf>
    <dxf>
      <fill>
        <patternFill>
          <bgColor rgb="FFFF7C80"/>
        </patternFill>
      </fill>
    </dxf>
    <dxf>
      <fill>
        <patternFill>
          <bgColor rgb="FFCCFFCC"/>
        </patternFill>
      </fill>
    </dxf>
    <dxf>
      <fill>
        <patternFill>
          <bgColor rgb="FFCCFFCC"/>
        </patternFill>
      </fill>
    </dxf>
    <dxf>
      <fill>
        <patternFill>
          <bgColor rgb="FFFFFF99"/>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DCE6F1"/>
        </patternFill>
      </fill>
    </dxf>
    <dxf>
      <fill>
        <patternFill>
          <bgColor rgb="FFDCE6F1"/>
        </patternFill>
      </fill>
    </dxf>
    <dxf>
      <fill>
        <patternFill>
          <bgColor rgb="FFDCE6F1"/>
        </patternFill>
      </fill>
    </dxf>
    <dxf>
      <fill>
        <patternFill>
          <bgColor rgb="FFDCE6F1"/>
        </patternFill>
      </fill>
    </dxf>
    <dxf>
      <fill>
        <patternFill>
          <bgColor rgb="FFFFFF99"/>
        </patternFill>
      </fill>
    </dxf>
    <dxf>
      <fill>
        <patternFill>
          <bgColor rgb="FFC0C0C0"/>
        </patternFill>
      </fill>
    </dxf>
    <dxf>
      <font>
        <color rgb="FF9C0006"/>
      </font>
      <fill>
        <patternFill>
          <bgColor rgb="FFFFC7CE"/>
        </patternFill>
      </fill>
    </dxf>
    <dxf>
      <fill>
        <patternFill>
          <bgColor rgb="FFC0C0C0"/>
        </patternFill>
      </fill>
    </dxf>
    <dxf>
      <fill>
        <patternFill>
          <bgColor theme="0" tint="-0.24994659260841701"/>
        </patternFill>
      </fill>
    </dxf>
    <dxf>
      <fill>
        <patternFill>
          <bgColor rgb="FFCCFFCC"/>
        </patternFill>
      </fill>
    </dxf>
    <dxf>
      <fill>
        <patternFill>
          <bgColor rgb="FFFFFF99"/>
        </patternFill>
      </fill>
    </dxf>
    <dxf>
      <fill>
        <patternFill>
          <bgColor rgb="FFFF776D"/>
        </patternFill>
      </fill>
    </dxf>
    <dxf>
      <fill>
        <patternFill>
          <bgColor rgb="FFFF776D"/>
        </patternFill>
      </fill>
    </dxf>
    <dxf>
      <fill>
        <patternFill>
          <bgColor rgb="FFCCFFCC"/>
        </patternFill>
      </fill>
    </dxf>
    <dxf>
      <fill>
        <patternFill>
          <bgColor rgb="FFFFFF99"/>
        </patternFill>
      </fill>
    </dxf>
    <dxf>
      <fill>
        <patternFill>
          <bgColor rgb="FFFF776D"/>
        </patternFill>
      </fill>
    </dxf>
    <dxf>
      <fill>
        <patternFill>
          <bgColor rgb="FFFF776D"/>
        </patternFill>
      </fill>
    </dxf>
    <dxf>
      <fill>
        <patternFill>
          <bgColor rgb="FFBFBFBF"/>
        </patternFill>
      </fill>
    </dxf>
    <dxf>
      <fill>
        <patternFill>
          <bgColor rgb="FFBFBFBF"/>
        </patternFill>
      </fill>
    </dxf>
    <dxf>
      <fill>
        <patternFill>
          <bgColor theme="0" tint="-0.24994659260841701"/>
        </patternFill>
      </fill>
    </dxf>
    <dxf>
      <fill>
        <patternFill>
          <bgColor rgb="FFBFBFBF"/>
        </patternFill>
      </fill>
    </dxf>
    <dxf>
      <fill>
        <patternFill>
          <bgColor theme="0" tint="-0.24994659260841701"/>
        </patternFill>
      </fill>
    </dxf>
    <dxf>
      <fill>
        <patternFill>
          <bgColor rgb="FFBFBFBF"/>
        </patternFill>
      </fill>
    </dxf>
    <dxf>
      <fill>
        <patternFill>
          <bgColor rgb="FFBFBFBF"/>
        </patternFill>
      </fill>
    </dxf>
    <dxf>
      <fill>
        <patternFill>
          <bgColor theme="0" tint="-0.24994659260841701"/>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BFBFBF"/>
        </patternFill>
      </fill>
    </dxf>
    <dxf>
      <fill>
        <patternFill>
          <bgColor rgb="FFBFBFBF"/>
        </patternFill>
      </fill>
    </dxf>
    <dxf>
      <fill>
        <patternFill>
          <bgColor rgb="FFBFBFBF"/>
        </patternFill>
      </fill>
    </dxf>
    <dxf>
      <fill>
        <patternFill>
          <bgColor theme="0" tint="-0.24994659260841701"/>
        </patternFill>
      </fill>
    </dxf>
    <dxf>
      <fill>
        <patternFill patternType="lightUp">
          <bgColor theme="0"/>
        </patternFill>
      </fill>
    </dxf>
    <dxf>
      <fill>
        <patternFill patternType="lightUp">
          <bgColor theme="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99FF66"/>
      <rgbColor rgb="000000FF"/>
      <rgbColor rgb="00FFFF00"/>
      <rgbColor rgb="00FF7C80"/>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DCE6F1"/>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808080"/>
    </indexedColors>
    <mruColors>
      <color rgb="FFDCE6F1"/>
      <color rgb="FFBFBFBF"/>
      <color rgb="FF99FF66"/>
      <color rgb="FFFFFF99"/>
      <color rgb="FFCCFFCC"/>
      <color rgb="FF99FFCC"/>
      <color rgb="FFFF7C80"/>
      <color rgb="FF66FF33"/>
      <color rgb="FF80808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5.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9</xdr:col>
      <xdr:colOff>361950</xdr:colOff>
      <xdr:row>0</xdr:row>
      <xdr:rowOff>76200</xdr:rowOff>
    </xdr:from>
    <xdr:to>
      <xdr:col>12</xdr:col>
      <xdr:colOff>38100</xdr:colOff>
      <xdr:row>3</xdr:row>
      <xdr:rowOff>118110</xdr:rowOff>
    </xdr:to>
    <xdr:pic>
      <xdr:nvPicPr>
        <xdr:cNvPr id="119563" name="Grafik 1">
          <a:extLst>
            <a:ext uri="{FF2B5EF4-FFF2-40B4-BE49-F238E27FC236}">
              <a16:creationId xmlns:a16="http://schemas.microsoft.com/office/drawing/2014/main" id="{00000000-0008-0000-0000-00000BD301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00" y="76200"/>
          <a:ext cx="1285875"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476250</xdr:colOff>
      <xdr:row>13</xdr:row>
      <xdr:rowOff>1905</xdr:rowOff>
    </xdr:from>
    <xdr:to>
      <xdr:col>12</xdr:col>
      <xdr:colOff>0</xdr:colOff>
      <xdr:row>13</xdr:row>
      <xdr:rowOff>106680</xdr:rowOff>
    </xdr:to>
    <xdr:pic>
      <xdr:nvPicPr>
        <xdr:cNvPr id="119565" name="Grafik 15">
          <a:extLst>
            <a:ext uri="{FF2B5EF4-FFF2-40B4-BE49-F238E27FC236}">
              <a16:creationId xmlns:a16="http://schemas.microsoft.com/office/drawing/2014/main" id="{00000000-0008-0000-0000-00000DD3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804660" y="2124075"/>
          <a:ext cx="1066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457200</xdr:colOff>
      <xdr:row>5</xdr:row>
      <xdr:rowOff>1905</xdr:rowOff>
    </xdr:from>
    <xdr:to>
      <xdr:col>5</xdr:col>
      <xdr:colOff>0</xdr:colOff>
      <xdr:row>5</xdr:row>
      <xdr:rowOff>106680</xdr:rowOff>
    </xdr:to>
    <xdr:pic>
      <xdr:nvPicPr>
        <xdr:cNvPr id="119566" name="Grafik 15">
          <a:extLst>
            <a:ext uri="{FF2B5EF4-FFF2-40B4-BE49-F238E27FC236}">
              <a16:creationId xmlns:a16="http://schemas.microsoft.com/office/drawing/2014/main" id="{00000000-0008-0000-0000-00000ED3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987040" y="828675"/>
          <a:ext cx="1066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480060</xdr:colOff>
      <xdr:row>11</xdr:row>
      <xdr:rowOff>1905</xdr:rowOff>
    </xdr:from>
    <xdr:to>
      <xdr:col>12</xdr:col>
      <xdr:colOff>3810</xdr:colOff>
      <xdr:row>11</xdr:row>
      <xdr:rowOff>106680</xdr:rowOff>
    </xdr:to>
    <xdr:pic>
      <xdr:nvPicPr>
        <xdr:cNvPr id="119568" name="Grafik 15">
          <a:extLst>
            <a:ext uri="{FF2B5EF4-FFF2-40B4-BE49-F238E27FC236}">
              <a16:creationId xmlns:a16="http://schemas.microsoft.com/office/drawing/2014/main" id="{00000000-0008-0000-0000-000010D3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808470" y="1800225"/>
          <a:ext cx="1066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476250</xdr:colOff>
      <xdr:row>21</xdr:row>
      <xdr:rowOff>1905</xdr:rowOff>
    </xdr:from>
    <xdr:to>
      <xdr:col>12</xdr:col>
      <xdr:colOff>0</xdr:colOff>
      <xdr:row>21</xdr:row>
      <xdr:rowOff>106680</xdr:rowOff>
    </xdr:to>
    <xdr:pic>
      <xdr:nvPicPr>
        <xdr:cNvPr id="119569" name="Grafik 15">
          <a:extLst>
            <a:ext uri="{FF2B5EF4-FFF2-40B4-BE49-F238E27FC236}">
              <a16:creationId xmlns:a16="http://schemas.microsoft.com/office/drawing/2014/main" id="{00000000-0008-0000-0000-000011D3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804660" y="2855595"/>
          <a:ext cx="1066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457200</xdr:colOff>
      <xdr:row>24</xdr:row>
      <xdr:rowOff>4762</xdr:rowOff>
    </xdr:from>
    <xdr:to>
      <xdr:col>5</xdr:col>
      <xdr:colOff>0</xdr:colOff>
      <xdr:row>24</xdr:row>
      <xdr:rowOff>109537</xdr:rowOff>
    </xdr:to>
    <xdr:pic>
      <xdr:nvPicPr>
        <xdr:cNvPr id="119570" name="Grafik 15">
          <a:extLst>
            <a:ext uri="{FF2B5EF4-FFF2-40B4-BE49-F238E27FC236}">
              <a16:creationId xmlns:a16="http://schemas.microsoft.com/office/drawing/2014/main" id="{00000000-0008-0000-0000-000012D3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981325" y="3529012"/>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937260</xdr:colOff>
      <xdr:row>27</xdr:row>
      <xdr:rowOff>1905</xdr:rowOff>
    </xdr:from>
    <xdr:to>
      <xdr:col>4</xdr:col>
      <xdr:colOff>3810</xdr:colOff>
      <xdr:row>27</xdr:row>
      <xdr:rowOff>106680</xdr:rowOff>
    </xdr:to>
    <xdr:pic>
      <xdr:nvPicPr>
        <xdr:cNvPr id="119571" name="Grafik 15">
          <a:extLst>
            <a:ext uri="{FF2B5EF4-FFF2-40B4-BE49-F238E27FC236}">
              <a16:creationId xmlns:a16="http://schemas.microsoft.com/office/drawing/2014/main" id="{00000000-0008-0000-0000-000013D3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26970" y="4211955"/>
          <a:ext cx="1066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474345</xdr:colOff>
      <xdr:row>42</xdr:row>
      <xdr:rowOff>1905</xdr:rowOff>
    </xdr:from>
    <xdr:to>
      <xdr:col>11</xdr:col>
      <xdr:colOff>579120</xdr:colOff>
      <xdr:row>42</xdr:row>
      <xdr:rowOff>106680</xdr:rowOff>
    </xdr:to>
    <xdr:pic>
      <xdr:nvPicPr>
        <xdr:cNvPr id="119572" name="Grafik 15">
          <a:extLst>
            <a:ext uri="{FF2B5EF4-FFF2-40B4-BE49-F238E27FC236}">
              <a16:creationId xmlns:a16="http://schemas.microsoft.com/office/drawing/2014/main" id="{00000000-0008-0000-0000-000014D3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802755" y="929068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474345</xdr:colOff>
      <xdr:row>29</xdr:row>
      <xdr:rowOff>1905</xdr:rowOff>
    </xdr:from>
    <xdr:to>
      <xdr:col>11</xdr:col>
      <xdr:colOff>579120</xdr:colOff>
      <xdr:row>29</xdr:row>
      <xdr:rowOff>106680</xdr:rowOff>
    </xdr:to>
    <xdr:pic>
      <xdr:nvPicPr>
        <xdr:cNvPr id="119573" name="Grafik 15">
          <a:extLst>
            <a:ext uri="{FF2B5EF4-FFF2-40B4-BE49-F238E27FC236}">
              <a16:creationId xmlns:a16="http://schemas.microsoft.com/office/drawing/2014/main" id="{00000000-0008-0000-0000-000015D3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802755" y="508063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476250</xdr:colOff>
      <xdr:row>33</xdr:row>
      <xdr:rowOff>1905</xdr:rowOff>
    </xdr:from>
    <xdr:to>
      <xdr:col>12</xdr:col>
      <xdr:colOff>0</xdr:colOff>
      <xdr:row>33</xdr:row>
      <xdr:rowOff>106680</xdr:rowOff>
    </xdr:to>
    <xdr:pic>
      <xdr:nvPicPr>
        <xdr:cNvPr id="119574" name="Grafik 15">
          <a:extLst>
            <a:ext uri="{FF2B5EF4-FFF2-40B4-BE49-F238E27FC236}">
              <a16:creationId xmlns:a16="http://schemas.microsoft.com/office/drawing/2014/main" id="{00000000-0008-0000-0000-000016D3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804660" y="6376035"/>
          <a:ext cx="1066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478155</xdr:colOff>
      <xdr:row>30</xdr:row>
      <xdr:rowOff>1905</xdr:rowOff>
    </xdr:from>
    <xdr:to>
      <xdr:col>12</xdr:col>
      <xdr:colOff>0</xdr:colOff>
      <xdr:row>30</xdr:row>
      <xdr:rowOff>106680</xdr:rowOff>
    </xdr:to>
    <xdr:pic>
      <xdr:nvPicPr>
        <xdr:cNvPr id="119579" name="Grafik 15">
          <a:extLst>
            <a:ext uri="{FF2B5EF4-FFF2-40B4-BE49-F238E27FC236}">
              <a16:creationId xmlns:a16="http://schemas.microsoft.com/office/drawing/2014/main" id="{00000000-0008-0000-0000-00001BD3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806565" y="540448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478155</xdr:colOff>
      <xdr:row>31</xdr:row>
      <xdr:rowOff>1905</xdr:rowOff>
    </xdr:from>
    <xdr:to>
      <xdr:col>12</xdr:col>
      <xdr:colOff>0</xdr:colOff>
      <xdr:row>31</xdr:row>
      <xdr:rowOff>106680</xdr:rowOff>
    </xdr:to>
    <xdr:pic>
      <xdr:nvPicPr>
        <xdr:cNvPr id="23" name="Grafik 15">
          <a:extLst>
            <a:ext uri="{FF2B5EF4-FFF2-40B4-BE49-F238E27FC236}">
              <a16:creationId xmlns:a16="http://schemas.microsoft.com/office/drawing/2014/main" id="{00000000-0008-0000-0000-000017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806565" y="572833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457200</xdr:colOff>
      <xdr:row>29</xdr:row>
      <xdr:rowOff>1905</xdr:rowOff>
    </xdr:from>
    <xdr:to>
      <xdr:col>8</xdr:col>
      <xdr:colOff>0</xdr:colOff>
      <xdr:row>29</xdr:row>
      <xdr:rowOff>106680</xdr:rowOff>
    </xdr:to>
    <xdr:pic>
      <xdr:nvPicPr>
        <xdr:cNvPr id="24" name="Grafik 15">
          <a:extLst>
            <a:ext uri="{FF2B5EF4-FFF2-40B4-BE49-F238E27FC236}">
              <a16:creationId xmlns:a16="http://schemas.microsoft.com/office/drawing/2014/main" id="{00000000-0008-0000-0000-000018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667250" y="493585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409575</xdr:colOff>
      <xdr:row>29</xdr:row>
      <xdr:rowOff>1905</xdr:rowOff>
    </xdr:from>
    <xdr:to>
      <xdr:col>9</xdr:col>
      <xdr:colOff>0</xdr:colOff>
      <xdr:row>29</xdr:row>
      <xdr:rowOff>106680</xdr:rowOff>
    </xdr:to>
    <xdr:pic>
      <xdr:nvPicPr>
        <xdr:cNvPr id="25" name="Grafik 15">
          <a:extLst>
            <a:ext uri="{FF2B5EF4-FFF2-40B4-BE49-F238E27FC236}">
              <a16:creationId xmlns:a16="http://schemas.microsoft.com/office/drawing/2014/main" id="{00000000-0008-0000-0000-000019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194935" y="508063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413385</xdr:colOff>
      <xdr:row>29</xdr:row>
      <xdr:rowOff>1905</xdr:rowOff>
    </xdr:from>
    <xdr:to>
      <xdr:col>10</xdr:col>
      <xdr:colOff>3810</xdr:colOff>
      <xdr:row>29</xdr:row>
      <xdr:rowOff>106680</xdr:rowOff>
    </xdr:to>
    <xdr:pic>
      <xdr:nvPicPr>
        <xdr:cNvPr id="26" name="Grafik 15">
          <a:extLst>
            <a:ext uri="{FF2B5EF4-FFF2-40B4-BE49-F238E27FC236}">
              <a16:creationId xmlns:a16="http://schemas.microsoft.com/office/drawing/2014/main" id="{00000000-0008-0000-0000-00001A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3095" y="508063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409575</xdr:colOff>
      <xdr:row>29</xdr:row>
      <xdr:rowOff>1905</xdr:rowOff>
    </xdr:from>
    <xdr:to>
      <xdr:col>11</xdr:col>
      <xdr:colOff>0</xdr:colOff>
      <xdr:row>29</xdr:row>
      <xdr:rowOff>106680</xdr:rowOff>
    </xdr:to>
    <xdr:pic>
      <xdr:nvPicPr>
        <xdr:cNvPr id="27" name="Grafik 15">
          <a:extLst>
            <a:ext uri="{FF2B5EF4-FFF2-40B4-BE49-F238E27FC236}">
              <a16:creationId xmlns:a16="http://schemas.microsoft.com/office/drawing/2014/main" id="{00000000-0008-0000-0000-00001B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23635" y="508063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457200</xdr:colOff>
      <xdr:row>30</xdr:row>
      <xdr:rowOff>1905</xdr:rowOff>
    </xdr:from>
    <xdr:to>
      <xdr:col>8</xdr:col>
      <xdr:colOff>0</xdr:colOff>
      <xdr:row>30</xdr:row>
      <xdr:rowOff>106680</xdr:rowOff>
    </xdr:to>
    <xdr:pic>
      <xdr:nvPicPr>
        <xdr:cNvPr id="28" name="Grafik 15">
          <a:extLst>
            <a:ext uri="{FF2B5EF4-FFF2-40B4-BE49-F238E27FC236}">
              <a16:creationId xmlns:a16="http://schemas.microsoft.com/office/drawing/2014/main" id="{00000000-0008-0000-0000-00001C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678680" y="5404485"/>
          <a:ext cx="1066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409575</xdr:colOff>
      <xdr:row>30</xdr:row>
      <xdr:rowOff>1905</xdr:rowOff>
    </xdr:from>
    <xdr:to>
      <xdr:col>9</xdr:col>
      <xdr:colOff>0</xdr:colOff>
      <xdr:row>30</xdr:row>
      <xdr:rowOff>106680</xdr:rowOff>
    </xdr:to>
    <xdr:pic>
      <xdr:nvPicPr>
        <xdr:cNvPr id="29" name="Grafik 15">
          <a:extLst>
            <a:ext uri="{FF2B5EF4-FFF2-40B4-BE49-F238E27FC236}">
              <a16:creationId xmlns:a16="http://schemas.microsoft.com/office/drawing/2014/main" id="{00000000-0008-0000-0000-00001D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194935" y="540448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409575</xdr:colOff>
      <xdr:row>30</xdr:row>
      <xdr:rowOff>1905</xdr:rowOff>
    </xdr:from>
    <xdr:to>
      <xdr:col>10</xdr:col>
      <xdr:colOff>0</xdr:colOff>
      <xdr:row>30</xdr:row>
      <xdr:rowOff>106680</xdr:rowOff>
    </xdr:to>
    <xdr:pic>
      <xdr:nvPicPr>
        <xdr:cNvPr id="30" name="Grafik 15">
          <a:extLst>
            <a:ext uri="{FF2B5EF4-FFF2-40B4-BE49-F238E27FC236}">
              <a16:creationId xmlns:a16="http://schemas.microsoft.com/office/drawing/2014/main" id="{00000000-0008-0000-0000-00001E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09285" y="540448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409575</xdr:colOff>
      <xdr:row>30</xdr:row>
      <xdr:rowOff>1905</xdr:rowOff>
    </xdr:from>
    <xdr:to>
      <xdr:col>11</xdr:col>
      <xdr:colOff>0</xdr:colOff>
      <xdr:row>30</xdr:row>
      <xdr:rowOff>106680</xdr:rowOff>
    </xdr:to>
    <xdr:pic>
      <xdr:nvPicPr>
        <xdr:cNvPr id="31" name="Grafik 15">
          <a:extLst>
            <a:ext uri="{FF2B5EF4-FFF2-40B4-BE49-F238E27FC236}">
              <a16:creationId xmlns:a16="http://schemas.microsoft.com/office/drawing/2014/main" id="{00000000-0008-0000-0000-00001F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23635" y="540448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474345</xdr:colOff>
      <xdr:row>39</xdr:row>
      <xdr:rowOff>321945</xdr:rowOff>
    </xdr:from>
    <xdr:to>
      <xdr:col>11</xdr:col>
      <xdr:colOff>579120</xdr:colOff>
      <xdr:row>40</xdr:row>
      <xdr:rowOff>102870</xdr:rowOff>
    </xdr:to>
    <xdr:pic>
      <xdr:nvPicPr>
        <xdr:cNvPr id="41" name="Grafik 15">
          <a:extLst>
            <a:ext uri="{FF2B5EF4-FFF2-40B4-BE49-F238E27FC236}">
              <a16:creationId xmlns:a16="http://schemas.microsoft.com/office/drawing/2014/main" id="{00000000-0008-0000-0000-000029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802755" y="86391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478155</xdr:colOff>
      <xdr:row>44</xdr:row>
      <xdr:rowOff>1905</xdr:rowOff>
    </xdr:from>
    <xdr:to>
      <xdr:col>12</xdr:col>
      <xdr:colOff>0</xdr:colOff>
      <xdr:row>44</xdr:row>
      <xdr:rowOff>106680</xdr:rowOff>
    </xdr:to>
    <xdr:pic>
      <xdr:nvPicPr>
        <xdr:cNvPr id="40" name="Grafik 15">
          <a:extLst>
            <a:ext uri="{FF2B5EF4-FFF2-40B4-BE49-F238E27FC236}">
              <a16:creationId xmlns:a16="http://schemas.microsoft.com/office/drawing/2014/main" id="{00000000-0008-0000-0000-000028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806565" y="970978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474345</xdr:colOff>
      <xdr:row>45</xdr:row>
      <xdr:rowOff>1905</xdr:rowOff>
    </xdr:from>
    <xdr:to>
      <xdr:col>11</xdr:col>
      <xdr:colOff>579120</xdr:colOff>
      <xdr:row>45</xdr:row>
      <xdr:rowOff>106680</xdr:rowOff>
    </xdr:to>
    <xdr:pic>
      <xdr:nvPicPr>
        <xdr:cNvPr id="42" name="Grafik 15">
          <a:extLst>
            <a:ext uri="{FF2B5EF4-FFF2-40B4-BE49-F238E27FC236}">
              <a16:creationId xmlns:a16="http://schemas.microsoft.com/office/drawing/2014/main" id="{00000000-0008-0000-0000-00002A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802755" y="1003363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476250</xdr:colOff>
      <xdr:row>35</xdr:row>
      <xdr:rowOff>1905</xdr:rowOff>
    </xdr:from>
    <xdr:to>
      <xdr:col>12</xdr:col>
      <xdr:colOff>0</xdr:colOff>
      <xdr:row>35</xdr:row>
      <xdr:rowOff>106680</xdr:rowOff>
    </xdr:to>
    <xdr:pic>
      <xdr:nvPicPr>
        <xdr:cNvPr id="43" name="Grafik 15">
          <a:extLst>
            <a:ext uri="{FF2B5EF4-FFF2-40B4-BE49-F238E27FC236}">
              <a16:creationId xmlns:a16="http://schemas.microsoft.com/office/drawing/2014/main" id="{FC47A602-A28C-4B03-83AB-873D306F92A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804660" y="7023735"/>
          <a:ext cx="1066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476250</xdr:colOff>
      <xdr:row>36</xdr:row>
      <xdr:rowOff>1905</xdr:rowOff>
    </xdr:from>
    <xdr:to>
      <xdr:col>12</xdr:col>
      <xdr:colOff>0</xdr:colOff>
      <xdr:row>36</xdr:row>
      <xdr:rowOff>106680</xdr:rowOff>
    </xdr:to>
    <xdr:pic>
      <xdr:nvPicPr>
        <xdr:cNvPr id="44" name="Grafik 15">
          <a:extLst>
            <a:ext uri="{FF2B5EF4-FFF2-40B4-BE49-F238E27FC236}">
              <a16:creationId xmlns:a16="http://schemas.microsoft.com/office/drawing/2014/main" id="{10696177-323E-4628-81CB-E898DACC39B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804660" y="7347585"/>
          <a:ext cx="1066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478155</xdr:colOff>
      <xdr:row>39</xdr:row>
      <xdr:rowOff>1905</xdr:rowOff>
    </xdr:from>
    <xdr:to>
      <xdr:col>12</xdr:col>
      <xdr:colOff>0</xdr:colOff>
      <xdr:row>39</xdr:row>
      <xdr:rowOff>106680</xdr:rowOff>
    </xdr:to>
    <xdr:pic>
      <xdr:nvPicPr>
        <xdr:cNvPr id="2" name="Grafik 15">
          <a:extLst>
            <a:ext uri="{FF2B5EF4-FFF2-40B4-BE49-F238E27FC236}">
              <a16:creationId xmlns:a16="http://schemas.microsoft.com/office/drawing/2014/main" id="{1DC83832-3594-49FF-A022-5033983B917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806565" y="831913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474345</xdr:colOff>
      <xdr:row>41</xdr:row>
      <xdr:rowOff>1905</xdr:rowOff>
    </xdr:from>
    <xdr:to>
      <xdr:col>11</xdr:col>
      <xdr:colOff>579120</xdr:colOff>
      <xdr:row>41</xdr:row>
      <xdr:rowOff>106680</xdr:rowOff>
    </xdr:to>
    <xdr:pic>
      <xdr:nvPicPr>
        <xdr:cNvPr id="3" name="Grafik 15">
          <a:extLst>
            <a:ext uri="{FF2B5EF4-FFF2-40B4-BE49-F238E27FC236}">
              <a16:creationId xmlns:a16="http://schemas.microsoft.com/office/drawing/2014/main" id="{BBD3FAF6-BF9E-4069-B861-C90E72A75B3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802755" y="896683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11</xdr:col>
      <xdr:colOff>474345</xdr:colOff>
      <xdr:row>37</xdr:row>
      <xdr:rowOff>1905</xdr:rowOff>
    </xdr:from>
    <xdr:ext cx="104775" cy="104775"/>
    <xdr:pic>
      <xdr:nvPicPr>
        <xdr:cNvPr id="4" name="Grafik 15">
          <a:extLst>
            <a:ext uri="{FF2B5EF4-FFF2-40B4-BE49-F238E27FC236}">
              <a16:creationId xmlns:a16="http://schemas.microsoft.com/office/drawing/2014/main" id="{204E4B72-C194-4C84-8E2B-A6454FE9755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802755" y="767143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457200</xdr:colOff>
      <xdr:row>13</xdr:row>
      <xdr:rowOff>1905</xdr:rowOff>
    </xdr:from>
    <xdr:ext cx="104775" cy="104775"/>
    <xdr:pic>
      <xdr:nvPicPr>
        <xdr:cNvPr id="5" name="Grafik 15">
          <a:extLst>
            <a:ext uri="{FF2B5EF4-FFF2-40B4-BE49-F238E27FC236}">
              <a16:creationId xmlns:a16="http://schemas.microsoft.com/office/drawing/2014/main" id="{71A86379-B22B-4785-BE5C-B0B750B9CCF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981325" y="179260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457200</xdr:colOff>
      <xdr:row>15</xdr:row>
      <xdr:rowOff>1905</xdr:rowOff>
    </xdr:from>
    <xdr:ext cx="104775" cy="104775"/>
    <xdr:pic>
      <xdr:nvPicPr>
        <xdr:cNvPr id="6" name="Grafik 15">
          <a:extLst>
            <a:ext uri="{FF2B5EF4-FFF2-40B4-BE49-F238E27FC236}">
              <a16:creationId xmlns:a16="http://schemas.microsoft.com/office/drawing/2014/main" id="{462DE1AD-6352-4C10-B0DD-875BD1A2627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981325" y="179260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457200</xdr:colOff>
      <xdr:row>11</xdr:row>
      <xdr:rowOff>9525</xdr:rowOff>
    </xdr:from>
    <xdr:ext cx="104775" cy="104775"/>
    <xdr:pic>
      <xdr:nvPicPr>
        <xdr:cNvPr id="7" name="Grafik 15">
          <a:extLst>
            <a:ext uri="{FF2B5EF4-FFF2-40B4-BE49-F238E27FC236}">
              <a16:creationId xmlns:a16="http://schemas.microsoft.com/office/drawing/2014/main" id="{E04D7B3B-8310-4DB9-9A1D-AE96686EED6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981325" y="18002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5</xdr:col>
      <xdr:colOff>2487930</xdr:colOff>
      <xdr:row>0</xdr:row>
      <xdr:rowOff>57150</xdr:rowOff>
    </xdr:from>
    <xdr:to>
      <xdr:col>7</xdr:col>
      <xdr:colOff>7620</xdr:colOff>
      <xdr:row>3</xdr:row>
      <xdr:rowOff>142875</xdr:rowOff>
    </xdr:to>
    <xdr:pic>
      <xdr:nvPicPr>
        <xdr:cNvPr id="2" name="Grafik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283190" y="57150"/>
          <a:ext cx="1398270" cy="5848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7900035</xdr:colOff>
      <xdr:row>0</xdr:row>
      <xdr:rowOff>0</xdr:rowOff>
    </xdr:from>
    <xdr:to>
      <xdr:col>4</xdr:col>
      <xdr:colOff>9525</xdr:colOff>
      <xdr:row>3</xdr:row>
      <xdr:rowOff>57150</xdr:rowOff>
    </xdr:to>
    <xdr:pic>
      <xdr:nvPicPr>
        <xdr:cNvPr id="2" name="Grafik 1">
          <a:extLst>
            <a:ext uri="{FF2B5EF4-FFF2-40B4-BE49-F238E27FC236}">
              <a16:creationId xmlns:a16="http://schemas.microsoft.com/office/drawing/2014/main" id="{C2B2B191-2409-413C-BE7B-0958A3B5E90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85885" y="0"/>
          <a:ext cx="1398270" cy="5829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133350</xdr:colOff>
      <xdr:row>0</xdr:row>
      <xdr:rowOff>47625</xdr:rowOff>
    </xdr:from>
    <xdr:to>
      <xdr:col>3</xdr:col>
      <xdr:colOff>47625</xdr:colOff>
      <xdr:row>3</xdr:row>
      <xdr:rowOff>38100</xdr:rowOff>
    </xdr:to>
    <xdr:pic>
      <xdr:nvPicPr>
        <xdr:cNvPr id="2" name="Grafik 1">
          <a:extLst>
            <a:ext uri="{FF2B5EF4-FFF2-40B4-BE49-F238E27FC236}">
              <a16:creationId xmlns:a16="http://schemas.microsoft.com/office/drawing/2014/main" id="{93B0EA08-47E0-4299-9843-0AC1E3F95CC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76850" y="47625"/>
          <a:ext cx="1304925"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142875</xdr:colOff>
      <xdr:row>0</xdr:row>
      <xdr:rowOff>0</xdr:rowOff>
    </xdr:from>
    <xdr:to>
      <xdr:col>5</xdr:col>
      <xdr:colOff>66675</xdr:colOff>
      <xdr:row>3</xdr:row>
      <xdr:rowOff>28575</xdr:rowOff>
    </xdr:to>
    <xdr:pic>
      <xdr:nvPicPr>
        <xdr:cNvPr id="2" name="Grafik 1">
          <a:extLst>
            <a:ext uri="{FF2B5EF4-FFF2-40B4-BE49-F238E27FC236}">
              <a16:creationId xmlns:a16="http://schemas.microsoft.com/office/drawing/2014/main" id="{48DE613B-CAB4-4318-8CBE-9166044D1F6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724900" y="0"/>
          <a:ext cx="1304925"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1276350</xdr:colOff>
      <xdr:row>4</xdr:row>
      <xdr:rowOff>0</xdr:rowOff>
    </xdr:from>
    <xdr:to>
      <xdr:col>5</xdr:col>
      <xdr:colOff>0</xdr:colOff>
      <xdr:row>4</xdr:row>
      <xdr:rowOff>104775</xdr:rowOff>
    </xdr:to>
    <xdr:pic>
      <xdr:nvPicPr>
        <xdr:cNvPr id="3" name="Grafik 15">
          <a:extLst>
            <a:ext uri="{FF2B5EF4-FFF2-40B4-BE49-F238E27FC236}">
              <a16:creationId xmlns:a16="http://schemas.microsoft.com/office/drawing/2014/main" id="{0CF9F99E-9069-4471-8772-8E8A6BC4F49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858375" y="6858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1285875</xdr:colOff>
      <xdr:row>9</xdr:row>
      <xdr:rowOff>9525</xdr:rowOff>
    </xdr:from>
    <xdr:to>
      <xdr:col>4</xdr:col>
      <xdr:colOff>9525</xdr:colOff>
      <xdr:row>9</xdr:row>
      <xdr:rowOff>114300</xdr:rowOff>
    </xdr:to>
    <xdr:pic>
      <xdr:nvPicPr>
        <xdr:cNvPr id="4" name="Grafik 15">
          <a:extLst>
            <a:ext uri="{FF2B5EF4-FFF2-40B4-BE49-F238E27FC236}">
              <a16:creationId xmlns:a16="http://schemas.microsoft.com/office/drawing/2014/main" id="{C7C362E0-F291-4CB3-929B-8C1ED6894FD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486775" y="18859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1276350</xdr:colOff>
      <xdr:row>9</xdr:row>
      <xdr:rowOff>9525</xdr:rowOff>
    </xdr:from>
    <xdr:to>
      <xdr:col>5</xdr:col>
      <xdr:colOff>0</xdr:colOff>
      <xdr:row>9</xdr:row>
      <xdr:rowOff>114300</xdr:rowOff>
    </xdr:to>
    <xdr:pic>
      <xdr:nvPicPr>
        <xdr:cNvPr id="5" name="Grafik 15">
          <a:extLst>
            <a:ext uri="{FF2B5EF4-FFF2-40B4-BE49-F238E27FC236}">
              <a16:creationId xmlns:a16="http://schemas.microsoft.com/office/drawing/2014/main" id="{9B50928B-D080-49A4-914A-AE2A727B979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858375" y="18859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3019425</xdr:colOff>
      <xdr:row>8</xdr:row>
      <xdr:rowOff>0</xdr:rowOff>
    </xdr:from>
    <xdr:to>
      <xdr:col>1</xdr:col>
      <xdr:colOff>9525</xdr:colOff>
      <xdr:row>8</xdr:row>
      <xdr:rowOff>104775</xdr:rowOff>
    </xdr:to>
    <xdr:pic>
      <xdr:nvPicPr>
        <xdr:cNvPr id="6" name="Grafik 15">
          <a:extLst>
            <a:ext uri="{FF2B5EF4-FFF2-40B4-BE49-F238E27FC236}">
              <a16:creationId xmlns:a16="http://schemas.microsoft.com/office/drawing/2014/main" id="{395F554A-0AFA-4B17-8426-759278AE60E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19425" y="16383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2124075</xdr:colOff>
      <xdr:row>0</xdr:row>
      <xdr:rowOff>9525</xdr:rowOff>
    </xdr:from>
    <xdr:to>
      <xdr:col>6</xdr:col>
      <xdr:colOff>85725</xdr:colOff>
      <xdr:row>3</xdr:row>
      <xdr:rowOff>38100</xdr:rowOff>
    </xdr:to>
    <xdr:pic>
      <xdr:nvPicPr>
        <xdr:cNvPr id="2" name="Grafik 1">
          <a:extLst>
            <a:ext uri="{FF2B5EF4-FFF2-40B4-BE49-F238E27FC236}">
              <a16:creationId xmlns:a16="http://schemas.microsoft.com/office/drawing/2014/main" id="{180D53EA-BBE2-4E4F-AF86-B32CCDB4518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01475" y="9525"/>
          <a:ext cx="1304925"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3219450</xdr:colOff>
      <xdr:row>5</xdr:row>
      <xdr:rowOff>0</xdr:rowOff>
    </xdr:from>
    <xdr:to>
      <xdr:col>3</xdr:col>
      <xdr:colOff>9525</xdr:colOff>
      <xdr:row>5</xdr:row>
      <xdr:rowOff>104775</xdr:rowOff>
    </xdr:to>
    <xdr:pic>
      <xdr:nvPicPr>
        <xdr:cNvPr id="4" name="Grafik 15">
          <a:extLst>
            <a:ext uri="{FF2B5EF4-FFF2-40B4-BE49-F238E27FC236}">
              <a16:creationId xmlns:a16="http://schemas.microsoft.com/office/drawing/2014/main" id="{89EC9A85-D2C9-4951-B128-DE76A263AFF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724775" y="8477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800100</xdr:colOff>
      <xdr:row>5</xdr:row>
      <xdr:rowOff>9525</xdr:rowOff>
    </xdr:from>
    <xdr:to>
      <xdr:col>4</xdr:col>
      <xdr:colOff>9525</xdr:colOff>
      <xdr:row>5</xdr:row>
      <xdr:rowOff>114300</xdr:rowOff>
    </xdr:to>
    <xdr:pic>
      <xdr:nvPicPr>
        <xdr:cNvPr id="5" name="Grafik 15">
          <a:extLst>
            <a:ext uri="{FF2B5EF4-FFF2-40B4-BE49-F238E27FC236}">
              <a16:creationId xmlns:a16="http://schemas.microsoft.com/office/drawing/2014/main" id="{D902FDAB-9089-4B0C-BB22-91795409CB3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620125" y="8572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1838325</xdr:colOff>
      <xdr:row>22</xdr:row>
      <xdr:rowOff>9525</xdr:rowOff>
    </xdr:from>
    <xdr:to>
      <xdr:col>5</xdr:col>
      <xdr:colOff>0</xdr:colOff>
      <xdr:row>22</xdr:row>
      <xdr:rowOff>114300</xdr:rowOff>
    </xdr:to>
    <xdr:pic>
      <xdr:nvPicPr>
        <xdr:cNvPr id="6" name="Grafik 15">
          <a:extLst>
            <a:ext uri="{FF2B5EF4-FFF2-40B4-BE49-F238E27FC236}">
              <a16:creationId xmlns:a16="http://schemas.microsoft.com/office/drawing/2014/main" id="{4B980E19-1277-48AE-BDCF-2469AAC51D9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496425" y="66960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15</xdr:col>
      <xdr:colOff>393507</xdr:colOff>
      <xdr:row>0</xdr:row>
      <xdr:rowOff>56820</xdr:rowOff>
    </xdr:from>
    <xdr:to>
      <xdr:col>18</xdr:col>
      <xdr:colOff>58723</xdr:colOff>
      <xdr:row>3</xdr:row>
      <xdr:rowOff>25594</xdr:rowOff>
    </xdr:to>
    <xdr:pic>
      <xdr:nvPicPr>
        <xdr:cNvPr id="118538" name="Grafik 1" descr="A black background with green dots and letters&#10;&#10;Description automatically generated">
          <a:extLst>
            <a:ext uri="{FF2B5EF4-FFF2-40B4-BE49-F238E27FC236}">
              <a16:creationId xmlns:a16="http://schemas.microsoft.com/office/drawing/2014/main" id="{00000000-0008-0000-0500-00000ACF01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463087" y="56820"/>
          <a:ext cx="1219696" cy="5059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421005</xdr:colOff>
      <xdr:row>36</xdr:row>
      <xdr:rowOff>1905</xdr:rowOff>
    </xdr:from>
    <xdr:to>
      <xdr:col>17</xdr:col>
      <xdr:colOff>166</xdr:colOff>
      <xdr:row>36</xdr:row>
      <xdr:rowOff>106680</xdr:rowOff>
    </xdr:to>
    <xdr:pic>
      <xdr:nvPicPr>
        <xdr:cNvPr id="118543" name="Grafik 12">
          <a:extLst>
            <a:ext uri="{FF2B5EF4-FFF2-40B4-BE49-F238E27FC236}">
              <a16:creationId xmlns:a16="http://schemas.microsoft.com/office/drawing/2014/main" id="{00000000-0008-0000-0500-00000FCF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890635" y="10757535"/>
          <a:ext cx="10096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421005</xdr:colOff>
      <xdr:row>6</xdr:row>
      <xdr:rowOff>1905</xdr:rowOff>
    </xdr:from>
    <xdr:to>
      <xdr:col>17</xdr:col>
      <xdr:colOff>166</xdr:colOff>
      <xdr:row>6</xdr:row>
      <xdr:rowOff>106680</xdr:rowOff>
    </xdr:to>
    <xdr:pic>
      <xdr:nvPicPr>
        <xdr:cNvPr id="118545" name="Grafik 12">
          <a:extLst>
            <a:ext uri="{FF2B5EF4-FFF2-40B4-BE49-F238E27FC236}">
              <a16:creationId xmlns:a16="http://schemas.microsoft.com/office/drawing/2014/main" id="{00000000-0008-0000-0500-000011CF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890635" y="942975"/>
          <a:ext cx="10096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426720</xdr:colOff>
      <xdr:row>6</xdr:row>
      <xdr:rowOff>11430</xdr:rowOff>
    </xdr:from>
    <xdr:to>
      <xdr:col>3</xdr:col>
      <xdr:colOff>543100</xdr:colOff>
      <xdr:row>6</xdr:row>
      <xdr:rowOff>116205</xdr:rowOff>
    </xdr:to>
    <xdr:pic>
      <xdr:nvPicPr>
        <xdr:cNvPr id="118546" name="Grafik 5">
          <a:extLst>
            <a:ext uri="{FF2B5EF4-FFF2-40B4-BE49-F238E27FC236}">
              <a16:creationId xmlns:a16="http://schemas.microsoft.com/office/drawing/2014/main" id="{00000000-0008-0000-0500-000012CF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93445" y="944880"/>
          <a:ext cx="1163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421005</xdr:colOff>
      <xdr:row>7</xdr:row>
      <xdr:rowOff>302895</xdr:rowOff>
    </xdr:from>
    <xdr:to>
      <xdr:col>17</xdr:col>
      <xdr:colOff>166</xdr:colOff>
      <xdr:row>8</xdr:row>
      <xdr:rowOff>102870</xdr:rowOff>
    </xdr:to>
    <xdr:pic>
      <xdr:nvPicPr>
        <xdr:cNvPr id="118547" name="Grafik 12">
          <a:extLst>
            <a:ext uri="{FF2B5EF4-FFF2-40B4-BE49-F238E27FC236}">
              <a16:creationId xmlns:a16="http://schemas.microsoft.com/office/drawing/2014/main" id="{00000000-0008-0000-0500-000013CF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890635" y="1503045"/>
          <a:ext cx="10096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421005</xdr:colOff>
      <xdr:row>15</xdr:row>
      <xdr:rowOff>1905</xdr:rowOff>
    </xdr:from>
    <xdr:to>
      <xdr:col>17</xdr:col>
      <xdr:colOff>166</xdr:colOff>
      <xdr:row>15</xdr:row>
      <xdr:rowOff>106680</xdr:rowOff>
    </xdr:to>
    <xdr:pic>
      <xdr:nvPicPr>
        <xdr:cNvPr id="118548" name="Grafik 12">
          <a:extLst>
            <a:ext uri="{FF2B5EF4-FFF2-40B4-BE49-F238E27FC236}">
              <a16:creationId xmlns:a16="http://schemas.microsoft.com/office/drawing/2014/main" id="{00000000-0008-0000-0500-000014CF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890635" y="3842385"/>
          <a:ext cx="10096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415290</xdr:colOff>
      <xdr:row>48</xdr:row>
      <xdr:rowOff>1905</xdr:rowOff>
    </xdr:from>
    <xdr:to>
      <xdr:col>17</xdr:col>
      <xdr:colOff>166</xdr:colOff>
      <xdr:row>48</xdr:row>
      <xdr:rowOff>106680</xdr:rowOff>
    </xdr:to>
    <xdr:pic>
      <xdr:nvPicPr>
        <xdr:cNvPr id="118549" name="Grafik 12">
          <a:extLst>
            <a:ext uri="{FF2B5EF4-FFF2-40B4-BE49-F238E27FC236}">
              <a16:creationId xmlns:a16="http://schemas.microsoft.com/office/drawing/2014/main" id="{00000000-0008-0000-0500-000015CF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884920" y="15481935"/>
          <a:ext cx="1066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421005</xdr:colOff>
      <xdr:row>27</xdr:row>
      <xdr:rowOff>1905</xdr:rowOff>
    </xdr:from>
    <xdr:to>
      <xdr:col>17</xdr:col>
      <xdr:colOff>166</xdr:colOff>
      <xdr:row>27</xdr:row>
      <xdr:rowOff>106680</xdr:rowOff>
    </xdr:to>
    <xdr:pic>
      <xdr:nvPicPr>
        <xdr:cNvPr id="118551" name="Grafik 12">
          <a:extLst>
            <a:ext uri="{FF2B5EF4-FFF2-40B4-BE49-F238E27FC236}">
              <a16:creationId xmlns:a16="http://schemas.microsoft.com/office/drawing/2014/main" id="{00000000-0008-0000-0500-000017CF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890635" y="7842885"/>
          <a:ext cx="10096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421005</xdr:colOff>
      <xdr:row>45</xdr:row>
      <xdr:rowOff>1905</xdr:rowOff>
    </xdr:from>
    <xdr:to>
      <xdr:col>17</xdr:col>
      <xdr:colOff>166</xdr:colOff>
      <xdr:row>45</xdr:row>
      <xdr:rowOff>106680</xdr:rowOff>
    </xdr:to>
    <xdr:pic>
      <xdr:nvPicPr>
        <xdr:cNvPr id="118552" name="Grafik 12">
          <a:extLst>
            <a:ext uri="{FF2B5EF4-FFF2-40B4-BE49-F238E27FC236}">
              <a16:creationId xmlns:a16="http://schemas.microsoft.com/office/drawing/2014/main" id="{00000000-0008-0000-0500-000018CF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890635" y="14015085"/>
          <a:ext cx="10096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421005</xdr:colOff>
      <xdr:row>42</xdr:row>
      <xdr:rowOff>1905</xdr:rowOff>
    </xdr:from>
    <xdr:to>
      <xdr:col>17</xdr:col>
      <xdr:colOff>166</xdr:colOff>
      <xdr:row>42</xdr:row>
      <xdr:rowOff>106680</xdr:rowOff>
    </xdr:to>
    <xdr:pic>
      <xdr:nvPicPr>
        <xdr:cNvPr id="118553" name="Grafik 12">
          <a:extLst>
            <a:ext uri="{FF2B5EF4-FFF2-40B4-BE49-F238E27FC236}">
              <a16:creationId xmlns:a16="http://schemas.microsoft.com/office/drawing/2014/main" id="{00000000-0008-0000-0500-000019CF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890635" y="12929235"/>
          <a:ext cx="10096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421005</xdr:colOff>
      <xdr:row>24</xdr:row>
      <xdr:rowOff>1905</xdr:rowOff>
    </xdr:from>
    <xdr:to>
      <xdr:col>17</xdr:col>
      <xdr:colOff>166</xdr:colOff>
      <xdr:row>24</xdr:row>
      <xdr:rowOff>106680</xdr:rowOff>
    </xdr:to>
    <xdr:pic>
      <xdr:nvPicPr>
        <xdr:cNvPr id="118554" name="Grafik 12">
          <a:extLst>
            <a:ext uri="{FF2B5EF4-FFF2-40B4-BE49-F238E27FC236}">
              <a16:creationId xmlns:a16="http://schemas.microsoft.com/office/drawing/2014/main" id="{00000000-0008-0000-0500-00001ACF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890635" y="6833235"/>
          <a:ext cx="10096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430530</xdr:colOff>
      <xdr:row>26</xdr:row>
      <xdr:rowOff>1905</xdr:rowOff>
    </xdr:from>
    <xdr:to>
      <xdr:col>17</xdr:col>
      <xdr:colOff>166</xdr:colOff>
      <xdr:row>26</xdr:row>
      <xdr:rowOff>106680</xdr:rowOff>
    </xdr:to>
    <xdr:pic>
      <xdr:nvPicPr>
        <xdr:cNvPr id="20" name="Grafik 29">
          <a:extLst>
            <a:ext uri="{FF2B5EF4-FFF2-40B4-BE49-F238E27FC236}">
              <a16:creationId xmlns:a16="http://schemas.microsoft.com/office/drawing/2014/main" id="{00000000-0008-0000-0500-00001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900160" y="7519035"/>
          <a:ext cx="9144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16</xdr:col>
      <xdr:colOff>417195</xdr:colOff>
      <xdr:row>29</xdr:row>
      <xdr:rowOff>1905</xdr:rowOff>
    </xdr:from>
    <xdr:ext cx="104775" cy="104775"/>
    <xdr:pic>
      <xdr:nvPicPr>
        <xdr:cNvPr id="21" name="Grafik 12">
          <a:extLst>
            <a:ext uri="{FF2B5EF4-FFF2-40B4-BE49-F238E27FC236}">
              <a16:creationId xmlns:a16="http://schemas.microsoft.com/office/drawing/2014/main" id="{00000000-0008-0000-0500-000015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886825" y="849058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16</xdr:col>
      <xdr:colOff>417195</xdr:colOff>
      <xdr:row>32</xdr:row>
      <xdr:rowOff>1905</xdr:rowOff>
    </xdr:from>
    <xdr:ext cx="104775" cy="104775"/>
    <xdr:pic>
      <xdr:nvPicPr>
        <xdr:cNvPr id="22" name="Grafik 12">
          <a:extLst>
            <a:ext uri="{FF2B5EF4-FFF2-40B4-BE49-F238E27FC236}">
              <a16:creationId xmlns:a16="http://schemas.microsoft.com/office/drawing/2014/main" id="{00000000-0008-0000-0500-000016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886825" y="946213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16</xdr:col>
      <xdr:colOff>421005</xdr:colOff>
      <xdr:row>69</xdr:row>
      <xdr:rowOff>1905</xdr:rowOff>
    </xdr:from>
    <xdr:to>
      <xdr:col>17</xdr:col>
      <xdr:colOff>166</xdr:colOff>
      <xdr:row>69</xdr:row>
      <xdr:rowOff>106680</xdr:rowOff>
    </xdr:to>
    <xdr:pic>
      <xdr:nvPicPr>
        <xdr:cNvPr id="23" name="Grafik 12">
          <a:extLst>
            <a:ext uri="{FF2B5EF4-FFF2-40B4-BE49-F238E27FC236}">
              <a16:creationId xmlns:a16="http://schemas.microsoft.com/office/drawing/2014/main" id="{2DADC6B7-CAA1-43F9-BE0A-319DE15FA51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890635" y="25822275"/>
          <a:ext cx="10096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421005</xdr:colOff>
      <xdr:row>72</xdr:row>
      <xdr:rowOff>1905</xdr:rowOff>
    </xdr:from>
    <xdr:to>
      <xdr:col>17</xdr:col>
      <xdr:colOff>166</xdr:colOff>
      <xdr:row>72</xdr:row>
      <xdr:rowOff>106680</xdr:rowOff>
    </xdr:to>
    <xdr:pic>
      <xdr:nvPicPr>
        <xdr:cNvPr id="24" name="Grafik 12">
          <a:extLst>
            <a:ext uri="{FF2B5EF4-FFF2-40B4-BE49-F238E27FC236}">
              <a16:creationId xmlns:a16="http://schemas.microsoft.com/office/drawing/2014/main" id="{682AEC37-B6FE-4529-B233-04A5CCE534B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890635" y="26828115"/>
          <a:ext cx="10096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421005</xdr:colOff>
      <xdr:row>21</xdr:row>
      <xdr:rowOff>1905</xdr:rowOff>
    </xdr:from>
    <xdr:to>
      <xdr:col>17</xdr:col>
      <xdr:colOff>166</xdr:colOff>
      <xdr:row>21</xdr:row>
      <xdr:rowOff>106680</xdr:rowOff>
    </xdr:to>
    <xdr:pic>
      <xdr:nvPicPr>
        <xdr:cNvPr id="26" name="Grafik 12">
          <a:extLst>
            <a:ext uri="{FF2B5EF4-FFF2-40B4-BE49-F238E27FC236}">
              <a16:creationId xmlns:a16="http://schemas.microsoft.com/office/drawing/2014/main" id="{10AEB07E-0551-42D3-A398-FA5331FB67D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890635" y="5804535"/>
          <a:ext cx="10096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1101090</xdr:colOff>
      <xdr:row>20</xdr:row>
      <xdr:rowOff>11430</xdr:rowOff>
    </xdr:from>
    <xdr:to>
      <xdr:col>5</xdr:col>
      <xdr:colOff>0</xdr:colOff>
      <xdr:row>20</xdr:row>
      <xdr:rowOff>116205</xdr:rowOff>
    </xdr:to>
    <xdr:pic>
      <xdr:nvPicPr>
        <xdr:cNvPr id="2" name="Grafik 12">
          <a:extLst>
            <a:ext uri="{FF2B5EF4-FFF2-40B4-BE49-F238E27FC236}">
              <a16:creationId xmlns:a16="http://schemas.microsoft.com/office/drawing/2014/main" id="{BD9F5D09-809A-43F9-BC4B-3979CF92B9C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20265" y="5450205"/>
          <a:ext cx="9906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763905</xdr:colOff>
      <xdr:row>20</xdr:row>
      <xdr:rowOff>1905</xdr:rowOff>
    </xdr:from>
    <xdr:to>
      <xdr:col>8</xdr:col>
      <xdr:colOff>864870</xdr:colOff>
      <xdr:row>20</xdr:row>
      <xdr:rowOff>106680</xdr:rowOff>
    </xdr:to>
    <xdr:pic>
      <xdr:nvPicPr>
        <xdr:cNvPr id="3" name="Grafik 12">
          <a:extLst>
            <a:ext uri="{FF2B5EF4-FFF2-40B4-BE49-F238E27FC236}">
              <a16:creationId xmlns:a16="http://schemas.microsoft.com/office/drawing/2014/main" id="{DD5B7321-A28E-4142-A779-D990D5D88EE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05425" y="5461635"/>
          <a:ext cx="10096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421005</xdr:colOff>
      <xdr:row>18</xdr:row>
      <xdr:rowOff>1905</xdr:rowOff>
    </xdr:from>
    <xdr:to>
      <xdr:col>17</xdr:col>
      <xdr:colOff>166</xdr:colOff>
      <xdr:row>18</xdr:row>
      <xdr:rowOff>106680</xdr:rowOff>
    </xdr:to>
    <xdr:pic>
      <xdr:nvPicPr>
        <xdr:cNvPr id="4" name="Grafik 12">
          <a:extLst>
            <a:ext uri="{FF2B5EF4-FFF2-40B4-BE49-F238E27FC236}">
              <a16:creationId xmlns:a16="http://schemas.microsoft.com/office/drawing/2014/main" id="{F02F0FC2-963F-4DE6-9B23-8C1F78C9E58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890635" y="4813935"/>
          <a:ext cx="10096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4</xdr:row>
      <xdr:rowOff>1905</xdr:rowOff>
    </xdr:from>
    <xdr:to>
      <xdr:col>17</xdr:col>
      <xdr:colOff>0</xdr:colOff>
      <xdr:row>4</xdr:row>
      <xdr:rowOff>106680</xdr:rowOff>
    </xdr:to>
    <xdr:pic>
      <xdr:nvPicPr>
        <xdr:cNvPr id="5" name="Grafik 2">
          <a:extLst>
            <a:ext uri="{FF2B5EF4-FFF2-40B4-BE49-F238E27FC236}">
              <a16:creationId xmlns:a16="http://schemas.microsoft.com/office/drawing/2014/main" id="{B25F9758-6607-4910-9675-05E7B5EBA2B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879205" y="672465"/>
          <a:ext cx="11620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781050</xdr:colOff>
      <xdr:row>4</xdr:row>
      <xdr:rowOff>1905</xdr:rowOff>
    </xdr:from>
    <xdr:to>
      <xdr:col>6</xdr:col>
      <xdr:colOff>0</xdr:colOff>
      <xdr:row>4</xdr:row>
      <xdr:rowOff>106680</xdr:rowOff>
    </xdr:to>
    <xdr:pic>
      <xdr:nvPicPr>
        <xdr:cNvPr id="6" name="Grafik 4">
          <a:extLst>
            <a:ext uri="{FF2B5EF4-FFF2-40B4-BE49-F238E27FC236}">
              <a16:creationId xmlns:a16="http://schemas.microsoft.com/office/drawing/2014/main" id="{9AA9248C-0A89-406B-AB08-695B27730A4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39390" y="67246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129540</xdr:colOff>
      <xdr:row>6</xdr:row>
      <xdr:rowOff>3810</xdr:rowOff>
    </xdr:from>
    <xdr:to>
      <xdr:col>2</xdr:col>
      <xdr:colOff>243840</xdr:colOff>
      <xdr:row>6</xdr:row>
      <xdr:rowOff>108585</xdr:rowOff>
    </xdr:to>
    <xdr:pic>
      <xdr:nvPicPr>
        <xdr:cNvPr id="7" name="Grafik 5">
          <a:extLst>
            <a:ext uri="{FF2B5EF4-FFF2-40B4-BE49-F238E27FC236}">
              <a16:creationId xmlns:a16="http://schemas.microsoft.com/office/drawing/2014/main" id="{7A5597BC-97FF-4FD8-A1B7-145D386BE2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0520" y="94488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18</xdr:col>
      <xdr:colOff>4838700</xdr:colOff>
      <xdr:row>7</xdr:row>
      <xdr:rowOff>3810</xdr:rowOff>
    </xdr:from>
    <xdr:to>
      <xdr:col>18</xdr:col>
      <xdr:colOff>4939665</xdr:colOff>
      <xdr:row>7</xdr:row>
      <xdr:rowOff>108585</xdr:rowOff>
    </xdr:to>
    <xdr:pic>
      <xdr:nvPicPr>
        <xdr:cNvPr id="9" name="Grafik 12">
          <a:extLst>
            <a:ext uri="{FF2B5EF4-FFF2-40B4-BE49-F238E27FC236}">
              <a16:creationId xmlns:a16="http://schemas.microsoft.com/office/drawing/2014/main" id="{FA328D1B-6004-4220-95AD-5689E657B88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462760" y="1203960"/>
          <a:ext cx="10096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1076325</xdr:colOff>
      <xdr:row>14</xdr:row>
      <xdr:rowOff>9525</xdr:rowOff>
    </xdr:from>
    <xdr:to>
      <xdr:col>4</xdr:col>
      <xdr:colOff>1192705</xdr:colOff>
      <xdr:row>14</xdr:row>
      <xdr:rowOff>114300</xdr:rowOff>
    </xdr:to>
    <xdr:pic>
      <xdr:nvPicPr>
        <xdr:cNvPr id="10" name="Grafik 5">
          <a:extLst>
            <a:ext uri="{FF2B5EF4-FFF2-40B4-BE49-F238E27FC236}">
              <a16:creationId xmlns:a16="http://schemas.microsoft.com/office/drawing/2014/main" id="{03B1A767-0744-47D5-8EDE-3E543544E25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95500" y="3505200"/>
          <a:ext cx="1163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1076325</xdr:colOff>
      <xdr:row>41</xdr:row>
      <xdr:rowOff>9525</xdr:rowOff>
    </xdr:from>
    <xdr:to>
      <xdr:col>4</xdr:col>
      <xdr:colOff>1192705</xdr:colOff>
      <xdr:row>41</xdr:row>
      <xdr:rowOff>114300</xdr:rowOff>
    </xdr:to>
    <xdr:pic>
      <xdr:nvPicPr>
        <xdr:cNvPr id="11" name="Grafik 5">
          <a:extLst>
            <a:ext uri="{FF2B5EF4-FFF2-40B4-BE49-F238E27FC236}">
              <a16:creationId xmlns:a16="http://schemas.microsoft.com/office/drawing/2014/main" id="{9E844F23-4DC2-4CCC-9DF9-C21AB7C0CDF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95500" y="12534900"/>
          <a:ext cx="1163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1076325</xdr:colOff>
      <xdr:row>44</xdr:row>
      <xdr:rowOff>0</xdr:rowOff>
    </xdr:from>
    <xdr:to>
      <xdr:col>4</xdr:col>
      <xdr:colOff>1192705</xdr:colOff>
      <xdr:row>44</xdr:row>
      <xdr:rowOff>104775</xdr:rowOff>
    </xdr:to>
    <xdr:pic>
      <xdr:nvPicPr>
        <xdr:cNvPr id="12" name="Grafik 5">
          <a:extLst>
            <a:ext uri="{FF2B5EF4-FFF2-40B4-BE49-F238E27FC236}">
              <a16:creationId xmlns:a16="http://schemas.microsoft.com/office/drawing/2014/main" id="{213D1276-171A-4D17-8E3E-5268CFCCCFB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95500" y="13668375"/>
          <a:ext cx="1163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1085850</xdr:colOff>
      <xdr:row>47</xdr:row>
      <xdr:rowOff>0</xdr:rowOff>
    </xdr:from>
    <xdr:to>
      <xdr:col>5</xdr:col>
      <xdr:colOff>2080</xdr:colOff>
      <xdr:row>47</xdr:row>
      <xdr:rowOff>104775</xdr:rowOff>
    </xdr:to>
    <xdr:pic>
      <xdr:nvPicPr>
        <xdr:cNvPr id="13" name="Grafik 5">
          <a:extLst>
            <a:ext uri="{FF2B5EF4-FFF2-40B4-BE49-F238E27FC236}">
              <a16:creationId xmlns:a16="http://schemas.microsoft.com/office/drawing/2014/main" id="{A8E52557-9C03-4EFD-885D-5722ED5B295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05025" y="14639925"/>
          <a:ext cx="1163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1076325</xdr:colOff>
      <xdr:row>50</xdr:row>
      <xdr:rowOff>9525</xdr:rowOff>
    </xdr:from>
    <xdr:to>
      <xdr:col>4</xdr:col>
      <xdr:colOff>1192705</xdr:colOff>
      <xdr:row>50</xdr:row>
      <xdr:rowOff>114300</xdr:rowOff>
    </xdr:to>
    <xdr:pic>
      <xdr:nvPicPr>
        <xdr:cNvPr id="14" name="Grafik 5">
          <a:extLst>
            <a:ext uri="{FF2B5EF4-FFF2-40B4-BE49-F238E27FC236}">
              <a16:creationId xmlns:a16="http://schemas.microsoft.com/office/drawing/2014/main" id="{8A749EA8-5C7F-48E6-9DEB-3306B389E38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95500" y="17106900"/>
          <a:ext cx="1163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1076325</xdr:colOff>
      <xdr:row>53</xdr:row>
      <xdr:rowOff>9525</xdr:rowOff>
    </xdr:from>
    <xdr:to>
      <xdr:col>4</xdr:col>
      <xdr:colOff>1192705</xdr:colOff>
      <xdr:row>53</xdr:row>
      <xdr:rowOff>114300</xdr:rowOff>
    </xdr:to>
    <xdr:pic>
      <xdr:nvPicPr>
        <xdr:cNvPr id="15" name="Grafik 5">
          <a:extLst>
            <a:ext uri="{FF2B5EF4-FFF2-40B4-BE49-F238E27FC236}">
              <a16:creationId xmlns:a16="http://schemas.microsoft.com/office/drawing/2014/main" id="{BCD0F797-A905-4D99-A683-5044320A7AE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95500" y="18164175"/>
          <a:ext cx="1163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1076325</xdr:colOff>
      <xdr:row>56</xdr:row>
      <xdr:rowOff>9525</xdr:rowOff>
    </xdr:from>
    <xdr:to>
      <xdr:col>4</xdr:col>
      <xdr:colOff>1192705</xdr:colOff>
      <xdr:row>56</xdr:row>
      <xdr:rowOff>114300</xdr:rowOff>
    </xdr:to>
    <xdr:pic>
      <xdr:nvPicPr>
        <xdr:cNvPr id="16" name="Grafik 5">
          <a:extLst>
            <a:ext uri="{FF2B5EF4-FFF2-40B4-BE49-F238E27FC236}">
              <a16:creationId xmlns:a16="http://schemas.microsoft.com/office/drawing/2014/main" id="{50A9CB8D-2ECA-43C1-A0C6-D44E232B2E8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95500" y="19221450"/>
          <a:ext cx="1163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1076325</xdr:colOff>
      <xdr:row>59</xdr:row>
      <xdr:rowOff>9525</xdr:rowOff>
    </xdr:from>
    <xdr:to>
      <xdr:col>4</xdr:col>
      <xdr:colOff>1192705</xdr:colOff>
      <xdr:row>59</xdr:row>
      <xdr:rowOff>114300</xdr:rowOff>
    </xdr:to>
    <xdr:pic>
      <xdr:nvPicPr>
        <xdr:cNvPr id="17" name="Grafik 5">
          <a:extLst>
            <a:ext uri="{FF2B5EF4-FFF2-40B4-BE49-F238E27FC236}">
              <a16:creationId xmlns:a16="http://schemas.microsoft.com/office/drawing/2014/main" id="{561FE5C5-CF15-4967-9EF2-D1410A5ED1A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95500" y="20393025"/>
          <a:ext cx="1163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1085850</xdr:colOff>
      <xdr:row>68</xdr:row>
      <xdr:rowOff>9525</xdr:rowOff>
    </xdr:from>
    <xdr:to>
      <xdr:col>5</xdr:col>
      <xdr:colOff>2080</xdr:colOff>
      <xdr:row>68</xdr:row>
      <xdr:rowOff>114300</xdr:rowOff>
    </xdr:to>
    <xdr:pic>
      <xdr:nvPicPr>
        <xdr:cNvPr id="18" name="Grafik 5">
          <a:extLst>
            <a:ext uri="{FF2B5EF4-FFF2-40B4-BE49-F238E27FC236}">
              <a16:creationId xmlns:a16="http://schemas.microsoft.com/office/drawing/2014/main" id="{9B1507C7-EECF-4C9B-9E11-7D76F9876B8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05025" y="26527125"/>
          <a:ext cx="1163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1076325</xdr:colOff>
      <xdr:row>74</xdr:row>
      <xdr:rowOff>9525</xdr:rowOff>
    </xdr:from>
    <xdr:to>
      <xdr:col>4</xdr:col>
      <xdr:colOff>1192705</xdr:colOff>
      <xdr:row>74</xdr:row>
      <xdr:rowOff>114300</xdr:rowOff>
    </xdr:to>
    <xdr:pic>
      <xdr:nvPicPr>
        <xdr:cNvPr id="19" name="Grafik 5">
          <a:extLst>
            <a:ext uri="{FF2B5EF4-FFF2-40B4-BE49-F238E27FC236}">
              <a16:creationId xmlns:a16="http://schemas.microsoft.com/office/drawing/2014/main" id="{3C2A7669-22A9-43D1-9542-9252E0CBEB3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95500" y="28527375"/>
          <a:ext cx="1163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1076325</xdr:colOff>
      <xdr:row>95</xdr:row>
      <xdr:rowOff>9525</xdr:rowOff>
    </xdr:from>
    <xdr:to>
      <xdr:col>4</xdr:col>
      <xdr:colOff>1192705</xdr:colOff>
      <xdr:row>95</xdr:row>
      <xdr:rowOff>114300</xdr:rowOff>
    </xdr:to>
    <xdr:pic>
      <xdr:nvPicPr>
        <xdr:cNvPr id="25" name="Grafik 5">
          <a:extLst>
            <a:ext uri="{FF2B5EF4-FFF2-40B4-BE49-F238E27FC236}">
              <a16:creationId xmlns:a16="http://schemas.microsoft.com/office/drawing/2014/main" id="{6CDC19D2-2CBB-4D5A-B3E1-72DE38FF2C1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95500" y="39204900"/>
          <a:ext cx="1163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87</xdr:row>
      <xdr:rowOff>9525</xdr:rowOff>
    </xdr:from>
    <xdr:to>
      <xdr:col>16</xdr:col>
      <xdr:colOff>512611</xdr:colOff>
      <xdr:row>87</xdr:row>
      <xdr:rowOff>114300</xdr:rowOff>
    </xdr:to>
    <xdr:pic>
      <xdr:nvPicPr>
        <xdr:cNvPr id="8" name="Grafik 12">
          <a:extLst>
            <a:ext uri="{FF2B5EF4-FFF2-40B4-BE49-F238E27FC236}">
              <a16:creationId xmlns:a16="http://schemas.microsoft.com/office/drawing/2014/main" id="{0D37C62C-C2B6-4D46-A872-BC468C96169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134475" y="36537900"/>
          <a:ext cx="103036"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90</xdr:row>
      <xdr:rowOff>9525</xdr:rowOff>
    </xdr:from>
    <xdr:to>
      <xdr:col>16</xdr:col>
      <xdr:colOff>512611</xdr:colOff>
      <xdr:row>90</xdr:row>
      <xdr:rowOff>114300</xdr:rowOff>
    </xdr:to>
    <xdr:pic>
      <xdr:nvPicPr>
        <xdr:cNvPr id="27" name="Grafik 12">
          <a:extLst>
            <a:ext uri="{FF2B5EF4-FFF2-40B4-BE49-F238E27FC236}">
              <a16:creationId xmlns:a16="http://schemas.microsoft.com/office/drawing/2014/main" id="{FBFBDF1E-12D0-4F6D-BFD0-EF26566DA68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134475" y="37538025"/>
          <a:ext cx="103036"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93</xdr:row>
      <xdr:rowOff>9525</xdr:rowOff>
    </xdr:from>
    <xdr:to>
      <xdr:col>16</xdr:col>
      <xdr:colOff>512611</xdr:colOff>
      <xdr:row>93</xdr:row>
      <xdr:rowOff>114300</xdr:rowOff>
    </xdr:to>
    <xdr:pic>
      <xdr:nvPicPr>
        <xdr:cNvPr id="28" name="Grafik 12">
          <a:extLst>
            <a:ext uri="{FF2B5EF4-FFF2-40B4-BE49-F238E27FC236}">
              <a16:creationId xmlns:a16="http://schemas.microsoft.com/office/drawing/2014/main" id="{F8EEEC47-BBFE-46A6-8643-F5C0C397E20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134475" y="38538150"/>
          <a:ext cx="103036"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102</xdr:row>
      <xdr:rowOff>9525</xdr:rowOff>
    </xdr:from>
    <xdr:to>
      <xdr:col>16</xdr:col>
      <xdr:colOff>512611</xdr:colOff>
      <xdr:row>102</xdr:row>
      <xdr:rowOff>114300</xdr:rowOff>
    </xdr:to>
    <xdr:pic>
      <xdr:nvPicPr>
        <xdr:cNvPr id="29" name="Grafik 12">
          <a:extLst>
            <a:ext uri="{FF2B5EF4-FFF2-40B4-BE49-F238E27FC236}">
              <a16:creationId xmlns:a16="http://schemas.microsoft.com/office/drawing/2014/main" id="{65E68FB0-DD0A-48EB-A6C5-A767157DAAA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134475" y="42624375"/>
          <a:ext cx="103036"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11</xdr:col>
      <xdr:colOff>1217295</xdr:colOff>
      <xdr:row>1</xdr:row>
      <xdr:rowOff>123825</xdr:rowOff>
    </xdr:from>
    <xdr:to>
      <xdr:col>11</xdr:col>
      <xdr:colOff>2646045</xdr:colOff>
      <xdr:row>2</xdr:row>
      <xdr:rowOff>133350</xdr:rowOff>
    </xdr:to>
    <xdr:pic>
      <xdr:nvPicPr>
        <xdr:cNvPr id="111412" name="Grafik 1">
          <a:extLst>
            <a:ext uri="{FF2B5EF4-FFF2-40B4-BE49-F238E27FC236}">
              <a16:creationId xmlns:a16="http://schemas.microsoft.com/office/drawing/2014/main" id="{00000000-0008-0000-0800-000034B301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111615" y="123825"/>
          <a:ext cx="1428750" cy="2876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2543175</xdr:colOff>
      <xdr:row>5</xdr:row>
      <xdr:rowOff>1905</xdr:rowOff>
    </xdr:from>
    <xdr:to>
      <xdr:col>11</xdr:col>
      <xdr:colOff>0</xdr:colOff>
      <xdr:row>5</xdr:row>
      <xdr:rowOff>106680</xdr:rowOff>
    </xdr:to>
    <xdr:pic>
      <xdr:nvPicPr>
        <xdr:cNvPr id="111413" name="Grafik 12">
          <a:extLst>
            <a:ext uri="{FF2B5EF4-FFF2-40B4-BE49-F238E27FC236}">
              <a16:creationId xmlns:a16="http://schemas.microsoft.com/office/drawing/2014/main" id="{00000000-0008-0000-0800-000035B3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789545" y="71818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371475</xdr:colOff>
      <xdr:row>7</xdr:row>
      <xdr:rowOff>1905</xdr:rowOff>
    </xdr:from>
    <xdr:to>
      <xdr:col>6</xdr:col>
      <xdr:colOff>0</xdr:colOff>
      <xdr:row>7</xdr:row>
      <xdr:rowOff>106680</xdr:rowOff>
    </xdr:to>
    <xdr:pic>
      <xdr:nvPicPr>
        <xdr:cNvPr id="111414" name="Grafik 12">
          <a:extLst>
            <a:ext uri="{FF2B5EF4-FFF2-40B4-BE49-F238E27FC236}">
              <a16:creationId xmlns:a16="http://schemas.microsoft.com/office/drawing/2014/main" id="{00000000-0008-0000-0800-000036B3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61335" y="99631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2543175</xdr:colOff>
      <xdr:row>7</xdr:row>
      <xdr:rowOff>1905</xdr:rowOff>
    </xdr:from>
    <xdr:to>
      <xdr:col>11</xdr:col>
      <xdr:colOff>0</xdr:colOff>
      <xdr:row>7</xdr:row>
      <xdr:rowOff>106680</xdr:rowOff>
    </xdr:to>
    <xdr:pic>
      <xdr:nvPicPr>
        <xdr:cNvPr id="111415" name="Grafik 12">
          <a:extLst>
            <a:ext uri="{FF2B5EF4-FFF2-40B4-BE49-F238E27FC236}">
              <a16:creationId xmlns:a16="http://schemas.microsoft.com/office/drawing/2014/main" id="{00000000-0008-0000-0800-000037B3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789545" y="99631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openxmlformats.org/officeDocument/2006/relationships/comments" Target="../comments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vmlDrawing" Target="../drawings/vmlDrawing2.v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16.bin"/><Relationship Id="rId4" Type="http://schemas.openxmlformats.org/officeDocument/2006/relationships/comments" Target="../comments3.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17.bin"/><Relationship Id="rId4" Type="http://schemas.openxmlformats.org/officeDocument/2006/relationships/comments" Target="../comments4.xm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 Id="rId6" Type="http://schemas.openxmlformats.org/officeDocument/2006/relationships/comments" Target="../comments5.xml"/><Relationship Id="rId5" Type="http://schemas.openxmlformats.org/officeDocument/2006/relationships/vmlDrawing" Target="../drawings/vmlDrawing7.vml"/><Relationship Id="rId4" Type="http://schemas.openxmlformats.org/officeDocument/2006/relationships/vmlDrawing" Target="../drawings/vmlDrawing6.vml"/></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22.bin"/><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25.bin"/><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 Id="rId6" Type="http://schemas.openxmlformats.org/officeDocument/2006/relationships/comments" Target="../comments6.xml"/><Relationship Id="rId5" Type="http://schemas.openxmlformats.org/officeDocument/2006/relationships/vmlDrawing" Target="../drawings/vmlDrawing8.vml"/><Relationship Id="rId4" Type="http://schemas.openxmlformats.org/officeDocument/2006/relationships/drawing" Target="../drawings/drawing8.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5" Type="http://schemas.openxmlformats.org/officeDocument/2006/relationships/comments" Target="../comments2.xml"/><Relationship Id="rId4" Type="http://schemas.openxmlformats.org/officeDocument/2006/relationships/vmlDrawing" Target="../drawings/vmlDrawing3.v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O60"/>
  <sheetViews>
    <sheetView showGridLines="0" tabSelected="1" zoomScaleNormal="100" zoomScaleSheetLayoutView="100" zoomScalePageLayoutView="69" workbookViewId="0">
      <selection activeCell="C12" sqref="C12:E12"/>
    </sheetView>
  </sheetViews>
  <sheetFormatPr defaultColWidth="11.42578125" defaultRowHeight="14.25" x14ac:dyDescent="0.25"/>
  <cols>
    <col min="1" max="1" width="0.7109375" style="165" customWidth="1"/>
    <col min="2" max="2" width="15.140625" style="165" customWidth="1"/>
    <col min="3" max="3" width="6.42578125" style="165" customWidth="1"/>
    <col min="4" max="4" width="15.5703125" style="165" customWidth="1"/>
    <col min="5" max="8" width="8.42578125" style="165" customWidth="1"/>
    <col min="9" max="11" width="7.7109375" style="165" customWidth="1"/>
    <col min="12" max="12" width="8.7109375" style="165" customWidth="1"/>
    <col min="13" max="13" width="0.7109375" style="165" customWidth="1"/>
    <col min="14" max="16384" width="11.42578125" style="165"/>
  </cols>
  <sheetData>
    <row r="1" spans="1:13" ht="9.9499999999999993" customHeight="1" x14ac:dyDescent="0.25">
      <c r="A1" s="164"/>
    </row>
    <row r="2" spans="1:13" ht="12.95" customHeight="1" x14ac:dyDescent="0.25">
      <c r="A2" s="166"/>
      <c r="B2" s="228" t="s">
        <v>1401</v>
      </c>
    </row>
    <row r="3" spans="1:13" ht="16.5" x14ac:dyDescent="0.25">
      <c r="A3" s="167"/>
      <c r="B3" s="167" t="s">
        <v>119</v>
      </c>
    </row>
    <row r="4" spans="1:13" ht="12.75" customHeight="1" x14ac:dyDescent="0.25">
      <c r="A4" s="168"/>
    </row>
    <row r="5" spans="1:13" ht="12.75" customHeight="1" x14ac:dyDescent="0.25">
      <c r="D5" s="169"/>
      <c r="E5" s="169"/>
      <c r="F5" s="169"/>
      <c r="G5" s="169"/>
      <c r="H5" s="169"/>
      <c r="I5" s="169"/>
      <c r="J5" s="169"/>
      <c r="K5" s="169"/>
    </row>
    <row r="6" spans="1:13" ht="17.100000000000001" customHeight="1" x14ac:dyDescent="0.25">
      <c r="A6" s="166"/>
      <c r="B6" s="170" t="s">
        <v>54</v>
      </c>
      <c r="C6" s="422"/>
      <c r="D6" s="422"/>
      <c r="E6" s="422"/>
      <c r="F6" s="171"/>
      <c r="J6" s="417"/>
      <c r="K6" s="417"/>
      <c r="L6" s="417"/>
    </row>
    <row r="7" spans="1:13" ht="9" customHeight="1" x14ac:dyDescent="0.25">
      <c r="A7" s="166"/>
      <c r="B7" s="166"/>
      <c r="C7" s="166"/>
      <c r="D7" s="170"/>
      <c r="E7" s="170"/>
      <c r="F7" s="170"/>
      <c r="G7" s="170"/>
      <c r="H7" s="170"/>
      <c r="I7" s="170"/>
    </row>
    <row r="8" spans="1:13" s="166" customFormat="1" ht="17.100000000000001" customHeight="1" x14ac:dyDescent="0.25">
      <c r="B8" s="170" t="s">
        <v>86</v>
      </c>
      <c r="C8" s="418" t="str">
        <f>IF($C$6="","",Datenquelle!B66)</f>
        <v/>
      </c>
      <c r="D8" s="419"/>
      <c r="E8" s="419"/>
      <c r="F8" s="419"/>
      <c r="G8" s="419"/>
      <c r="H8" s="419"/>
      <c r="I8" s="419"/>
      <c r="J8" s="419"/>
      <c r="K8" s="419"/>
      <c r="L8" s="420"/>
    </row>
    <row r="9" spans="1:13" s="166" customFormat="1" ht="9" customHeight="1" x14ac:dyDescent="0.25">
      <c r="B9" s="170"/>
      <c r="C9" s="170"/>
      <c r="D9" s="170"/>
      <c r="E9" s="170"/>
    </row>
    <row r="10" spans="1:13" s="166" customFormat="1" ht="17.100000000000001" customHeight="1" x14ac:dyDescent="0.25">
      <c r="B10" s="170" t="s">
        <v>87</v>
      </c>
      <c r="C10" s="418" t="str">
        <f>IF($C$6="","",Datenquelle!C66)</f>
        <v/>
      </c>
      <c r="D10" s="419"/>
      <c r="E10" s="419"/>
      <c r="F10" s="419"/>
      <c r="G10" s="419"/>
      <c r="H10" s="419"/>
      <c r="I10" s="419"/>
      <c r="J10" s="419"/>
      <c r="K10" s="419"/>
      <c r="L10" s="420"/>
    </row>
    <row r="11" spans="1:13" s="166" customFormat="1" ht="9" customHeight="1" x14ac:dyDescent="0.25">
      <c r="B11" s="170"/>
      <c r="C11" s="170"/>
      <c r="D11" s="170"/>
      <c r="E11" s="170"/>
    </row>
    <row r="12" spans="1:13" s="166" customFormat="1" ht="17.100000000000001" customHeight="1" x14ac:dyDescent="0.25">
      <c r="B12" s="6" t="s">
        <v>1205</v>
      </c>
      <c r="C12" s="377"/>
      <c r="D12" s="378"/>
      <c r="E12" s="379"/>
      <c r="F12" s="172"/>
      <c r="G12" s="171" t="s">
        <v>51</v>
      </c>
      <c r="J12" s="421"/>
      <c r="K12" s="421"/>
      <c r="L12" s="421"/>
      <c r="M12" s="173"/>
    </row>
    <row r="13" spans="1:13" s="166" customFormat="1" ht="9" customHeight="1" x14ac:dyDescent="0.25">
      <c r="C13" s="174"/>
      <c r="D13" s="174"/>
      <c r="E13" s="174"/>
      <c r="F13" s="175"/>
      <c r="G13" s="171"/>
    </row>
    <row r="14" spans="1:13" s="166" customFormat="1" ht="17.100000000000001" customHeight="1" x14ac:dyDescent="0.25">
      <c r="B14" s="6" t="s">
        <v>1206</v>
      </c>
      <c r="C14" s="377"/>
      <c r="D14" s="378"/>
      <c r="E14" s="379"/>
      <c r="F14" s="175"/>
      <c r="G14" s="171" t="s">
        <v>83</v>
      </c>
      <c r="H14" s="177"/>
      <c r="I14" s="177"/>
      <c r="J14" s="441" t="str">
        <f>IF($C$6="","",Datenquelle!G66)</f>
        <v/>
      </c>
      <c r="K14" s="441"/>
      <c r="L14" s="441"/>
    </row>
    <row r="15" spans="1:13" ht="9" customHeight="1" x14ac:dyDescent="0.25">
      <c r="B15" s="171"/>
      <c r="C15" s="429"/>
      <c r="D15" s="429"/>
      <c r="E15" s="178"/>
      <c r="F15" s="176"/>
      <c r="G15" s="179"/>
    </row>
    <row r="16" spans="1:13" s="166" customFormat="1" ht="17.100000000000001" customHeight="1" x14ac:dyDescent="0.25">
      <c r="B16" s="166" t="s">
        <v>146</v>
      </c>
      <c r="C16" s="380"/>
      <c r="D16" s="381"/>
      <c r="E16" s="382"/>
      <c r="F16" s="175"/>
      <c r="G16" s="180" t="s">
        <v>75</v>
      </c>
      <c r="H16" s="177"/>
      <c r="I16" s="177"/>
      <c r="J16" s="436">
        <v>2025</v>
      </c>
      <c r="K16" s="436"/>
      <c r="L16" s="436"/>
    </row>
    <row r="17" spans="2:15" s="166" customFormat="1" ht="3.75" customHeight="1" x14ac:dyDescent="0.25">
      <c r="B17" s="171"/>
      <c r="C17" s="171"/>
      <c r="D17" s="171"/>
      <c r="E17" s="171"/>
      <c r="F17" s="171"/>
      <c r="G17" s="171"/>
      <c r="H17" s="181"/>
      <c r="I17" s="181"/>
    </row>
    <row r="18" spans="2:15" s="166" customFormat="1" ht="3.95" customHeight="1" x14ac:dyDescent="0.25">
      <c r="F18" s="182"/>
      <c r="G18" s="182"/>
      <c r="H18" s="182"/>
      <c r="I18" s="182"/>
      <c r="J18" s="182"/>
      <c r="K18" s="182"/>
      <c r="L18" s="182"/>
    </row>
    <row r="19" spans="2:15" s="166" customFormat="1" ht="3.95" customHeight="1" x14ac:dyDescent="0.25">
      <c r="F19" s="183"/>
      <c r="G19" s="173"/>
      <c r="H19" s="173"/>
      <c r="I19" s="173"/>
      <c r="J19" s="173"/>
      <c r="K19" s="173"/>
      <c r="L19" s="173"/>
    </row>
    <row r="20" spans="2:15" s="166" customFormat="1" ht="3.95" customHeight="1" x14ac:dyDescent="0.25">
      <c r="F20" s="183"/>
      <c r="G20" s="173"/>
      <c r="H20" s="173"/>
      <c r="I20" s="173"/>
      <c r="J20" s="173"/>
      <c r="K20" s="173"/>
      <c r="L20" s="173"/>
    </row>
    <row r="21" spans="2:15" s="166" customFormat="1" ht="3.95" customHeight="1" x14ac:dyDescent="0.25">
      <c r="B21" s="170"/>
      <c r="C21" s="170"/>
      <c r="D21" s="170"/>
      <c r="E21" s="170"/>
      <c r="J21" s="170"/>
      <c r="K21" s="170"/>
    </row>
    <row r="22" spans="2:15" s="166" customFormat="1" ht="17.100000000000001" customHeight="1" x14ac:dyDescent="0.25">
      <c r="B22" s="423" t="s">
        <v>122</v>
      </c>
      <c r="C22" s="424"/>
      <c r="D22" s="424"/>
      <c r="E22" s="425"/>
      <c r="F22" s="430" t="s">
        <v>737</v>
      </c>
      <c r="G22" s="431"/>
      <c r="H22" s="431"/>
      <c r="I22" s="431"/>
      <c r="J22" s="431"/>
      <c r="K22" s="431"/>
      <c r="L22" s="431"/>
    </row>
    <row r="23" spans="2:15" s="166" customFormat="1" ht="22.5" customHeight="1" x14ac:dyDescent="0.25">
      <c r="B23" s="438" t="str">
        <f>IF($C$6="","",Datenquelle!F66)</f>
        <v/>
      </c>
      <c r="C23" s="439"/>
      <c r="D23" s="439"/>
      <c r="E23" s="440"/>
      <c r="F23" s="426"/>
      <c r="G23" s="426"/>
      <c r="H23" s="426"/>
      <c r="I23" s="426"/>
      <c r="J23" s="426"/>
      <c r="K23" s="426"/>
      <c r="L23" s="426"/>
    </row>
    <row r="24" spans="2:15" s="166" customFormat="1" ht="15" customHeight="1" x14ac:dyDescent="0.25">
      <c r="F24" s="184"/>
      <c r="G24" s="184"/>
    </row>
    <row r="25" spans="2:15" s="166" customFormat="1" ht="17.100000000000001" customHeight="1" x14ac:dyDescent="0.25">
      <c r="B25" s="436" t="s">
        <v>220</v>
      </c>
      <c r="C25" s="436"/>
      <c r="D25" s="436"/>
      <c r="E25" s="436"/>
      <c r="F25" s="435" t="s">
        <v>18</v>
      </c>
      <c r="G25" s="436"/>
      <c r="H25" s="436"/>
      <c r="I25" s="436"/>
      <c r="J25" s="436"/>
      <c r="K25" s="436"/>
      <c r="L25" s="436"/>
    </row>
    <row r="26" spans="2:15" s="166" customFormat="1" ht="22.5" customHeight="1" x14ac:dyDescent="0.25">
      <c r="B26" s="432" t="s">
        <v>177</v>
      </c>
      <c r="C26" s="433"/>
      <c r="D26" s="433"/>
      <c r="E26" s="434"/>
      <c r="F26" s="437"/>
      <c r="G26" s="426"/>
      <c r="H26" s="426"/>
      <c r="I26" s="426"/>
      <c r="J26" s="426"/>
      <c r="K26" s="426"/>
      <c r="L26" s="426"/>
    </row>
    <row r="27" spans="2:15" s="166" customFormat="1" ht="9.75" customHeight="1" thickBot="1" x14ac:dyDescent="0.3">
      <c r="B27" s="427"/>
      <c r="C27" s="428"/>
      <c r="D27" s="428"/>
      <c r="E27" s="428"/>
      <c r="F27" s="428"/>
      <c r="G27" s="428"/>
      <c r="H27" s="428"/>
      <c r="I27" s="428"/>
      <c r="J27" s="428"/>
      <c r="K27" s="428"/>
      <c r="L27" s="428"/>
    </row>
    <row r="28" spans="2:15" s="166" customFormat="1" ht="47.25" customHeight="1" x14ac:dyDescent="0.25">
      <c r="B28" s="391" t="s">
        <v>274</v>
      </c>
      <c r="C28" s="392"/>
      <c r="D28" s="393"/>
      <c r="E28" s="397" t="s">
        <v>168</v>
      </c>
      <c r="F28" s="399" t="s">
        <v>10</v>
      </c>
      <c r="G28" s="442" t="s">
        <v>120</v>
      </c>
      <c r="H28" s="399" t="s">
        <v>121</v>
      </c>
      <c r="I28" s="445" t="s">
        <v>509</v>
      </c>
      <c r="J28" s="446"/>
      <c r="K28" s="446"/>
      <c r="L28" s="443" t="s">
        <v>12</v>
      </c>
      <c r="O28" s="173"/>
    </row>
    <row r="29" spans="2:15" s="166" customFormat="1" ht="21" customHeight="1" x14ac:dyDescent="0.25">
      <c r="B29" s="394"/>
      <c r="C29" s="395"/>
      <c r="D29" s="396"/>
      <c r="E29" s="398"/>
      <c r="F29" s="400"/>
      <c r="G29" s="398"/>
      <c r="H29" s="400"/>
      <c r="I29" s="34" t="s">
        <v>221</v>
      </c>
      <c r="J29" s="204" t="s">
        <v>222</v>
      </c>
      <c r="K29" s="204" t="s">
        <v>226</v>
      </c>
      <c r="L29" s="444"/>
      <c r="O29" s="173"/>
    </row>
    <row r="30" spans="2:15" s="166" customFormat="1" ht="26.1" customHeight="1" x14ac:dyDescent="0.25">
      <c r="B30" s="403" t="s">
        <v>239</v>
      </c>
      <c r="C30" s="404"/>
      <c r="D30" s="404"/>
      <c r="E30" s="277"/>
      <c r="F30" s="278"/>
      <c r="G30" s="278"/>
      <c r="H30" s="278"/>
      <c r="I30" s="278"/>
      <c r="J30" s="278"/>
      <c r="K30" s="279"/>
      <c r="L30" s="185">
        <f>IF(AND(E30="",F30="",G30="",H30="",I30="",J30="",K30=""),0,SUM(E30:K30))</f>
        <v>0</v>
      </c>
    </row>
    <row r="31" spans="2:15" s="166" customFormat="1" ht="26.1" customHeight="1" x14ac:dyDescent="0.25">
      <c r="B31" s="405" t="s">
        <v>240</v>
      </c>
      <c r="C31" s="406"/>
      <c r="D31" s="407"/>
      <c r="E31" s="280"/>
      <c r="F31" s="280"/>
      <c r="G31" s="280"/>
      <c r="H31" s="280"/>
      <c r="I31" s="280"/>
      <c r="J31" s="280"/>
      <c r="K31" s="279"/>
      <c r="L31" s="186">
        <f>IF(AND(E31="",F31="",G31="",H31="",I31="",J31="",K31=""),0,SUM(E31:K31))</f>
        <v>0</v>
      </c>
    </row>
    <row r="32" spans="2:15" s="166" customFormat="1" ht="26.1" customHeight="1" x14ac:dyDescent="0.25">
      <c r="B32" s="411" t="s">
        <v>259</v>
      </c>
      <c r="C32" s="412"/>
      <c r="D32" s="413"/>
      <c r="E32" s="280"/>
      <c r="F32" s="280"/>
      <c r="G32" s="280"/>
      <c r="H32" s="280"/>
      <c r="I32" s="280"/>
      <c r="J32" s="280"/>
      <c r="K32" s="281"/>
      <c r="L32" s="186">
        <f>IF(AND(E32="",F32="",G32="",H32="",I32="",J32="",K32=""),0,SUM(E32:K32))</f>
        <v>0</v>
      </c>
    </row>
    <row r="33" spans="2:14" s="166" customFormat="1" ht="26.1" customHeight="1" x14ac:dyDescent="0.25">
      <c r="B33" s="411" t="s">
        <v>260</v>
      </c>
      <c r="C33" s="412"/>
      <c r="D33" s="413"/>
      <c r="E33" s="280"/>
      <c r="F33" s="280"/>
      <c r="G33" s="280"/>
      <c r="H33" s="280"/>
      <c r="I33" s="280"/>
      <c r="J33" s="280"/>
      <c r="K33" s="281"/>
      <c r="L33" s="187">
        <f>IF(AND(E33="",F33="",G33="",H33="",I33="",J33="",K33=""),0,SUM(E33:K33))</f>
        <v>0</v>
      </c>
    </row>
    <row r="34" spans="2:14" s="166" customFormat="1" ht="26.1" customHeight="1" x14ac:dyDescent="0.25">
      <c r="B34" s="388" t="s">
        <v>548</v>
      </c>
      <c r="C34" s="389"/>
      <c r="D34" s="389"/>
      <c r="E34" s="280"/>
      <c r="F34" s="390"/>
      <c r="G34" s="390"/>
      <c r="H34" s="390"/>
      <c r="I34" s="390"/>
      <c r="J34" s="390"/>
      <c r="K34" s="390"/>
      <c r="L34" s="220">
        <f>IF(AND(E34="",F34=""),0,SUM(E34:K34))</f>
        <v>0</v>
      </c>
    </row>
    <row r="35" spans="2:14" s="166" customFormat="1" ht="26.1" customHeight="1" x14ac:dyDescent="0.25">
      <c r="B35" s="388" t="s">
        <v>549</v>
      </c>
      <c r="C35" s="389"/>
      <c r="D35" s="389"/>
      <c r="E35" s="282"/>
      <c r="F35" s="390"/>
      <c r="G35" s="390"/>
      <c r="H35" s="390"/>
      <c r="I35" s="390"/>
      <c r="J35" s="390"/>
      <c r="K35" s="390"/>
      <c r="L35" s="220">
        <f>IF(AND(E35="",F35=""),0,SUM(E35:K35))</f>
        <v>0</v>
      </c>
    </row>
    <row r="36" spans="2:14" s="166" customFormat="1" ht="26.1" customHeight="1" x14ac:dyDescent="0.25">
      <c r="B36" s="388" t="s">
        <v>550</v>
      </c>
      <c r="C36" s="389"/>
      <c r="D36" s="389"/>
      <c r="E36" s="282"/>
      <c r="F36" s="390"/>
      <c r="G36" s="390"/>
      <c r="H36" s="390"/>
      <c r="I36" s="390"/>
      <c r="J36" s="390"/>
      <c r="K36" s="390"/>
      <c r="L36" s="220">
        <f>IF(AND(E36="",F36=""),0,SUM(E36:K36))</f>
        <v>0</v>
      </c>
    </row>
    <row r="37" spans="2:14" s="166" customFormat="1" ht="26.1" customHeight="1" x14ac:dyDescent="0.25">
      <c r="B37" s="388" t="s">
        <v>551</v>
      </c>
      <c r="C37" s="389"/>
      <c r="D37" s="389"/>
      <c r="E37" s="282"/>
      <c r="F37" s="390"/>
      <c r="G37" s="390"/>
      <c r="H37" s="390"/>
      <c r="I37" s="390"/>
      <c r="J37" s="390"/>
      <c r="K37" s="390"/>
      <c r="L37" s="220">
        <f>IF(AND(E37="",F37=""),0,SUM(E37:K37))</f>
        <v>0</v>
      </c>
    </row>
    <row r="38" spans="2:14" s="166" customFormat="1" ht="26.1" customHeight="1" x14ac:dyDescent="0.25">
      <c r="B38" s="386" t="s">
        <v>691</v>
      </c>
      <c r="C38" s="387"/>
      <c r="D38" s="387"/>
      <c r="E38" s="387"/>
      <c r="F38" s="387"/>
      <c r="G38" s="387"/>
      <c r="H38" s="387"/>
      <c r="I38" s="387"/>
      <c r="J38" s="387"/>
      <c r="K38" s="387"/>
      <c r="L38" s="203"/>
    </row>
    <row r="39" spans="2:14" s="166" customFormat="1" ht="26.1" customHeight="1" x14ac:dyDescent="0.25">
      <c r="B39" s="386" t="s">
        <v>692</v>
      </c>
      <c r="C39" s="387"/>
      <c r="D39" s="387"/>
      <c r="E39" s="387"/>
      <c r="F39" s="387"/>
      <c r="G39" s="387"/>
      <c r="H39" s="387"/>
      <c r="I39" s="387"/>
      <c r="J39" s="387"/>
      <c r="K39" s="387"/>
      <c r="L39" s="252"/>
    </row>
    <row r="40" spans="2:14" s="166" customFormat="1" ht="26.1" customHeight="1" x14ac:dyDescent="0.25">
      <c r="B40" s="386" t="s">
        <v>693</v>
      </c>
      <c r="C40" s="387"/>
      <c r="D40" s="387"/>
      <c r="E40" s="387"/>
      <c r="F40" s="387"/>
      <c r="G40" s="387"/>
      <c r="H40" s="387"/>
      <c r="I40" s="387"/>
      <c r="J40" s="387"/>
      <c r="K40" s="387"/>
      <c r="L40" s="220">
        <f>SUM(L30:L39)</f>
        <v>0</v>
      </c>
    </row>
    <row r="41" spans="2:14" s="166" customFormat="1" ht="26.1" customHeight="1" x14ac:dyDescent="0.25">
      <c r="B41" s="386" t="s">
        <v>507</v>
      </c>
      <c r="C41" s="387"/>
      <c r="D41" s="387"/>
      <c r="E41" s="387"/>
      <c r="F41" s="387"/>
      <c r="G41" s="387"/>
      <c r="H41" s="387"/>
      <c r="I41" s="387"/>
      <c r="J41" s="387"/>
      <c r="K41" s="387"/>
      <c r="L41" s="203"/>
    </row>
    <row r="42" spans="2:14" s="166" customFormat="1" ht="26.1" customHeight="1" thickBot="1" x14ac:dyDescent="0.3">
      <c r="B42" s="414" t="s">
        <v>508</v>
      </c>
      <c r="C42" s="415"/>
      <c r="D42" s="415"/>
      <c r="E42" s="415"/>
      <c r="F42" s="415"/>
      <c r="G42" s="415"/>
      <c r="H42" s="415"/>
      <c r="I42" s="415"/>
      <c r="J42" s="415"/>
      <c r="K42" s="416"/>
      <c r="L42" s="203"/>
    </row>
    <row r="43" spans="2:14" s="166" customFormat="1" ht="26.1" customHeight="1" thickBot="1" x14ac:dyDescent="0.3">
      <c r="B43" s="383" t="s">
        <v>148</v>
      </c>
      <c r="C43" s="384"/>
      <c r="D43" s="384"/>
      <c r="E43" s="384"/>
      <c r="F43" s="384"/>
      <c r="G43" s="384"/>
      <c r="H43" s="384"/>
      <c r="I43" s="384"/>
      <c r="J43" s="384"/>
      <c r="K43" s="408"/>
      <c r="L43" s="188">
        <f>SUM(L40:L42)</f>
        <v>0</v>
      </c>
      <c r="N43" s="189"/>
    </row>
    <row r="44" spans="2:14" ht="7.5" customHeight="1" thickBot="1" x14ac:dyDescent="0.3">
      <c r="B44" s="190"/>
      <c r="C44" s="190"/>
      <c r="D44" s="190"/>
      <c r="E44" s="190"/>
      <c r="F44" s="190"/>
      <c r="G44" s="190"/>
      <c r="H44" s="190"/>
      <c r="I44" s="190"/>
      <c r="J44" s="190"/>
      <c r="K44" s="190"/>
      <c r="L44" s="190"/>
    </row>
    <row r="45" spans="2:14" ht="26.1" customHeight="1" thickBot="1" x14ac:dyDescent="0.3">
      <c r="B45" s="383" t="s">
        <v>537</v>
      </c>
      <c r="C45" s="384"/>
      <c r="D45" s="384"/>
      <c r="E45" s="384"/>
      <c r="F45" s="384"/>
      <c r="G45" s="384"/>
      <c r="H45" s="384"/>
      <c r="I45" s="384"/>
      <c r="J45" s="384"/>
      <c r="K45" s="385"/>
      <c r="L45" s="273"/>
    </row>
    <row r="46" spans="2:14" ht="26.1" customHeight="1" thickBot="1" x14ac:dyDescent="0.3">
      <c r="B46" s="383" t="s">
        <v>538</v>
      </c>
      <c r="C46" s="384"/>
      <c r="D46" s="384"/>
      <c r="E46" s="384"/>
      <c r="F46" s="384"/>
      <c r="G46" s="384"/>
      <c r="H46" s="384"/>
      <c r="I46" s="384"/>
      <c r="J46" s="384"/>
      <c r="K46" s="385"/>
      <c r="L46" s="274"/>
    </row>
    <row r="47" spans="2:14" ht="26.1" customHeight="1" thickBot="1" x14ac:dyDescent="0.3">
      <c r="B47" s="383" t="s">
        <v>694</v>
      </c>
      <c r="C47" s="384"/>
      <c r="D47" s="384"/>
      <c r="E47" s="384"/>
      <c r="F47" s="384"/>
      <c r="G47" s="384"/>
      <c r="H47" s="384"/>
      <c r="I47" s="384"/>
      <c r="J47" s="384"/>
      <c r="K47" s="385"/>
      <c r="L47" s="274"/>
    </row>
    <row r="48" spans="2:14" ht="7.5" customHeight="1" thickBot="1" x14ac:dyDescent="0.3">
      <c r="B48" s="410"/>
      <c r="C48" s="410"/>
      <c r="D48" s="410"/>
      <c r="E48" s="410"/>
      <c r="F48" s="410"/>
      <c r="G48" s="410"/>
      <c r="H48" s="410"/>
      <c r="I48" s="410"/>
      <c r="J48" s="410"/>
      <c r="K48" s="410"/>
      <c r="L48" s="410"/>
    </row>
    <row r="49" spans="2:13" ht="26.1" customHeight="1" x14ac:dyDescent="0.25">
      <c r="B49" s="368"/>
      <c r="C49" s="369"/>
      <c r="D49" s="369"/>
      <c r="E49" s="369"/>
      <c r="F49" s="369"/>
      <c r="G49" s="369"/>
      <c r="H49" s="369"/>
      <c r="I49" s="370"/>
      <c r="J49" s="286" t="s">
        <v>1207</v>
      </c>
      <c r="K49" s="287" t="s">
        <v>1208</v>
      </c>
      <c r="L49" s="288" t="s">
        <v>12</v>
      </c>
    </row>
    <row r="50" spans="2:13" ht="26.1" customHeight="1" x14ac:dyDescent="0.25">
      <c r="B50" s="371" t="s">
        <v>1209</v>
      </c>
      <c r="C50" s="372"/>
      <c r="D50" s="372"/>
      <c r="E50" s="372"/>
      <c r="F50" s="372"/>
      <c r="G50" s="372"/>
      <c r="H50" s="372"/>
      <c r="I50" s="373"/>
      <c r="J50" s="284"/>
      <c r="K50" s="282"/>
      <c r="L50" s="289">
        <f>IF(AND(J50="",K50=""),0,SUM(J50:K50))</f>
        <v>0</v>
      </c>
    </row>
    <row r="51" spans="2:13" ht="26.1" customHeight="1" x14ac:dyDescent="0.25">
      <c r="B51" s="371" t="s">
        <v>1210</v>
      </c>
      <c r="C51" s="372"/>
      <c r="D51" s="372"/>
      <c r="E51" s="372"/>
      <c r="F51" s="372"/>
      <c r="G51" s="372"/>
      <c r="H51" s="372"/>
      <c r="I51" s="373"/>
      <c r="J51" s="282"/>
      <c r="K51" s="282"/>
      <c r="L51" s="289">
        <f>IF(AND(J51="",K51=""),0,SUM(J51:K51))</f>
        <v>0</v>
      </c>
    </row>
    <row r="52" spans="2:13" ht="26.1" customHeight="1" thickBot="1" x14ac:dyDescent="0.3">
      <c r="B52" s="374" t="s">
        <v>1211</v>
      </c>
      <c r="C52" s="375"/>
      <c r="D52" s="375"/>
      <c r="E52" s="375"/>
      <c r="F52" s="375"/>
      <c r="G52" s="375"/>
      <c r="H52" s="375"/>
      <c r="I52" s="376"/>
      <c r="J52" s="290">
        <f>IF(AND(J50="",J51=""),0,SUM(J50:J51))</f>
        <v>0</v>
      </c>
      <c r="K52" s="291">
        <f>IF(AND(K50="",K51=""),0,SUM(K50:K51))</f>
        <v>0</v>
      </c>
      <c r="L52" s="292">
        <f>SUM(L50:L51)</f>
        <v>0</v>
      </c>
    </row>
    <row r="53" spans="2:13" ht="7.5" customHeight="1" x14ac:dyDescent="0.25">
      <c r="B53" s="285"/>
      <c r="C53" s="285"/>
      <c r="D53" s="285"/>
      <c r="E53" s="285"/>
      <c r="F53" s="285"/>
      <c r="G53" s="285"/>
      <c r="H53" s="285"/>
      <c r="I53" s="285"/>
      <c r="J53" s="285"/>
      <c r="K53" s="285"/>
      <c r="L53" s="285"/>
    </row>
    <row r="54" spans="2:13" ht="29.25" customHeight="1" x14ac:dyDescent="0.25">
      <c r="B54" s="409" t="s">
        <v>1402</v>
      </c>
      <c r="C54" s="410"/>
      <c r="D54" s="410"/>
      <c r="E54" s="410"/>
      <c r="F54" s="410"/>
      <c r="G54" s="410"/>
      <c r="H54" s="410"/>
      <c r="I54" s="410"/>
      <c r="J54" s="410"/>
      <c r="K54" s="410"/>
      <c r="L54" s="410"/>
    </row>
    <row r="55" spans="2:13" ht="127.5" customHeight="1" x14ac:dyDescent="0.25">
      <c r="B55" s="401" t="s">
        <v>1300</v>
      </c>
      <c r="C55" s="402"/>
      <c r="D55" s="402"/>
      <c r="E55" s="402"/>
      <c r="F55" s="402"/>
      <c r="G55" s="402"/>
      <c r="H55" s="402"/>
      <c r="I55" s="402"/>
      <c r="J55" s="402"/>
      <c r="K55" s="402"/>
      <c r="L55" s="402"/>
      <c r="M55" s="191"/>
    </row>
    <row r="56" spans="2:13" x14ac:dyDescent="0.25">
      <c r="B56" s="190"/>
      <c r="C56" s="190"/>
      <c r="D56" s="190"/>
      <c r="E56" s="190"/>
      <c r="F56" s="190"/>
      <c r="G56" s="190"/>
      <c r="H56" s="190"/>
      <c r="I56" s="190"/>
      <c r="J56" s="190"/>
      <c r="K56" s="190"/>
      <c r="L56" s="190"/>
    </row>
    <row r="57" spans="2:13" x14ac:dyDescent="0.25">
      <c r="B57" s="190"/>
      <c r="C57" s="190"/>
      <c r="D57" s="190"/>
      <c r="E57" s="190"/>
      <c r="F57" s="190"/>
      <c r="G57" s="190"/>
      <c r="H57" s="190"/>
      <c r="I57" s="190"/>
      <c r="J57" s="190"/>
      <c r="K57" s="190"/>
      <c r="L57" s="190"/>
    </row>
    <row r="58" spans="2:13" x14ac:dyDescent="0.25">
      <c r="B58" s="190"/>
      <c r="C58" s="190"/>
      <c r="D58" s="190"/>
      <c r="E58" s="190"/>
      <c r="F58" s="190"/>
      <c r="G58" s="190"/>
      <c r="H58" s="190"/>
      <c r="I58" s="190"/>
      <c r="J58" s="190"/>
      <c r="K58" s="190"/>
      <c r="L58" s="190"/>
    </row>
    <row r="59" spans="2:13" x14ac:dyDescent="0.25">
      <c r="B59" s="190"/>
      <c r="C59" s="190"/>
      <c r="D59" s="190"/>
      <c r="E59" s="190"/>
      <c r="F59" s="190"/>
      <c r="G59" s="190"/>
      <c r="H59" s="190"/>
      <c r="I59" s="190"/>
      <c r="J59" s="190"/>
      <c r="K59" s="190"/>
      <c r="L59" s="190"/>
    </row>
    <row r="60" spans="2:13" x14ac:dyDescent="0.25">
      <c r="B60" s="190"/>
      <c r="C60" s="190"/>
      <c r="D60" s="190"/>
      <c r="E60" s="190"/>
      <c r="F60" s="190"/>
      <c r="G60" s="190"/>
      <c r="H60" s="190"/>
      <c r="I60" s="190"/>
      <c r="J60" s="190"/>
      <c r="K60" s="190"/>
      <c r="L60" s="190"/>
    </row>
  </sheetData>
  <sheetProtection algorithmName="SHA-512" hashValue="Nx0RDHRqkVfZM6gYICWVqSgt/+VbmkqJrei7/B5yL+KGOV9n+3Rt2pUZi0YtiNQAS8dJIN5rwz/9gJOkWMQy8Q==" saltValue="s3f5KCCMAkilFm076fK3oQ==" spinCount="100000" sheet="1" objects="1" selectLockedCells="1"/>
  <dataConsolidate/>
  <customSheetViews>
    <customSheetView guid="{AD479C9E-06F7-4C03-8179-295428B49475}" showGridLines="0">
      <selection activeCell="C42" sqref="C42"/>
      <pageMargins left="0.15748031496062992" right="0.15748031496062992" top="0.27559055118110237" bottom="0.27559055118110237" header="0.11811023622047245" footer="0.11811023622047245"/>
      <pageSetup paperSize="9" orientation="portrait" r:id="rId1"/>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customSheetView>
    <customSheetView guid="{DAA0C1F4-4D8F-4BD8-91F9-40281B589772}" showGridLines="0">
      <selection activeCell="K19" sqref="K19"/>
      <pageMargins left="0.15748031496062992" right="0.15748031496062992" top="0.27559055118110237" bottom="0.27559055118110237" header="0.11811023622047245" footer="0.11811023622047245"/>
      <pageSetup paperSize="9" orientation="portrait" r:id="rId2"/>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customSheetView>
  </customSheetViews>
  <mergeCells count="55">
    <mergeCell ref="F34:K34"/>
    <mergeCell ref="J14:L14"/>
    <mergeCell ref="J16:L16"/>
    <mergeCell ref="G28:G29"/>
    <mergeCell ref="H28:H29"/>
    <mergeCell ref="L28:L29"/>
    <mergeCell ref="I28:K28"/>
    <mergeCell ref="B22:E22"/>
    <mergeCell ref="F23:L23"/>
    <mergeCell ref="B27:L27"/>
    <mergeCell ref="C15:D15"/>
    <mergeCell ref="F22:L22"/>
    <mergeCell ref="B26:E26"/>
    <mergeCell ref="F25:L25"/>
    <mergeCell ref="F26:L26"/>
    <mergeCell ref="B25:E25"/>
    <mergeCell ref="B23:E23"/>
    <mergeCell ref="J6:L6"/>
    <mergeCell ref="C8:L8"/>
    <mergeCell ref="C10:L10"/>
    <mergeCell ref="C12:E12"/>
    <mergeCell ref="J12:L12"/>
    <mergeCell ref="C6:E6"/>
    <mergeCell ref="B28:D29"/>
    <mergeCell ref="E28:E29"/>
    <mergeCell ref="F28:F29"/>
    <mergeCell ref="B55:L55"/>
    <mergeCell ref="B30:D30"/>
    <mergeCell ref="B31:D31"/>
    <mergeCell ref="B43:K43"/>
    <mergeCell ref="B54:L54"/>
    <mergeCell ref="B48:L48"/>
    <mergeCell ref="B45:K45"/>
    <mergeCell ref="B46:K46"/>
    <mergeCell ref="B33:D33"/>
    <mergeCell ref="B32:D32"/>
    <mergeCell ref="B41:K41"/>
    <mergeCell ref="B42:K42"/>
    <mergeCell ref="B34:D34"/>
    <mergeCell ref="B49:I49"/>
    <mergeCell ref="B50:I50"/>
    <mergeCell ref="B51:I51"/>
    <mergeCell ref="B52:I52"/>
    <mergeCell ref="C14:E14"/>
    <mergeCell ref="C16:E16"/>
    <mergeCell ref="B47:K47"/>
    <mergeCell ref="B38:K38"/>
    <mergeCell ref="B39:K39"/>
    <mergeCell ref="B40:K40"/>
    <mergeCell ref="B35:D35"/>
    <mergeCell ref="B36:D36"/>
    <mergeCell ref="B37:D37"/>
    <mergeCell ref="F35:K35"/>
    <mergeCell ref="F36:K36"/>
    <mergeCell ref="F37:K37"/>
  </mergeCells>
  <phoneticPr fontId="36" type="noConversion"/>
  <conditionalFormatting sqref="C6">
    <cfRule type="expression" dxfId="100" priority="76" stopIfTrue="1">
      <formula>LEN(TRIM(C6))=0</formula>
    </cfRule>
  </conditionalFormatting>
  <conditionalFormatting sqref="C12">
    <cfRule type="expression" dxfId="99" priority="75" stopIfTrue="1">
      <formula>LEN(TRIM(C12))=0</formula>
    </cfRule>
  </conditionalFormatting>
  <conditionalFormatting sqref="C14">
    <cfRule type="expression" dxfId="98" priority="9" stopIfTrue="1">
      <formula>LEN(TRIM(C14))=0</formula>
    </cfRule>
  </conditionalFormatting>
  <conditionalFormatting sqref="C16">
    <cfRule type="expression" dxfId="97" priority="8" stopIfTrue="1">
      <formula>LEN(TRIM(C16))=0</formula>
    </cfRule>
  </conditionalFormatting>
  <conditionalFormatting sqref="C12:E12">
    <cfRule type="expression" dxfId="96" priority="2">
      <formula>IF(OR($B$23="Österreich",$B$23="Schweiz",$B$23="Italien",$B$23="Luxemburg",$B$23="Polen",$B$23="Rumänien",$B$23="China",$B$23="Russland"),TRUE,FALSE)</formula>
    </cfRule>
  </conditionalFormatting>
  <conditionalFormatting sqref="C14:E14">
    <cfRule type="expression" dxfId="95" priority="1">
      <formula>IF(OR($B$23="Österreich",$B$23="Schweiz",$B$23="Italien",$B$23="Luxemburg",$B$23="Polen",$B$23="Rumänien",$B$23="China",$B$23="Russland"),TRUE,FALSE)</formula>
    </cfRule>
  </conditionalFormatting>
  <conditionalFormatting sqref="E34">
    <cfRule type="expression" dxfId="94" priority="16" stopIfTrue="1">
      <formula>LEN(TRIM(E34))=0</formula>
    </cfRule>
  </conditionalFormatting>
  <conditionalFormatting sqref="E35">
    <cfRule type="expression" dxfId="93" priority="22">
      <formula>LEN(TRIM($E$35))=0</formula>
    </cfRule>
  </conditionalFormatting>
  <conditionalFormatting sqref="E36">
    <cfRule type="expression" dxfId="92" priority="20">
      <formula>LEN(TRIM($E$36))=0</formula>
    </cfRule>
  </conditionalFormatting>
  <conditionalFormatting sqref="E37">
    <cfRule type="expression" dxfId="91" priority="18">
      <formula>LEN(TRIM($E$37))=0</formula>
    </cfRule>
  </conditionalFormatting>
  <conditionalFormatting sqref="E30:K33">
    <cfRule type="expression" dxfId="90" priority="35" stopIfTrue="1">
      <formula>LEN(TRIM(E30))=0</formula>
    </cfRule>
  </conditionalFormatting>
  <conditionalFormatting sqref="F23">
    <cfRule type="expression" dxfId="89" priority="71" stopIfTrue="1">
      <formula>LEN(TRIM(F23))=0</formula>
    </cfRule>
  </conditionalFormatting>
  <conditionalFormatting sqref="F26">
    <cfRule type="expression" dxfId="88" priority="10" stopIfTrue="1">
      <formula>LEN(TRIM(F26))=0</formula>
    </cfRule>
  </conditionalFormatting>
  <conditionalFormatting sqref="F34">
    <cfRule type="expression" dxfId="87" priority="23">
      <formula>LEN(TRIM($F$34))=0</formula>
    </cfRule>
  </conditionalFormatting>
  <conditionalFormatting sqref="F35">
    <cfRule type="expression" dxfId="86" priority="21">
      <formula>LEN(TRIM($F$35))=0</formula>
    </cfRule>
  </conditionalFormatting>
  <conditionalFormatting sqref="F36">
    <cfRule type="expression" dxfId="85" priority="19">
      <formula>LEN(TRIM($F$36))=0</formula>
    </cfRule>
  </conditionalFormatting>
  <conditionalFormatting sqref="F37">
    <cfRule type="expression" dxfId="84" priority="17">
      <formula>LEN(TRIM($F$37))=0</formula>
    </cfRule>
  </conditionalFormatting>
  <conditionalFormatting sqref="J50">
    <cfRule type="expression" dxfId="83" priority="7">
      <formula>LEN(TRIM($J$50))=0</formula>
    </cfRule>
  </conditionalFormatting>
  <conditionalFormatting sqref="J51">
    <cfRule type="expression" dxfId="82" priority="4">
      <formula>LEN(TRIM($J$51))=0</formula>
    </cfRule>
  </conditionalFormatting>
  <conditionalFormatting sqref="J12:K12">
    <cfRule type="expression" dxfId="81" priority="74" stopIfTrue="1">
      <formula>LEN(TRIM(J12))=0</formula>
    </cfRule>
  </conditionalFormatting>
  <conditionalFormatting sqref="K50">
    <cfRule type="expression" dxfId="80" priority="5">
      <formula>LEN(TRIM($K$50))=0</formula>
    </cfRule>
  </conditionalFormatting>
  <conditionalFormatting sqref="K51">
    <cfRule type="expression" dxfId="79" priority="3">
      <formula>LEN(TRIM($K$51))=0</formula>
    </cfRule>
  </conditionalFormatting>
  <conditionalFormatting sqref="L38">
    <cfRule type="expression" dxfId="78" priority="15">
      <formula>LEN(TRIM($L$38))=0</formula>
    </cfRule>
  </conditionalFormatting>
  <conditionalFormatting sqref="L39">
    <cfRule type="expression" dxfId="77" priority="28">
      <formula>LEN(TRIM($L$39))=0</formula>
    </cfRule>
  </conditionalFormatting>
  <conditionalFormatting sqref="L41">
    <cfRule type="expression" dxfId="76" priority="13">
      <formula>LEN(TRIM($L$41))=0</formula>
    </cfRule>
  </conditionalFormatting>
  <conditionalFormatting sqref="L42">
    <cfRule type="expression" dxfId="75" priority="27">
      <formula>LEN(TRIM($L$42))=0</formula>
    </cfRule>
  </conditionalFormatting>
  <conditionalFormatting sqref="L45:L47">
    <cfRule type="expression" dxfId="74" priority="29">
      <formula>LEN(TRIM($L45))=0</formula>
    </cfRule>
  </conditionalFormatting>
  <dataValidations xWindow="240" yWindow="486" count="14">
    <dataValidation type="textLength" allowBlank="1" showErrorMessage="1" errorTitle="Eingabefehler" error="Nur Texteingabe möglich." prompt="Name, Vorname" sqref="C16:E16" xr:uid="{00000000-0002-0000-0000-000000000000}">
      <formula1>0</formula1>
      <formula2>100</formula2>
    </dataValidation>
    <dataValidation type="date" allowBlank="1" showInputMessage="1" showErrorMessage="1" errorTitle="Eingabefehler" error="Erstelldatum: dd.mm.jjjj" sqref="C15" xr:uid="{00000000-0002-0000-0000-000001000000}">
      <formula1>41275</formula1>
      <formula2>41791</formula2>
    </dataValidation>
    <dataValidation type="list" allowBlank="1" showInputMessage="1" showErrorMessage="1" errorTitle="Hinweis" error="Auswahl treffen über Dropdown-Liste." sqref="C6" xr:uid="{00000000-0002-0000-0000-000002000000}">
      <formula1>ZentrumRegNr</formula1>
    </dataValidation>
    <dataValidation showInputMessage="1" showErrorMessage="1" sqref="B23 F19:F20" xr:uid="{00000000-0002-0000-0000-000003000000}"/>
    <dataValidation type="date" errorStyle="information" allowBlank="1" showInputMessage="1" showErrorMessage="1" errorTitle="Kennzahlenjahr" error="Es können nur Kennzahlenjahre von 2012 bis 2014 eingetragen werden." sqref="H17:I17" xr:uid="{00000000-0002-0000-0000-000004000000}">
      <formula1>2010</formula1>
      <formula2>2012</formula2>
    </dataValidation>
    <dataValidation allowBlank="1" showInputMessage="1" showErrorMessage="1" errorTitle="Eingabefehler" error="Nur Texteingabe möglich." sqref="F12" xr:uid="{00000000-0002-0000-0000-000005000000}"/>
    <dataValidation type="whole" allowBlank="1" showInputMessage="1" showErrorMessage="1" errorTitle="Eingabefehler" error="Ganze Zahl zwischen 0 und 5000 eingeben." sqref="F30 J33 G30:I33 K30:K33 J30:J31 E30:E33 E34:K40 L45:L47 J50:K51" xr:uid="{00000000-0002-0000-0000-000006000000}">
      <formula1>0</formula1>
      <formula2>5000</formula2>
    </dataValidation>
    <dataValidation type="whole" allowBlank="1" showInputMessage="1" showErrorMessage="1" errorTitle="Eingabegehler" error="Ganze Zahl zwischen 0 und 5000 eingeben." sqref="F31:F33" xr:uid="{00000000-0002-0000-0000-000007000000}">
      <formula1>0</formula1>
      <formula2>5000</formula2>
    </dataValidation>
    <dataValidation type="date" allowBlank="1" showErrorMessage="1" errorTitle="Eingabefehler" error="Format: tt.mm.jjjj_x000a__x000a_Zeitraum zwischen 01.10.2025 - 31.01.2027 angeben." sqref="J12:L12" xr:uid="{00000000-0002-0000-0000-000008000000}">
      <formula1>45931</formula1>
      <formula2>46418</formula2>
    </dataValidation>
    <dataValidation type="whole" allowBlank="1" showErrorMessage="1" errorTitle="Eingabefehler" error="Ganze Zahl zwischen 0 und 5000 eingeben." sqref="J32 L38:L42" xr:uid="{00000000-0002-0000-0000-000009000000}">
      <formula1>0</formula1>
      <formula2>5000</formula2>
    </dataValidation>
    <dataValidation allowBlank="1" showErrorMessage="1" errorTitle="Eingabefehler" error="Ganze Zahl zwischen 0 und 5000 eingeben." sqref="L34:L37" xr:uid="{00000000-0002-0000-0000-00000A000000}"/>
    <dataValidation type="list" allowBlank="1" showInputMessage="1" showErrorMessage="1" errorTitle="Hinweis" error="Auswahl treffen über Dropdown-Liste." sqref="F26:L26" xr:uid="{00000000-0002-0000-0000-00000B000000}">
      <formula1>Tumordokumentation</formula1>
    </dataValidation>
    <dataValidation type="whole" allowBlank="1" showErrorMessage="1" errorTitle="Eingabefehler" error="Die IK-Nummer muss eine 9-stellige Ziffernfolge sein, welche mit 26 beginnt." prompt="Name, Vorname" sqref="C12:E12" xr:uid="{00000000-0002-0000-0000-00000C000000}">
      <formula1>260000000</formula1>
      <formula2>269999999</formula2>
    </dataValidation>
    <dataValidation type="whole" allowBlank="1" showErrorMessage="1" errorTitle="Eingabefehler" error="Die Standort-Nummer muss eine 9-stellige Ziffernfolge sein, welche mit 77 beginnt." prompt="Name, Vorname" sqref="C14:E14" xr:uid="{00000000-0002-0000-0000-00000D000000}">
      <formula1>770000000</formula1>
      <formula2>779999999</formula2>
    </dataValidation>
  </dataValidations>
  <pageMargins left="0.25" right="0.25" top="0.75" bottom="0.75" header="0.3" footer="0.3"/>
  <pageSetup paperSize="9" scale="88" orientation="portrait" r:id="rId3"/>
  <headerFooter>
    <oddFooter>&amp;L&amp;"Arial,Regular"&amp;7&amp;F&amp;C&amp;"Arial,Regular"&amp;7 © DKG  Alle Rechte vorbehalten&amp;R&amp;"Arial,Regular"&amp;7&amp;P</oddFooter>
    <firstHeader>&amp;C&amp;F&amp;RUnabhängiges Zertifizierungsinstitut
der Deutschen Krebsgesellschaft
Gartenstraße 24, D-89231 Neu-Ulm
Tel. +49  (0)7 31 / 70 51 16 - 0
Fax  +49  (0)7 31 / 70 51 16 - 16
www.onkozert.de, info@onkozert.d</firstHeader>
  </headerFooter>
  <rowBreaks count="1" manualBreakCount="1">
    <brk id="47" max="12" man="1"/>
  </rowBreaks>
  <drawing r:id="rId4"/>
  <legacyDrawing r:id="rId5"/>
  <legacyDrawingHF r:id="rId6"/>
  <extLst>
    <ext xmlns:x14="http://schemas.microsoft.com/office/spreadsheetml/2009/9/main" uri="{CCE6A557-97BC-4b89-ADB6-D9C93CAAB3DF}">
      <x14:dataValidations xmlns:xm="http://schemas.microsoft.com/office/excel/2006/main" xWindow="240" yWindow="486" count="1">
        <x14:dataValidation type="list" allowBlank="1" showInputMessage="1" showErrorMessage="1" errorTitle="Hinweis" error="Auswahl treffen über Dropdown-Liste." xr:uid="{00000000-0002-0000-0000-00000E000000}">
          <x14:formula1>
            <xm:f>Datenquelle!$B$57:$B$62</xm:f>
          </x14:formula1>
          <xm:sqref>F23:L23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6"/>
  <sheetViews>
    <sheetView showGridLines="0" workbookViewId="0">
      <selection activeCell="C2" sqref="C2"/>
    </sheetView>
  </sheetViews>
  <sheetFormatPr defaultColWidth="11.42578125" defaultRowHeight="15" x14ac:dyDescent="0.25"/>
  <cols>
    <col min="1" max="1" width="54.5703125" customWidth="1"/>
    <col min="2" max="2" width="36.28515625" customWidth="1"/>
    <col min="3" max="3" width="40.42578125" customWidth="1"/>
  </cols>
  <sheetData>
    <row r="1" spans="1:3" s="66" customFormat="1" ht="56.25" customHeight="1" x14ac:dyDescent="0.25">
      <c r="A1" s="160"/>
      <c r="B1" s="160" t="str">
        <f>CONCATENATE('Rekonstruktive Verfahren'!B7," ",'Rekonstruktive Verfahren'!B8)</f>
        <v>Anzahl der durchgeführten Rekonstruktionen bei Primärfällen durch den internen Kooperationspartner durchgeführt</v>
      </c>
      <c r="C1" s="160" t="str">
        <f>CONCATENATE('Rekonstruktive Verfahren'!B7," ",'Rekonstruktive Verfahren'!C8)</f>
        <v>Anzahl der durchgeführten Rekonstruktionen bei Primärfällen durch den externen Kooperationspartner durchgeführt</v>
      </c>
    </row>
    <row r="2" spans="1:3" s="66" customFormat="1" ht="36" customHeight="1" x14ac:dyDescent="0.25">
      <c r="A2" s="68" t="str">
        <f>'Rekonstruktive Verfahren'!A9</f>
        <v>Kategorie 0: 
keine Rekonstruktion</v>
      </c>
      <c r="B2" s="67" t="str">
        <f>IF('Rekonstruktive Verfahren'!B9="","",'Rekonstruktive Verfahren'!B9)</f>
        <v/>
      </c>
      <c r="C2" s="67" t="str">
        <f>IF('Rekonstruktive Verfahren'!C9="","",'Rekonstruktive Verfahren'!C9)</f>
        <v/>
      </c>
    </row>
    <row r="3" spans="1:3" ht="24" x14ac:dyDescent="0.25">
      <c r="A3" s="68" t="str">
        <f>'Rekonstruktive Verfahren'!A10</f>
        <v>Kategorie 1: 
Lokale Lappenplastiken</v>
      </c>
      <c r="B3" s="67" t="str">
        <f>IF('Rekonstruktive Verfahren'!B10="","",'Rekonstruktive Verfahren'!B10)</f>
        <v/>
      </c>
      <c r="C3" s="67" t="str">
        <f>IF('Rekonstruktive Verfahren'!C10="","",'Rekonstruktive Verfahren'!C10)</f>
        <v/>
      </c>
    </row>
    <row r="4" spans="1:3" ht="39" customHeight="1" x14ac:dyDescent="0.25">
      <c r="A4" s="68" t="str">
        <f>'Rekonstruktive Verfahren'!A11</f>
        <v>Kategorie 2: 
Gestielte muskulokutane Lappen (z.B. Latissimus-dorsi, Pectoralis)</v>
      </c>
      <c r="B4" s="67" t="str">
        <f>IF('Rekonstruktive Verfahren'!B11="","",'Rekonstruktive Verfahren'!B11)</f>
        <v/>
      </c>
      <c r="C4" s="67" t="str">
        <f>IF('Rekonstruktive Verfahren'!C11="","",'Rekonstruktive Verfahren'!C11)</f>
        <v/>
      </c>
    </row>
    <row r="5" spans="1:3" ht="72.75" customHeight="1" x14ac:dyDescent="0.25">
      <c r="A5" s="68" t="str">
        <f>'Rekonstruktive Verfahren'!A12</f>
        <v>Kategorie 3: 
mikrochirurgisch revaskularisierte Transplantate zum Weichgewebeersatz 
(z.B. Unterarmlappen, Oberarmlappen, ALT) bzw. zum ggf. kombinierten Weichgewebe-/ Knochenersatz (z.B. Transplantate der Skapula, Fibula, des Beckenkamms)</v>
      </c>
      <c r="B5" s="67" t="str">
        <f>IF('Rekonstruktive Verfahren'!B12="","",'Rekonstruktive Verfahren'!B12)</f>
        <v/>
      </c>
      <c r="C5" s="67" t="str">
        <f>IF('Rekonstruktive Verfahren'!C12="","",'Rekonstruktive Verfahren'!C12)</f>
        <v/>
      </c>
    </row>
    <row r="6" spans="1:3" x14ac:dyDescent="0.25">
      <c r="A6" s="68" t="str">
        <f>'Rekonstruktive Verfahren'!A13</f>
        <v>Gesamt</v>
      </c>
      <c r="B6" s="67">
        <f>IF('Rekonstruktive Verfahren'!B13="","",'Rekonstruktive Verfahren'!B13)</f>
        <v>0</v>
      </c>
      <c r="C6" s="67">
        <f>IF('Rekonstruktive Verfahren'!C13="","",'Rekonstruktive Verfahren'!C13)</f>
        <v>0</v>
      </c>
    </row>
  </sheetData>
  <pageMargins left="0.7" right="0.7" top="0.78740157499999996" bottom="0.78740157499999996" header="0.3" footer="0.3"/>
  <pageSetup paperSize="9" orientation="portrait" horizontalDpi="0" verticalDpi="0"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K60"/>
  <sheetViews>
    <sheetView showGridLines="0" zoomScaleNormal="100" workbookViewId="0">
      <pane ySplit="10" topLeftCell="A11" activePane="bottomLeft" state="frozen"/>
      <selection activeCell="C11" sqref="C11"/>
      <selection pane="bottomLeft" activeCell="A11" sqref="A11"/>
    </sheetView>
  </sheetViews>
  <sheetFormatPr defaultColWidth="9.140625" defaultRowHeight="15" x14ac:dyDescent="0.25"/>
  <cols>
    <col min="1" max="1" width="46.7109375" customWidth="1"/>
    <col min="2" max="2" width="50.7109375" customWidth="1"/>
    <col min="3" max="3" width="20.5703125" customWidth="1"/>
    <col min="4" max="5" width="20.7109375" customWidth="1"/>
    <col min="9" max="11" width="9" style="113" hidden="1" customWidth="1"/>
    <col min="12" max="12" width="9" customWidth="1"/>
  </cols>
  <sheetData>
    <row r="1" spans="1:11" ht="7.5" customHeight="1" x14ac:dyDescent="0.25"/>
    <row r="2" spans="1:11" x14ac:dyDescent="0.25">
      <c r="A2" s="257" t="str">
        <f>Basisdaten!B2</f>
        <v>Anlage EB Version H2.1 (Auditjahr 2026 / Kennzahlenjahr 2025)</v>
      </c>
    </row>
    <row r="3" spans="1:11" ht="15.75" x14ac:dyDescent="0.25">
      <c r="A3" s="295" t="s">
        <v>1260</v>
      </c>
    </row>
    <row r="4" spans="1:11" ht="15.95" customHeight="1" thickBot="1" x14ac:dyDescent="0.3"/>
    <row r="5" spans="1:11" ht="18" customHeight="1" thickBot="1" x14ac:dyDescent="0.3">
      <c r="D5" s="304" t="s">
        <v>1261</v>
      </c>
      <c r="E5" s="305">
        <f>SUM(K11:K60)</f>
        <v>0</v>
      </c>
    </row>
    <row r="6" spans="1:11" ht="9" customHeight="1" x14ac:dyDescent="0.25">
      <c r="A6" s="108"/>
    </row>
    <row r="7" spans="1:11" ht="36" customHeight="1" x14ac:dyDescent="0.25">
      <c r="A7" s="461" t="s">
        <v>1397</v>
      </c>
      <c r="B7" s="462"/>
      <c r="C7" s="462"/>
      <c r="D7" s="462"/>
      <c r="E7" s="462"/>
    </row>
    <row r="8" spans="1:11" ht="12.75" customHeight="1" thickBot="1" x14ac:dyDescent="0.3"/>
    <row r="9" spans="1:11" ht="21" customHeight="1" x14ac:dyDescent="0.25">
      <c r="A9" s="463" t="s">
        <v>1262</v>
      </c>
      <c r="B9" s="465" t="s">
        <v>1263</v>
      </c>
      <c r="C9" s="465" t="s">
        <v>1264</v>
      </c>
      <c r="D9" s="465"/>
      <c r="E9" s="467"/>
    </row>
    <row r="10" spans="1:11" ht="51.75" customHeight="1" thickBot="1" x14ac:dyDescent="0.3">
      <c r="A10" s="464"/>
      <c r="B10" s="466"/>
      <c r="C10" s="306" t="s">
        <v>1265</v>
      </c>
      <c r="D10" s="306" t="s">
        <v>1266</v>
      </c>
      <c r="E10" s="307" t="s">
        <v>1267</v>
      </c>
    </row>
    <row r="11" spans="1:11" ht="26.1" customHeight="1" x14ac:dyDescent="0.25">
      <c r="A11" s="344"/>
      <c r="B11" s="345"/>
      <c r="C11" s="346"/>
      <c r="D11" s="346"/>
      <c r="E11" s="347"/>
      <c r="I11" s="113">
        <f>IF(A11&lt;&gt;"",1,0)</f>
        <v>0</v>
      </c>
      <c r="J11" s="113">
        <f>IF(B11&lt;&gt;"",1,0)</f>
        <v>0</v>
      </c>
      <c r="K11" s="113" t="str">
        <f>IF(AND(SUM($C$11:$C$60)&gt;=1,SUM(I11:J11)=2),SUM(C11:E11),"")</f>
        <v/>
      </c>
    </row>
    <row r="12" spans="1:11" ht="26.1" customHeight="1" x14ac:dyDescent="0.25">
      <c r="A12" s="344"/>
      <c r="B12" s="345"/>
      <c r="C12" s="348"/>
      <c r="D12" s="346"/>
      <c r="E12" s="349"/>
      <c r="I12" s="113">
        <f t="shared" ref="I12:I59" si="0">IF(A12&lt;&gt;"",1,0)</f>
        <v>0</v>
      </c>
      <c r="J12" s="113">
        <f t="shared" ref="J12:J60" si="1">IF(B12&lt;&gt;"",1,0)</f>
        <v>0</v>
      </c>
      <c r="K12" s="113" t="str">
        <f t="shared" ref="K12:K59" si="2">IF(AND(SUM($C$11:$C$60)&gt;=1,SUM(I12:J12)=2),SUM(C12:E12),"")</f>
        <v/>
      </c>
    </row>
    <row r="13" spans="1:11" ht="26.1" customHeight="1" x14ac:dyDescent="0.25">
      <c r="A13" s="344"/>
      <c r="B13" s="345"/>
      <c r="C13" s="348"/>
      <c r="D13" s="346"/>
      <c r="E13" s="349"/>
      <c r="I13" s="113">
        <f t="shared" si="0"/>
        <v>0</v>
      </c>
      <c r="J13" s="113">
        <f t="shared" si="1"/>
        <v>0</v>
      </c>
      <c r="K13" s="113" t="str">
        <f t="shared" si="2"/>
        <v/>
      </c>
    </row>
    <row r="14" spans="1:11" ht="26.1" customHeight="1" x14ac:dyDescent="0.25">
      <c r="A14" s="344"/>
      <c r="B14" s="345"/>
      <c r="C14" s="346"/>
      <c r="D14" s="346"/>
      <c r="E14" s="347"/>
      <c r="I14" s="113">
        <f t="shared" si="0"/>
        <v>0</v>
      </c>
      <c r="J14" s="113">
        <f t="shared" si="1"/>
        <v>0</v>
      </c>
      <c r="K14" s="113" t="str">
        <f t="shared" si="2"/>
        <v/>
      </c>
    </row>
    <row r="15" spans="1:11" ht="26.1" customHeight="1" x14ac:dyDescent="0.25">
      <c r="A15" s="344"/>
      <c r="B15" s="345"/>
      <c r="C15" s="348"/>
      <c r="D15" s="346"/>
      <c r="E15" s="349"/>
      <c r="I15" s="113">
        <f t="shared" si="0"/>
        <v>0</v>
      </c>
      <c r="J15" s="113">
        <f t="shared" si="1"/>
        <v>0</v>
      </c>
      <c r="K15" s="113" t="str">
        <f t="shared" si="2"/>
        <v/>
      </c>
    </row>
    <row r="16" spans="1:11" ht="26.1" customHeight="1" x14ac:dyDescent="0.25">
      <c r="A16" s="344"/>
      <c r="B16" s="345"/>
      <c r="C16" s="348"/>
      <c r="D16" s="346"/>
      <c r="E16" s="349"/>
      <c r="I16" s="113">
        <f t="shared" si="0"/>
        <v>0</v>
      </c>
      <c r="J16" s="113">
        <f t="shared" si="1"/>
        <v>0</v>
      </c>
      <c r="K16" s="113" t="str">
        <f t="shared" si="2"/>
        <v/>
      </c>
    </row>
    <row r="17" spans="1:11" ht="26.1" customHeight="1" x14ac:dyDescent="0.25">
      <c r="A17" s="344"/>
      <c r="B17" s="345"/>
      <c r="C17" s="346"/>
      <c r="D17" s="346"/>
      <c r="E17" s="347"/>
      <c r="I17" s="113">
        <f t="shared" si="0"/>
        <v>0</v>
      </c>
      <c r="J17" s="113">
        <f t="shared" si="1"/>
        <v>0</v>
      </c>
      <c r="K17" s="113" t="str">
        <f t="shared" si="2"/>
        <v/>
      </c>
    </row>
    <row r="18" spans="1:11" ht="26.1" customHeight="1" x14ac:dyDescent="0.25">
      <c r="A18" s="344"/>
      <c r="B18" s="345"/>
      <c r="C18" s="348"/>
      <c r="D18" s="346"/>
      <c r="E18" s="349"/>
      <c r="I18" s="113">
        <f t="shared" si="0"/>
        <v>0</v>
      </c>
      <c r="J18" s="113">
        <f t="shared" si="1"/>
        <v>0</v>
      </c>
      <c r="K18" s="113" t="str">
        <f t="shared" si="2"/>
        <v/>
      </c>
    </row>
    <row r="19" spans="1:11" ht="26.1" customHeight="1" x14ac:dyDescent="0.25">
      <c r="A19" s="344"/>
      <c r="B19" s="345"/>
      <c r="C19" s="348"/>
      <c r="D19" s="346"/>
      <c r="E19" s="349"/>
      <c r="I19" s="113">
        <f t="shared" si="0"/>
        <v>0</v>
      </c>
      <c r="J19" s="113">
        <f t="shared" si="1"/>
        <v>0</v>
      </c>
      <c r="K19" s="113" t="str">
        <f t="shared" si="2"/>
        <v/>
      </c>
    </row>
    <row r="20" spans="1:11" ht="26.1" customHeight="1" x14ac:dyDescent="0.25">
      <c r="A20" s="344"/>
      <c r="B20" s="345"/>
      <c r="C20" s="346"/>
      <c r="D20" s="346"/>
      <c r="E20" s="347"/>
      <c r="I20" s="113">
        <f t="shared" si="0"/>
        <v>0</v>
      </c>
      <c r="J20" s="113">
        <f t="shared" si="1"/>
        <v>0</v>
      </c>
      <c r="K20" s="113" t="str">
        <f t="shared" si="2"/>
        <v/>
      </c>
    </row>
    <row r="21" spans="1:11" ht="26.1" customHeight="1" x14ac:dyDescent="0.25">
      <c r="A21" s="344"/>
      <c r="B21" s="345"/>
      <c r="C21" s="348"/>
      <c r="D21" s="346"/>
      <c r="E21" s="349"/>
      <c r="I21" s="113">
        <f t="shared" si="0"/>
        <v>0</v>
      </c>
      <c r="J21" s="113">
        <f t="shared" si="1"/>
        <v>0</v>
      </c>
      <c r="K21" s="113" t="str">
        <f t="shared" si="2"/>
        <v/>
      </c>
    </row>
    <row r="22" spans="1:11" ht="26.1" customHeight="1" x14ac:dyDescent="0.25">
      <c r="A22" s="344"/>
      <c r="B22" s="345"/>
      <c r="C22" s="348"/>
      <c r="D22" s="346"/>
      <c r="E22" s="349"/>
      <c r="I22" s="113">
        <f t="shared" si="0"/>
        <v>0</v>
      </c>
      <c r="J22" s="113">
        <f t="shared" si="1"/>
        <v>0</v>
      </c>
      <c r="K22" s="113" t="str">
        <f t="shared" si="2"/>
        <v/>
      </c>
    </row>
    <row r="23" spans="1:11" ht="26.1" customHeight="1" x14ac:dyDescent="0.25">
      <c r="A23" s="344"/>
      <c r="B23" s="345"/>
      <c r="C23" s="346"/>
      <c r="D23" s="346"/>
      <c r="E23" s="347"/>
      <c r="I23" s="113">
        <f t="shared" si="0"/>
        <v>0</v>
      </c>
      <c r="J23" s="113">
        <f t="shared" si="1"/>
        <v>0</v>
      </c>
      <c r="K23" s="113" t="str">
        <f t="shared" si="2"/>
        <v/>
      </c>
    </row>
    <row r="24" spans="1:11" ht="26.1" customHeight="1" x14ac:dyDescent="0.25">
      <c r="A24" s="344"/>
      <c r="B24" s="345"/>
      <c r="C24" s="348"/>
      <c r="D24" s="346"/>
      <c r="E24" s="349"/>
      <c r="I24" s="113">
        <f t="shared" si="0"/>
        <v>0</v>
      </c>
      <c r="J24" s="113">
        <f t="shared" si="1"/>
        <v>0</v>
      </c>
      <c r="K24" s="113" t="str">
        <f t="shared" si="2"/>
        <v/>
      </c>
    </row>
    <row r="25" spans="1:11" ht="26.1" customHeight="1" x14ac:dyDescent="0.25">
      <c r="A25" s="344"/>
      <c r="B25" s="345"/>
      <c r="C25" s="348"/>
      <c r="D25" s="346"/>
      <c r="E25" s="349"/>
      <c r="I25" s="113">
        <f t="shared" si="0"/>
        <v>0</v>
      </c>
      <c r="J25" s="113">
        <f t="shared" si="1"/>
        <v>0</v>
      </c>
      <c r="K25" s="113" t="str">
        <f t="shared" si="2"/>
        <v/>
      </c>
    </row>
    <row r="26" spans="1:11" ht="26.1" customHeight="1" x14ac:dyDescent="0.25">
      <c r="A26" s="344"/>
      <c r="B26" s="345"/>
      <c r="C26" s="346"/>
      <c r="D26" s="346"/>
      <c r="E26" s="347"/>
      <c r="I26" s="113">
        <f t="shared" si="0"/>
        <v>0</v>
      </c>
      <c r="J26" s="113">
        <f t="shared" si="1"/>
        <v>0</v>
      </c>
      <c r="K26" s="113" t="str">
        <f t="shared" si="2"/>
        <v/>
      </c>
    </row>
    <row r="27" spans="1:11" ht="26.1" customHeight="1" x14ac:dyDescent="0.25">
      <c r="A27" s="344"/>
      <c r="B27" s="345"/>
      <c r="C27" s="348"/>
      <c r="D27" s="346"/>
      <c r="E27" s="349"/>
      <c r="I27" s="113">
        <f t="shared" si="0"/>
        <v>0</v>
      </c>
      <c r="J27" s="113">
        <f t="shared" si="1"/>
        <v>0</v>
      </c>
      <c r="K27" s="113" t="str">
        <f t="shared" si="2"/>
        <v/>
      </c>
    </row>
    <row r="28" spans="1:11" ht="26.1" customHeight="1" x14ac:dyDescent="0.25">
      <c r="A28" s="344"/>
      <c r="B28" s="345"/>
      <c r="C28" s="348"/>
      <c r="D28" s="346"/>
      <c r="E28" s="349"/>
      <c r="I28" s="113">
        <f t="shared" si="0"/>
        <v>0</v>
      </c>
      <c r="J28" s="113">
        <f t="shared" si="1"/>
        <v>0</v>
      </c>
      <c r="K28" s="113" t="str">
        <f t="shared" si="2"/>
        <v/>
      </c>
    </row>
    <row r="29" spans="1:11" ht="26.1" customHeight="1" x14ac:dyDescent="0.25">
      <c r="A29" s="344"/>
      <c r="B29" s="345"/>
      <c r="C29" s="346"/>
      <c r="D29" s="346"/>
      <c r="E29" s="347"/>
      <c r="I29" s="113">
        <f t="shared" si="0"/>
        <v>0</v>
      </c>
      <c r="J29" s="113">
        <f t="shared" si="1"/>
        <v>0</v>
      </c>
      <c r="K29" s="113" t="str">
        <f t="shared" si="2"/>
        <v/>
      </c>
    </row>
    <row r="30" spans="1:11" ht="26.1" customHeight="1" x14ac:dyDescent="0.25">
      <c r="A30" s="344"/>
      <c r="B30" s="345"/>
      <c r="C30" s="348"/>
      <c r="D30" s="346"/>
      <c r="E30" s="349"/>
      <c r="I30" s="113">
        <f t="shared" si="0"/>
        <v>0</v>
      </c>
      <c r="J30" s="113">
        <f t="shared" si="1"/>
        <v>0</v>
      </c>
      <c r="K30" s="113" t="str">
        <f t="shared" si="2"/>
        <v/>
      </c>
    </row>
    <row r="31" spans="1:11" ht="26.1" customHeight="1" x14ac:dyDescent="0.25">
      <c r="A31" s="344"/>
      <c r="B31" s="345"/>
      <c r="C31" s="348"/>
      <c r="D31" s="346"/>
      <c r="E31" s="349"/>
      <c r="I31" s="113">
        <f t="shared" si="0"/>
        <v>0</v>
      </c>
      <c r="J31" s="113">
        <f t="shared" si="1"/>
        <v>0</v>
      </c>
      <c r="K31" s="113" t="str">
        <f t="shared" si="2"/>
        <v/>
      </c>
    </row>
    <row r="32" spans="1:11" ht="26.1" customHeight="1" x14ac:dyDescent="0.25">
      <c r="A32" s="344"/>
      <c r="B32" s="345"/>
      <c r="C32" s="346"/>
      <c r="D32" s="346"/>
      <c r="E32" s="347"/>
      <c r="I32" s="113">
        <f t="shared" si="0"/>
        <v>0</v>
      </c>
      <c r="J32" s="113">
        <f t="shared" si="1"/>
        <v>0</v>
      </c>
      <c r="K32" s="113" t="str">
        <f t="shared" si="2"/>
        <v/>
      </c>
    </row>
    <row r="33" spans="1:11" ht="26.1" customHeight="1" x14ac:dyDescent="0.25">
      <c r="A33" s="344"/>
      <c r="B33" s="345"/>
      <c r="C33" s="348"/>
      <c r="D33" s="346"/>
      <c r="E33" s="349"/>
      <c r="I33" s="113">
        <f t="shared" si="0"/>
        <v>0</v>
      </c>
      <c r="J33" s="113">
        <f t="shared" si="1"/>
        <v>0</v>
      </c>
      <c r="K33" s="113" t="str">
        <f t="shared" si="2"/>
        <v/>
      </c>
    </row>
    <row r="34" spans="1:11" ht="26.1" customHeight="1" x14ac:dyDescent="0.25">
      <c r="A34" s="344"/>
      <c r="B34" s="345"/>
      <c r="C34" s="348"/>
      <c r="D34" s="346"/>
      <c r="E34" s="349"/>
      <c r="I34" s="113">
        <f t="shared" si="0"/>
        <v>0</v>
      </c>
      <c r="J34" s="113">
        <f t="shared" si="1"/>
        <v>0</v>
      </c>
      <c r="K34" s="113" t="str">
        <f t="shared" si="2"/>
        <v/>
      </c>
    </row>
    <row r="35" spans="1:11" ht="26.1" customHeight="1" x14ac:dyDescent="0.25">
      <c r="A35" s="344"/>
      <c r="B35" s="345"/>
      <c r="C35" s="346"/>
      <c r="D35" s="346"/>
      <c r="E35" s="347"/>
      <c r="I35" s="113">
        <f t="shared" si="0"/>
        <v>0</v>
      </c>
      <c r="J35" s="113">
        <f t="shared" si="1"/>
        <v>0</v>
      </c>
      <c r="K35" s="113" t="str">
        <f t="shared" si="2"/>
        <v/>
      </c>
    </row>
    <row r="36" spans="1:11" ht="26.1" customHeight="1" x14ac:dyDescent="0.25">
      <c r="A36" s="344"/>
      <c r="B36" s="345"/>
      <c r="C36" s="348"/>
      <c r="D36" s="346"/>
      <c r="E36" s="349"/>
      <c r="I36" s="113">
        <f t="shared" si="0"/>
        <v>0</v>
      </c>
      <c r="J36" s="113">
        <f t="shared" si="1"/>
        <v>0</v>
      </c>
      <c r="K36" s="113" t="str">
        <f t="shared" si="2"/>
        <v/>
      </c>
    </row>
    <row r="37" spans="1:11" ht="26.1" customHeight="1" x14ac:dyDescent="0.25">
      <c r="A37" s="344"/>
      <c r="B37" s="345"/>
      <c r="C37" s="348"/>
      <c r="D37" s="346"/>
      <c r="E37" s="349"/>
      <c r="I37" s="113">
        <f t="shared" si="0"/>
        <v>0</v>
      </c>
      <c r="J37" s="113">
        <f t="shared" si="1"/>
        <v>0</v>
      </c>
      <c r="K37" s="113" t="str">
        <f t="shared" si="2"/>
        <v/>
      </c>
    </row>
    <row r="38" spans="1:11" ht="26.1" customHeight="1" x14ac:dyDescent="0.25">
      <c r="A38" s="344"/>
      <c r="B38" s="345"/>
      <c r="C38" s="346"/>
      <c r="D38" s="346"/>
      <c r="E38" s="347"/>
      <c r="I38" s="113">
        <f t="shared" si="0"/>
        <v>0</v>
      </c>
      <c r="J38" s="113">
        <f t="shared" si="1"/>
        <v>0</v>
      </c>
      <c r="K38" s="113" t="str">
        <f t="shared" si="2"/>
        <v/>
      </c>
    </row>
    <row r="39" spans="1:11" ht="26.1" customHeight="1" x14ac:dyDescent="0.25">
      <c r="A39" s="344"/>
      <c r="B39" s="345"/>
      <c r="C39" s="346"/>
      <c r="D39" s="346"/>
      <c r="E39" s="347"/>
      <c r="I39" s="113">
        <f t="shared" si="0"/>
        <v>0</v>
      </c>
      <c r="J39" s="113">
        <f t="shared" si="1"/>
        <v>0</v>
      </c>
      <c r="K39" s="113" t="str">
        <f t="shared" si="2"/>
        <v/>
      </c>
    </row>
    <row r="40" spans="1:11" ht="26.1" customHeight="1" x14ac:dyDescent="0.25">
      <c r="A40" s="344"/>
      <c r="B40" s="345"/>
      <c r="C40" s="346"/>
      <c r="D40" s="346"/>
      <c r="E40" s="347"/>
      <c r="I40" s="113">
        <f t="shared" si="0"/>
        <v>0</v>
      </c>
      <c r="J40" s="113">
        <f t="shared" si="1"/>
        <v>0</v>
      </c>
      <c r="K40" s="113" t="str">
        <f t="shared" si="2"/>
        <v/>
      </c>
    </row>
    <row r="41" spans="1:11" ht="26.1" customHeight="1" x14ac:dyDescent="0.25">
      <c r="A41" s="344"/>
      <c r="B41" s="345"/>
      <c r="C41" s="346"/>
      <c r="D41" s="346"/>
      <c r="E41" s="347"/>
      <c r="I41" s="113">
        <f t="shared" si="0"/>
        <v>0</v>
      </c>
      <c r="J41" s="113">
        <f t="shared" si="1"/>
        <v>0</v>
      </c>
      <c r="K41" s="113" t="str">
        <f t="shared" si="2"/>
        <v/>
      </c>
    </row>
    <row r="42" spans="1:11" ht="26.1" customHeight="1" x14ac:dyDescent="0.25">
      <c r="A42" s="344"/>
      <c r="B42" s="345"/>
      <c r="C42" s="346"/>
      <c r="D42" s="346"/>
      <c r="E42" s="347"/>
      <c r="I42" s="113">
        <f t="shared" si="0"/>
        <v>0</v>
      </c>
      <c r="J42" s="113">
        <f t="shared" si="1"/>
        <v>0</v>
      </c>
      <c r="K42" s="113" t="str">
        <f t="shared" si="2"/>
        <v/>
      </c>
    </row>
    <row r="43" spans="1:11" ht="26.1" customHeight="1" x14ac:dyDescent="0.25">
      <c r="A43" s="344"/>
      <c r="B43" s="345"/>
      <c r="C43" s="346"/>
      <c r="D43" s="346"/>
      <c r="E43" s="347"/>
      <c r="I43" s="113">
        <f t="shared" si="0"/>
        <v>0</v>
      </c>
      <c r="J43" s="113">
        <f t="shared" si="1"/>
        <v>0</v>
      </c>
      <c r="K43" s="113" t="str">
        <f t="shared" si="2"/>
        <v/>
      </c>
    </row>
    <row r="44" spans="1:11" ht="26.1" customHeight="1" x14ac:dyDescent="0.25">
      <c r="A44" s="344"/>
      <c r="B44" s="345"/>
      <c r="C44" s="346"/>
      <c r="D44" s="346"/>
      <c r="E44" s="347"/>
      <c r="I44" s="113">
        <f t="shared" si="0"/>
        <v>0</v>
      </c>
      <c r="J44" s="113">
        <f t="shared" si="1"/>
        <v>0</v>
      </c>
      <c r="K44" s="113" t="str">
        <f t="shared" si="2"/>
        <v/>
      </c>
    </row>
    <row r="45" spans="1:11" ht="26.1" customHeight="1" x14ac:dyDescent="0.25">
      <c r="A45" s="344"/>
      <c r="B45" s="345"/>
      <c r="C45" s="346"/>
      <c r="D45" s="346"/>
      <c r="E45" s="347"/>
      <c r="I45" s="113">
        <f t="shared" si="0"/>
        <v>0</v>
      </c>
      <c r="J45" s="113">
        <f t="shared" si="1"/>
        <v>0</v>
      </c>
      <c r="K45" s="113" t="str">
        <f t="shared" si="2"/>
        <v/>
      </c>
    </row>
    <row r="46" spans="1:11" ht="26.1" customHeight="1" x14ac:dyDescent="0.25">
      <c r="A46" s="344"/>
      <c r="B46" s="345"/>
      <c r="C46" s="346"/>
      <c r="D46" s="346"/>
      <c r="E46" s="347"/>
      <c r="I46" s="113">
        <f t="shared" si="0"/>
        <v>0</v>
      </c>
      <c r="J46" s="113">
        <f t="shared" si="1"/>
        <v>0</v>
      </c>
      <c r="K46" s="113" t="str">
        <f t="shared" si="2"/>
        <v/>
      </c>
    </row>
    <row r="47" spans="1:11" ht="26.1" customHeight="1" x14ac:dyDescent="0.25">
      <c r="A47" s="344"/>
      <c r="B47" s="345"/>
      <c r="C47" s="346"/>
      <c r="D47" s="346"/>
      <c r="E47" s="347"/>
      <c r="I47" s="113">
        <f t="shared" si="0"/>
        <v>0</v>
      </c>
      <c r="J47" s="113">
        <f t="shared" si="1"/>
        <v>0</v>
      </c>
      <c r="K47" s="113" t="str">
        <f t="shared" si="2"/>
        <v/>
      </c>
    </row>
    <row r="48" spans="1:11" ht="26.1" customHeight="1" x14ac:dyDescent="0.25">
      <c r="A48" s="344"/>
      <c r="B48" s="345"/>
      <c r="C48" s="346"/>
      <c r="D48" s="346"/>
      <c r="E48" s="347"/>
      <c r="I48" s="113">
        <f t="shared" si="0"/>
        <v>0</v>
      </c>
      <c r="J48" s="113">
        <f t="shared" si="1"/>
        <v>0</v>
      </c>
      <c r="K48" s="113" t="str">
        <f t="shared" si="2"/>
        <v/>
      </c>
    </row>
    <row r="49" spans="1:11" ht="26.1" customHeight="1" x14ac:dyDescent="0.25">
      <c r="A49" s="344"/>
      <c r="B49" s="345"/>
      <c r="C49" s="346"/>
      <c r="D49" s="346"/>
      <c r="E49" s="347"/>
      <c r="I49" s="113">
        <f t="shared" si="0"/>
        <v>0</v>
      </c>
      <c r="J49" s="113">
        <f t="shared" si="1"/>
        <v>0</v>
      </c>
      <c r="K49" s="113" t="str">
        <f t="shared" si="2"/>
        <v/>
      </c>
    </row>
    <row r="50" spans="1:11" ht="26.1" customHeight="1" x14ac:dyDescent="0.25">
      <c r="A50" s="344"/>
      <c r="B50" s="345"/>
      <c r="C50" s="346"/>
      <c r="D50" s="346"/>
      <c r="E50" s="347"/>
      <c r="I50" s="113">
        <f t="shared" si="0"/>
        <v>0</v>
      </c>
      <c r="J50" s="113">
        <f t="shared" si="1"/>
        <v>0</v>
      </c>
      <c r="K50" s="113" t="str">
        <f t="shared" si="2"/>
        <v/>
      </c>
    </row>
    <row r="51" spans="1:11" ht="26.1" customHeight="1" x14ac:dyDescent="0.25">
      <c r="A51" s="344"/>
      <c r="B51" s="345"/>
      <c r="C51" s="346"/>
      <c r="D51" s="346"/>
      <c r="E51" s="347"/>
      <c r="I51" s="113">
        <f t="shared" si="0"/>
        <v>0</v>
      </c>
      <c r="J51" s="113">
        <f t="shared" si="1"/>
        <v>0</v>
      </c>
      <c r="K51" s="113" t="str">
        <f t="shared" si="2"/>
        <v/>
      </c>
    </row>
    <row r="52" spans="1:11" ht="26.1" customHeight="1" x14ac:dyDescent="0.25">
      <c r="A52" s="344"/>
      <c r="B52" s="345"/>
      <c r="C52" s="346"/>
      <c r="D52" s="346"/>
      <c r="E52" s="347"/>
      <c r="I52" s="113">
        <f t="shared" si="0"/>
        <v>0</v>
      </c>
      <c r="J52" s="113">
        <f t="shared" si="1"/>
        <v>0</v>
      </c>
      <c r="K52" s="113" t="str">
        <f t="shared" si="2"/>
        <v/>
      </c>
    </row>
    <row r="53" spans="1:11" ht="26.1" customHeight="1" x14ac:dyDescent="0.25">
      <c r="A53" s="344"/>
      <c r="B53" s="345"/>
      <c r="C53" s="346"/>
      <c r="D53" s="346"/>
      <c r="E53" s="347"/>
      <c r="I53" s="113">
        <f t="shared" si="0"/>
        <v>0</v>
      </c>
      <c r="J53" s="113">
        <f t="shared" si="1"/>
        <v>0</v>
      </c>
      <c r="K53" s="113" t="str">
        <f t="shared" si="2"/>
        <v/>
      </c>
    </row>
    <row r="54" spans="1:11" ht="26.1" customHeight="1" x14ac:dyDescent="0.25">
      <c r="A54" s="344"/>
      <c r="B54" s="345"/>
      <c r="C54" s="346"/>
      <c r="D54" s="346"/>
      <c r="E54" s="347"/>
      <c r="I54" s="113">
        <f t="shared" si="0"/>
        <v>0</v>
      </c>
      <c r="J54" s="113">
        <f t="shared" si="1"/>
        <v>0</v>
      </c>
      <c r="K54" s="113" t="str">
        <f t="shared" si="2"/>
        <v/>
      </c>
    </row>
    <row r="55" spans="1:11" ht="26.1" customHeight="1" x14ac:dyDescent="0.25">
      <c r="A55" s="344"/>
      <c r="B55" s="345"/>
      <c r="C55" s="346"/>
      <c r="D55" s="346"/>
      <c r="E55" s="347"/>
      <c r="I55" s="113">
        <f t="shared" si="0"/>
        <v>0</v>
      </c>
      <c r="J55" s="113">
        <f t="shared" si="1"/>
        <v>0</v>
      </c>
      <c r="K55" s="113" t="str">
        <f t="shared" si="2"/>
        <v/>
      </c>
    </row>
    <row r="56" spans="1:11" ht="26.1" customHeight="1" x14ac:dyDescent="0.25">
      <c r="A56" s="344"/>
      <c r="B56" s="345"/>
      <c r="C56" s="346"/>
      <c r="D56" s="346"/>
      <c r="E56" s="347"/>
      <c r="I56" s="113">
        <f t="shared" si="0"/>
        <v>0</v>
      </c>
      <c r="J56" s="113">
        <f t="shared" si="1"/>
        <v>0</v>
      </c>
      <c r="K56" s="113" t="str">
        <f t="shared" si="2"/>
        <v/>
      </c>
    </row>
    <row r="57" spans="1:11" ht="26.1" customHeight="1" x14ac:dyDescent="0.25">
      <c r="A57" s="344"/>
      <c r="B57" s="345"/>
      <c r="C57" s="346"/>
      <c r="D57" s="346"/>
      <c r="E57" s="347"/>
      <c r="I57" s="113">
        <f t="shared" si="0"/>
        <v>0</v>
      </c>
      <c r="J57" s="113">
        <f t="shared" si="1"/>
        <v>0</v>
      </c>
      <c r="K57" s="113" t="str">
        <f t="shared" si="2"/>
        <v/>
      </c>
    </row>
    <row r="58" spans="1:11" ht="26.1" customHeight="1" x14ac:dyDescent="0.25">
      <c r="A58" s="344"/>
      <c r="B58" s="345"/>
      <c r="C58" s="348"/>
      <c r="D58" s="346"/>
      <c r="E58" s="349"/>
      <c r="I58" s="113">
        <f t="shared" si="0"/>
        <v>0</v>
      </c>
      <c r="J58" s="113">
        <f t="shared" si="1"/>
        <v>0</v>
      </c>
      <c r="K58" s="113" t="str">
        <f t="shared" si="2"/>
        <v/>
      </c>
    </row>
    <row r="59" spans="1:11" ht="26.1" customHeight="1" x14ac:dyDescent="0.25">
      <c r="A59" s="354"/>
      <c r="B59" s="355"/>
      <c r="C59" s="356"/>
      <c r="D59" s="357"/>
      <c r="E59" s="358"/>
      <c r="I59" s="113">
        <f t="shared" si="0"/>
        <v>0</v>
      </c>
      <c r="J59" s="113">
        <f t="shared" si="1"/>
        <v>0</v>
      </c>
      <c r="K59" s="113" t="str">
        <f t="shared" si="2"/>
        <v/>
      </c>
    </row>
    <row r="60" spans="1:11" ht="26.1" customHeight="1" thickBot="1" x14ac:dyDescent="0.3">
      <c r="A60" s="350"/>
      <c r="B60" s="351"/>
      <c r="C60" s="352"/>
      <c r="D60" s="352"/>
      <c r="E60" s="353"/>
      <c r="I60" s="113">
        <f>IF(A60&lt;&gt;"",1,0)</f>
        <v>0</v>
      </c>
      <c r="J60" s="113">
        <f t="shared" si="1"/>
        <v>0</v>
      </c>
      <c r="K60" s="113" t="str">
        <f>IF(AND(SUM($C$11:$C$60)&gt;=1,SUM(I60:J60)=2),SUM(C60:E60),"")</f>
        <v/>
      </c>
    </row>
  </sheetData>
  <sheetProtection algorithmName="SHA-512" hashValue="Q5rBt2I7XsVh921wiYqi24JYlwBnyHunJC6mUe/UfGwD8DwDxr4JOG1k5OZ2ULgKvRB2Qi6CV8BUGti9XvYKrg==" saltValue="xs7bloBUVHsnd8DkKpJThQ==" spinCount="100000" sheet="1" objects="1" scenarios="1" selectLockedCells="1"/>
  <mergeCells count="4">
    <mergeCell ref="A7:E7"/>
    <mergeCell ref="A9:A10"/>
    <mergeCell ref="B9:B10"/>
    <mergeCell ref="C9:E9"/>
  </mergeCells>
  <phoneticPr fontId="122" type="noConversion"/>
  <conditionalFormatting sqref="A11:E60">
    <cfRule type="expression" dxfId="64" priority="2" stopIfTrue="1">
      <formula>LEN(TRIM(A11))=0</formula>
    </cfRule>
  </conditionalFormatting>
  <conditionalFormatting sqref="B11:B60">
    <cfRule type="duplicateValues" dxfId="63" priority="1"/>
  </conditionalFormatting>
  <dataValidations count="3">
    <dataValidation type="whole" showInputMessage="1" showErrorMessage="1" errorTitle="Eingabefehler" error="Ganze Zahl zwischen 0 und 5000 eingeben." sqref="C57:C60 C12:C13 C15:C16 C18:C19 C21:C22 C24:C25 C27:C28 C30:C31 C33:C34 C36:C37 C39:C40 C42:C43 C45:C46 C48:C49 C51:C52 C54:C55 D11:E60" xr:uid="{00000000-0002-0000-0A00-000000000000}">
      <formula1>0</formula1>
      <formula2>5000</formula2>
    </dataValidation>
    <dataValidation type="textLength" showInputMessage="1" showErrorMessage="1" errorTitle="Zeichenlänge" error="Nur Texteingabe bis 200 Zeichen möglich." sqref="A11:B60" xr:uid="{00000000-0002-0000-0A00-000001000000}">
      <formula1>2</formula1>
      <formula2>200</formula2>
    </dataValidation>
    <dataValidation type="whole" allowBlank="1" showInputMessage="1" showErrorMessage="1" errorTitle="Eingabefehler" error="Ganze Zahl zwischen 0 und 5000 eingeben." sqref="C11 C14 C17 C20 C23 C26 C29 C32 C35 C38 C41 C44 C47 C50 C53 C56" xr:uid="{00000000-0002-0000-0A00-000002000000}">
      <formula1>0</formula1>
      <formula2>5000</formula2>
    </dataValidation>
  </dataValidations>
  <pageMargins left="0.7" right="0.7" top="0.75" bottom="0.75" header="0.3" footer="0.3"/>
  <pageSetup scale="56" fitToHeight="0" orientation="portrait" r:id="rId1"/>
  <headerFooter>
    <oddFooter>&amp;L&amp;"Arial,Regular"&amp;7&amp;F&amp;C&amp;"Arial,Regular"&amp;7 © DKG  Alle Rechte vorbehalten&amp;R&amp;"Arial,Regular"&amp;7&amp;P</oddFooter>
  </headerFooter>
  <colBreaks count="1" manualBreakCount="1">
    <brk id="5" max="1048575" man="1"/>
  </colBreaks>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H23"/>
  <sheetViews>
    <sheetView showGridLines="0" zoomScaleNormal="100" workbookViewId="0">
      <selection activeCell="A7" sqref="A7"/>
    </sheetView>
  </sheetViews>
  <sheetFormatPr defaultColWidth="9.140625" defaultRowHeight="15" x14ac:dyDescent="0.25"/>
  <cols>
    <col min="1" max="1" width="32.5703125" customWidth="1"/>
    <col min="2" max="2" width="23" customWidth="1"/>
    <col min="3" max="3" width="49.7109375" customWidth="1"/>
    <col min="4" max="4" width="13.42578125" customWidth="1"/>
    <col min="5" max="5" width="29.140625" customWidth="1"/>
    <col min="6" max="6" width="50.140625" customWidth="1"/>
    <col min="8" max="8" width="9.140625" hidden="1" customWidth="1"/>
  </cols>
  <sheetData>
    <row r="1" spans="1:8" ht="7.5" customHeight="1" x14ac:dyDescent="0.25"/>
    <row r="2" spans="1:8" x14ac:dyDescent="0.25">
      <c r="A2" s="257" t="str">
        <f>Basisdaten!B2</f>
        <v>Anlage EB Version H2.1 (Auditjahr 2026 / Kennzahlenjahr 2025)</v>
      </c>
      <c r="B2" s="257"/>
    </row>
    <row r="3" spans="1:8" ht="15.75" x14ac:dyDescent="0.25">
      <c r="A3" s="295" t="s">
        <v>1400</v>
      </c>
      <c r="B3" s="295"/>
    </row>
    <row r="4" spans="1:8" ht="15.95" customHeight="1" x14ac:dyDescent="0.25">
      <c r="A4" s="332" t="s">
        <v>1398</v>
      </c>
    </row>
    <row r="5" spans="1:8" ht="8.25" customHeight="1" thickBot="1" x14ac:dyDescent="0.3"/>
    <row r="6" spans="1:8" ht="51.75" customHeight="1" thickBot="1" x14ac:dyDescent="0.3">
      <c r="A6" s="314" t="s">
        <v>1277</v>
      </c>
      <c r="B6" s="315" t="s">
        <v>1278</v>
      </c>
      <c r="C6" s="316" t="s">
        <v>1279</v>
      </c>
      <c r="D6" s="316" t="s">
        <v>1280</v>
      </c>
      <c r="E6" s="316" t="s">
        <v>1283</v>
      </c>
      <c r="F6" s="317" t="s">
        <v>1281</v>
      </c>
      <c r="H6" s="253" t="s">
        <v>1413</v>
      </c>
    </row>
    <row r="7" spans="1:8" ht="26.1" customHeight="1" x14ac:dyDescent="0.25">
      <c r="A7" s="335"/>
      <c r="B7" s="318"/>
      <c r="C7" s="336"/>
      <c r="D7" s="341"/>
      <c r="E7" s="308"/>
      <c r="F7" s="319"/>
      <c r="H7" s="253" t="s">
        <v>1414</v>
      </c>
    </row>
    <row r="8" spans="1:8" ht="26.1" customHeight="1" x14ac:dyDescent="0.25">
      <c r="A8" s="340"/>
      <c r="B8" s="320"/>
      <c r="C8" s="339"/>
      <c r="D8" s="342"/>
      <c r="E8" s="309"/>
      <c r="F8" s="321"/>
      <c r="H8" s="253" t="s">
        <v>1415</v>
      </c>
    </row>
    <row r="9" spans="1:8" ht="26.1" customHeight="1" x14ac:dyDescent="0.25">
      <c r="A9" s="340"/>
      <c r="B9" s="320"/>
      <c r="C9" s="339"/>
      <c r="D9" s="342"/>
      <c r="E9" s="309"/>
      <c r="F9" s="321"/>
      <c r="H9" s="253" t="s">
        <v>1416</v>
      </c>
    </row>
    <row r="10" spans="1:8" ht="26.1" customHeight="1" x14ac:dyDescent="0.25">
      <c r="A10" s="340"/>
      <c r="B10" s="320"/>
      <c r="C10" s="339"/>
      <c r="D10" s="342"/>
      <c r="E10" s="309"/>
      <c r="F10" s="321"/>
      <c r="H10" s="253" t="s">
        <v>1417</v>
      </c>
    </row>
    <row r="11" spans="1:8" ht="26.1" customHeight="1" x14ac:dyDescent="0.25">
      <c r="A11" s="340"/>
      <c r="B11" s="320"/>
      <c r="C11" s="339"/>
      <c r="D11" s="342"/>
      <c r="E11" s="309"/>
      <c r="F11" s="321"/>
      <c r="H11" s="253" t="s">
        <v>1418</v>
      </c>
    </row>
    <row r="12" spans="1:8" ht="26.1" customHeight="1" x14ac:dyDescent="0.25">
      <c r="A12" s="340"/>
      <c r="B12" s="320"/>
      <c r="C12" s="339"/>
      <c r="D12" s="342"/>
      <c r="E12" s="309"/>
      <c r="F12" s="321"/>
    </row>
    <row r="13" spans="1:8" ht="26.1" customHeight="1" x14ac:dyDescent="0.25">
      <c r="A13" s="340"/>
      <c r="B13" s="320"/>
      <c r="C13" s="339"/>
      <c r="D13" s="342"/>
      <c r="E13" s="309"/>
      <c r="F13" s="321"/>
    </row>
    <row r="14" spans="1:8" ht="26.1" customHeight="1" x14ac:dyDescent="0.25">
      <c r="A14" s="340"/>
      <c r="B14" s="320"/>
      <c r="C14" s="339"/>
      <c r="D14" s="342"/>
      <c r="E14" s="309"/>
      <c r="F14" s="321"/>
    </row>
    <row r="15" spans="1:8" ht="26.1" customHeight="1" x14ac:dyDescent="0.25">
      <c r="A15" s="340"/>
      <c r="B15" s="320"/>
      <c r="C15" s="339"/>
      <c r="D15" s="342"/>
      <c r="E15" s="309"/>
      <c r="F15" s="321"/>
    </row>
    <row r="16" spans="1:8" ht="26.1" customHeight="1" x14ac:dyDescent="0.25">
      <c r="A16" s="340"/>
      <c r="B16" s="320"/>
      <c r="C16" s="339"/>
      <c r="D16" s="342"/>
      <c r="E16" s="309"/>
      <c r="F16" s="321"/>
    </row>
    <row r="17" spans="1:6" ht="26.1" customHeight="1" x14ac:dyDescent="0.25">
      <c r="A17" s="340"/>
      <c r="B17" s="320"/>
      <c r="C17" s="339"/>
      <c r="D17" s="342"/>
      <c r="E17" s="309"/>
      <c r="F17" s="321"/>
    </row>
    <row r="18" spans="1:6" ht="26.1" customHeight="1" x14ac:dyDescent="0.25">
      <c r="A18" s="340"/>
      <c r="B18" s="320"/>
      <c r="C18" s="339"/>
      <c r="D18" s="342"/>
      <c r="E18" s="309"/>
      <c r="F18" s="321"/>
    </row>
    <row r="19" spans="1:6" ht="26.1" customHeight="1" x14ac:dyDescent="0.25">
      <c r="A19" s="340"/>
      <c r="B19" s="320"/>
      <c r="C19" s="339"/>
      <c r="D19" s="342"/>
      <c r="E19" s="309"/>
      <c r="F19" s="321"/>
    </row>
    <row r="20" spans="1:6" ht="26.1" customHeight="1" x14ac:dyDescent="0.25">
      <c r="A20" s="340"/>
      <c r="B20" s="320"/>
      <c r="C20" s="339"/>
      <c r="D20" s="342"/>
      <c r="E20" s="309"/>
      <c r="F20" s="321"/>
    </row>
    <row r="21" spans="1:6" ht="26.1" customHeight="1" x14ac:dyDescent="0.25">
      <c r="A21" s="340"/>
      <c r="B21" s="320"/>
      <c r="C21" s="339"/>
      <c r="D21" s="342"/>
      <c r="E21" s="309"/>
      <c r="F21" s="321"/>
    </row>
    <row r="22" spans="1:6" ht="26.1" customHeight="1" thickBot="1" x14ac:dyDescent="0.3">
      <c r="A22" s="337"/>
      <c r="B22" s="322"/>
      <c r="C22" s="338"/>
      <c r="D22" s="343"/>
      <c r="E22" s="310"/>
      <c r="F22" s="323"/>
    </row>
    <row r="23" spans="1:6" ht="26.1" customHeight="1" thickBot="1" x14ac:dyDescent="0.3">
      <c r="D23" s="324" t="s">
        <v>1282</v>
      </c>
      <c r="E23" s="325">
        <f>SUM(E7:E22)</f>
        <v>0</v>
      </c>
    </row>
  </sheetData>
  <sheetProtection algorithmName="SHA-512" hashValue="UmQrP2V8v8XN0PA5toZ5KqtAhVD/7B9KWoOgro9MCIc1oKblI5yPI33y1UMp2ONgqAjFp3mc9QUXMBFdVEZF9Q==" saltValue="MrnPF1IMn6kM8/+RHVYJVg==" spinCount="100000" sheet="1" objects="1" scenarios="1" selectLockedCells="1"/>
  <conditionalFormatting sqref="A7:F22">
    <cfRule type="expression" dxfId="62" priority="7" stopIfTrue="1">
      <formula>LEN(TRIM(A7))=0</formula>
    </cfRule>
  </conditionalFormatting>
  <conditionalFormatting sqref="E7:E22">
    <cfRule type="cellIs" dxfId="61" priority="8" operator="lessThan">
      <formula>10</formula>
    </cfRule>
  </conditionalFormatting>
  <conditionalFormatting sqref="E7:F22">
    <cfRule type="expression" dxfId="60" priority="1">
      <formula>AND($B7="in Ausbildung MKG",$E7&lt;&gt;"")</formula>
    </cfRule>
    <cfRule type="expression" dxfId="59" priority="2">
      <formula>AND($B7="in Ausbildung HNO",$E7&lt;&gt;"")</formula>
    </cfRule>
  </conditionalFormatting>
  <conditionalFormatting sqref="F7:F22">
    <cfRule type="expression" dxfId="58" priority="3">
      <formula>AND($B7="benannter Operateur HNO",$E7&gt;=10)</formula>
    </cfRule>
    <cfRule type="expression" dxfId="57" priority="4">
      <formula>AND($B7="benannter Operateur MKG",$E7&gt;=10)</formula>
    </cfRule>
  </conditionalFormatting>
  <dataValidations count="5">
    <dataValidation type="textLength" showInputMessage="1" showErrorMessage="1" errorTitle="Eingabefehler" error="Minimal 2 Zeichen und max. 500 Zeichen." sqref="F8:F22 F7" xr:uid="{00000000-0002-0000-0B00-000000000000}">
      <formula1>2</formula1>
      <formula2>500</formula2>
    </dataValidation>
    <dataValidation type="list" showInputMessage="1" showErrorMessage="1" errorTitle="Hinweis" error="Auswahl treffen über Dropdown-Liste." sqref="B7:B22" xr:uid="{00000000-0002-0000-0B00-000001000000}">
      <formula1>$H$6:$H$11</formula1>
    </dataValidation>
    <dataValidation type="whole" showInputMessage="1" showErrorMessage="1" errorTitle="Eingabefehler" error="Ganze Zahl zwischen 0 und 5000 eingeben." sqref="E7:E22" xr:uid="{00000000-0002-0000-0B00-000002000000}">
      <formula1>0</formula1>
      <formula2>5000</formula2>
    </dataValidation>
    <dataValidation type="textLength" showInputMessage="1" showErrorMessage="1" errorTitle="Zeichenlänge" error="Nur Texteingabe bis 200 Zeichen möglich." sqref="A7:A22 C7:C22" xr:uid="{00000000-0002-0000-0B00-000003000000}">
      <formula1>2</formula1>
      <formula2>200</formula2>
    </dataValidation>
    <dataValidation type="textLength" showInputMessage="1" showErrorMessage="1" errorTitle="Hinweis" error="Bitte Zeitraum von ... bis im Kennzahlenjahr eintragen." sqref="D7:D22" xr:uid="{00000000-0002-0000-0B00-000004000000}">
      <formula1>2</formula1>
      <formula2>200</formula2>
    </dataValidation>
  </dataValidations>
  <pageMargins left="0.7" right="0.7" top="0.75" bottom="0.75" header="0.3" footer="0.3"/>
  <pageSetup scale="63" orientation="landscape" r:id="rId1"/>
  <headerFooter>
    <oddFooter>&amp;L&amp;"Arial,Regular"&amp;7&amp;F&amp;C&amp;"Arial,Regular"&amp;7 © DKG  Alle Rechte vorbehalten&amp;R&amp;"Arial,Regular"&amp;7&amp;P</oddFooter>
  </headerFooter>
  <colBreaks count="1" manualBreakCount="1">
    <brk id="6" max="1048575" man="1"/>
  </colBreaks>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M51"/>
  <sheetViews>
    <sheetView workbookViewId="0">
      <selection activeCell="B6" sqref="B6"/>
    </sheetView>
  </sheetViews>
  <sheetFormatPr defaultColWidth="9.140625" defaultRowHeight="15" x14ac:dyDescent="0.25"/>
  <cols>
    <col min="1" max="2" width="37.7109375" customWidth="1"/>
    <col min="3" max="3" width="30.5703125" style="362" customWidth="1"/>
    <col min="4" max="5" width="37.7109375" style="362" customWidth="1"/>
  </cols>
  <sheetData>
    <row r="1" spans="1:13" ht="41.25" customHeight="1" x14ac:dyDescent="0.25">
      <c r="A1" s="311" t="s">
        <v>1268</v>
      </c>
      <c r="B1" s="311" t="s">
        <v>1263</v>
      </c>
      <c r="C1" s="360" t="s">
        <v>1265</v>
      </c>
      <c r="D1" s="360" t="s">
        <v>1266</v>
      </c>
      <c r="E1" s="360" t="s">
        <v>1267</v>
      </c>
      <c r="F1" s="312" t="s">
        <v>1269</v>
      </c>
      <c r="G1" s="312" t="s">
        <v>1270</v>
      </c>
      <c r="H1" s="312" t="s">
        <v>1271</v>
      </c>
      <c r="I1" s="312" t="s">
        <v>1272</v>
      </c>
      <c r="J1" s="312" t="s">
        <v>1273</v>
      </c>
      <c r="K1" s="312" t="s">
        <v>1274</v>
      </c>
      <c r="L1" s="312" t="s">
        <v>1275</v>
      </c>
      <c r="M1" s="312" t="s">
        <v>1276</v>
      </c>
    </row>
    <row r="2" spans="1:13" x14ac:dyDescent="0.25">
      <c r="A2" s="313" t="str">
        <f>IF(AND(SUM(Studien!I11:J11)=2,Studien!K11&lt;&gt;0),Studien!A11,"")</f>
        <v/>
      </c>
      <c r="B2" s="313" t="str">
        <f>IF(AND(SUM(Studien!I11:J11)=2,Studien!K11&lt;&gt;0),Studien!B11,"")</f>
        <v/>
      </c>
      <c r="C2" s="361" t="str">
        <f>IF(AND(SUM(Studien!I11:J11)=2,Studien!K11&lt;&gt;0),Studien!C11,"")</f>
        <v/>
      </c>
      <c r="D2" s="361" t="str">
        <f>IF(AND(SUM(Studien!I11:J11)=2,Studien!K11&lt;&gt;0),Studien!D11,"")</f>
        <v/>
      </c>
      <c r="E2" s="361" t="str">
        <f>IF(AND(SUM(Studien!I11:J11)=2,Studien!K11&lt;&gt;0),Studien!E11,"")</f>
        <v/>
      </c>
      <c r="F2" s="359"/>
      <c r="G2" s="359"/>
      <c r="H2" s="359"/>
      <c r="I2" s="359"/>
      <c r="J2" s="359"/>
      <c r="K2" s="359"/>
      <c r="L2" s="359"/>
      <c r="M2" s="359"/>
    </row>
    <row r="3" spans="1:13" x14ac:dyDescent="0.25">
      <c r="A3" s="313" t="str">
        <f>IF(AND(SUM(Studien!I12:J12)=2,Studien!K12&lt;&gt;0),Studien!A12,"")</f>
        <v/>
      </c>
      <c r="B3" s="313" t="str">
        <f>IF(AND(SUM(Studien!I12:J12)=2,Studien!K12&lt;&gt;0),Studien!B12,"")</f>
        <v/>
      </c>
      <c r="C3" s="361" t="str">
        <f>IF(AND(SUM(Studien!I12:J12)=2,Studien!K12&lt;&gt;0),Studien!C12,"")</f>
        <v/>
      </c>
      <c r="D3" s="361" t="str">
        <f>IF(AND(SUM(Studien!I12:J12)=2,Studien!K12&lt;&gt;0),Studien!D12,"")</f>
        <v/>
      </c>
      <c r="E3" s="361" t="str">
        <f>IF(AND(SUM(Studien!I12:J12)=2,Studien!K12&lt;&gt;0),Studien!E12,"")</f>
        <v/>
      </c>
      <c r="F3" s="359"/>
      <c r="G3" s="359"/>
      <c r="H3" s="359"/>
      <c r="I3" s="359"/>
      <c r="J3" s="359"/>
      <c r="K3" s="359"/>
      <c r="L3" s="359"/>
      <c r="M3" s="359"/>
    </row>
    <row r="4" spans="1:13" x14ac:dyDescent="0.25">
      <c r="A4" s="313" t="str">
        <f>IF(AND(SUM(Studien!I13:J13)=2,Studien!K13&lt;&gt;0),Studien!A13,"")</f>
        <v/>
      </c>
      <c r="B4" s="313" t="str">
        <f>IF(AND(SUM(Studien!I13:J13)=2,Studien!K13&lt;&gt;0),Studien!B13,"")</f>
        <v/>
      </c>
      <c r="C4" s="361" t="str">
        <f>IF(AND(SUM(Studien!I13:J13)=2,Studien!K13&lt;&gt;0),Studien!C13,"")</f>
        <v/>
      </c>
      <c r="D4" s="361" t="str">
        <f>IF(AND(SUM(Studien!I13:J13)=2,Studien!K13&lt;&gt;0),Studien!D13,"")</f>
        <v/>
      </c>
      <c r="E4" s="361" t="str">
        <f>IF(AND(SUM(Studien!I13:J13)=2,Studien!K13&lt;&gt;0),Studien!E13,"")</f>
        <v/>
      </c>
      <c r="F4" s="359"/>
      <c r="G4" s="359"/>
      <c r="H4" s="359"/>
      <c r="I4" s="359"/>
      <c r="J4" s="359"/>
      <c r="K4" s="359"/>
      <c r="L4" s="359"/>
      <c r="M4" s="359"/>
    </row>
    <row r="5" spans="1:13" x14ac:dyDescent="0.25">
      <c r="A5" s="313" t="str">
        <f>IF(AND(SUM(Studien!I14:J14)=2,Studien!K14&lt;&gt;0),Studien!A14,"")</f>
        <v/>
      </c>
      <c r="B5" s="313" t="str">
        <f>IF(AND(SUM(Studien!I14:J14)=2,Studien!K14&lt;&gt;0),Studien!B14,"")</f>
        <v/>
      </c>
      <c r="C5" s="361" t="str">
        <f>IF(AND(SUM(Studien!I14:J14)=2,Studien!K14&lt;&gt;0),Studien!C14,"")</f>
        <v/>
      </c>
      <c r="D5" s="361" t="str">
        <f>IF(AND(SUM(Studien!I14:J14)=2,Studien!K14&lt;&gt;0),Studien!D14,"")</f>
        <v/>
      </c>
      <c r="E5" s="361" t="str">
        <f>IF(AND(SUM(Studien!I14:J14)=2,Studien!K14&lt;&gt;0),Studien!E14,"")</f>
        <v/>
      </c>
      <c r="F5" s="359"/>
      <c r="G5" s="359"/>
      <c r="H5" s="359"/>
      <c r="I5" s="359"/>
      <c r="J5" s="359"/>
      <c r="K5" s="359"/>
      <c r="L5" s="359"/>
      <c r="M5" s="359"/>
    </row>
    <row r="6" spans="1:13" x14ac:dyDescent="0.25">
      <c r="A6" s="313" t="str">
        <f>IF(AND(SUM(Studien!I15:J15)=2,Studien!K15&lt;&gt;0),Studien!A15,"")</f>
        <v/>
      </c>
      <c r="B6" s="313" t="str">
        <f>IF(AND(SUM(Studien!I15:J15)=2,Studien!K15&lt;&gt;0),Studien!B15,"")</f>
        <v/>
      </c>
      <c r="C6" s="361" t="str">
        <f>IF(AND(SUM(Studien!I15:J15)=2,Studien!K15&lt;&gt;0),Studien!C15,"")</f>
        <v/>
      </c>
      <c r="D6" s="361" t="str">
        <f>IF(AND(SUM(Studien!I15:J15)=2,Studien!K15&lt;&gt;0),Studien!D15,"")</f>
        <v/>
      </c>
      <c r="E6" s="361" t="str">
        <f>IF(AND(SUM(Studien!I15:J15)=2,Studien!K15&lt;&gt;0),Studien!E15,"")</f>
        <v/>
      </c>
      <c r="F6" s="359"/>
      <c r="G6" s="359"/>
      <c r="H6" s="359"/>
      <c r="I6" s="359"/>
      <c r="J6" s="359"/>
      <c r="K6" s="359"/>
      <c r="L6" s="359"/>
      <c r="M6" s="359"/>
    </row>
    <row r="7" spans="1:13" x14ac:dyDescent="0.25">
      <c r="A7" s="313" t="str">
        <f>IF(AND(SUM(Studien!I16:J16)=2,Studien!K16&lt;&gt;0),Studien!A16,"")</f>
        <v/>
      </c>
      <c r="B7" s="313" t="str">
        <f>IF(AND(SUM(Studien!I16:J16)=2,Studien!K16&lt;&gt;0),Studien!B16,"")</f>
        <v/>
      </c>
      <c r="C7" s="361" t="str">
        <f>IF(AND(SUM(Studien!I16:J16)=2,Studien!K16&lt;&gt;0),Studien!C16,"")</f>
        <v/>
      </c>
      <c r="D7" s="361" t="str">
        <f>IF(AND(SUM(Studien!I16:J16)=2,Studien!K16&lt;&gt;0),Studien!D16,"")</f>
        <v/>
      </c>
      <c r="E7" s="361" t="str">
        <f>IF(AND(SUM(Studien!I16:J16)=2,Studien!K16&lt;&gt;0),Studien!E16,"")</f>
        <v/>
      </c>
      <c r="F7" s="359"/>
      <c r="G7" s="359"/>
      <c r="H7" s="359"/>
      <c r="I7" s="359"/>
      <c r="J7" s="359"/>
      <c r="K7" s="359"/>
      <c r="L7" s="359"/>
      <c r="M7" s="359"/>
    </row>
    <row r="8" spans="1:13" x14ac:dyDescent="0.25">
      <c r="A8" s="313" t="str">
        <f>IF(AND(SUM(Studien!I17:J17)=2,Studien!K17&lt;&gt;0),Studien!A17,"")</f>
        <v/>
      </c>
      <c r="B8" s="313" t="str">
        <f>IF(AND(SUM(Studien!I17:J17)=2,Studien!K17&lt;&gt;0),Studien!B17,"")</f>
        <v/>
      </c>
      <c r="C8" s="361" t="str">
        <f>IF(AND(SUM(Studien!I17:J17)=2,Studien!K17&lt;&gt;0),Studien!C17,"")</f>
        <v/>
      </c>
      <c r="D8" s="361" t="str">
        <f>IF(AND(SUM(Studien!I17:J17)=2,Studien!K17&lt;&gt;0),Studien!D17,"")</f>
        <v/>
      </c>
      <c r="E8" s="361" t="str">
        <f>IF(AND(SUM(Studien!I17:J17)=2,Studien!K17&lt;&gt;0),Studien!E17,"")</f>
        <v/>
      </c>
      <c r="F8" s="359"/>
      <c r="G8" s="359"/>
      <c r="H8" s="359"/>
      <c r="I8" s="359"/>
      <c r="J8" s="359"/>
      <c r="K8" s="359"/>
      <c r="L8" s="359"/>
      <c r="M8" s="359"/>
    </row>
    <row r="9" spans="1:13" x14ac:dyDescent="0.25">
      <c r="A9" s="313" t="str">
        <f>IF(AND(SUM(Studien!I18:J18)=2,Studien!K18&lt;&gt;0),Studien!A18,"")</f>
        <v/>
      </c>
      <c r="B9" s="313" t="str">
        <f>IF(AND(SUM(Studien!I18:J18)=2,Studien!K18&lt;&gt;0),Studien!B18,"")</f>
        <v/>
      </c>
      <c r="C9" s="361" t="str">
        <f>IF(AND(SUM(Studien!I18:J18)=2,Studien!K18&lt;&gt;0),Studien!C18,"")</f>
        <v/>
      </c>
      <c r="D9" s="361" t="str">
        <f>IF(AND(SUM(Studien!I18:J18)=2,Studien!K18&lt;&gt;0),Studien!D18,"")</f>
        <v/>
      </c>
      <c r="E9" s="361" t="str">
        <f>IF(AND(SUM(Studien!I18:J18)=2,Studien!K18&lt;&gt;0),Studien!E18,"")</f>
        <v/>
      </c>
      <c r="F9" s="359"/>
      <c r="G9" s="359"/>
      <c r="H9" s="359"/>
      <c r="I9" s="359"/>
      <c r="J9" s="359"/>
      <c r="K9" s="359"/>
      <c r="L9" s="359"/>
      <c r="M9" s="359"/>
    </row>
    <row r="10" spans="1:13" x14ac:dyDescent="0.25">
      <c r="A10" s="313" t="str">
        <f>IF(AND(SUM(Studien!I19:J19)=2,Studien!K19&lt;&gt;0),Studien!A19,"")</f>
        <v/>
      </c>
      <c r="B10" s="313" t="str">
        <f>IF(AND(SUM(Studien!I19:J19)=2,Studien!K19&lt;&gt;0),Studien!B19,"")</f>
        <v/>
      </c>
      <c r="C10" s="361" t="str">
        <f>IF(AND(SUM(Studien!I19:J19)=2,Studien!K19&lt;&gt;0),Studien!C19,"")</f>
        <v/>
      </c>
      <c r="D10" s="361" t="str">
        <f>IF(AND(SUM(Studien!I19:J19)=2,Studien!K19&lt;&gt;0),Studien!D19,"")</f>
        <v/>
      </c>
      <c r="E10" s="361" t="str">
        <f>IF(AND(SUM(Studien!I19:J19)=2,Studien!K19&lt;&gt;0),Studien!E19,"")</f>
        <v/>
      </c>
      <c r="F10" s="359"/>
      <c r="G10" s="359"/>
      <c r="H10" s="359"/>
      <c r="I10" s="359"/>
      <c r="J10" s="359"/>
      <c r="K10" s="359"/>
      <c r="L10" s="359"/>
      <c r="M10" s="359"/>
    </row>
    <row r="11" spans="1:13" x14ac:dyDescent="0.25">
      <c r="A11" s="313" t="str">
        <f>IF(AND(SUM(Studien!I20:J20)=2,Studien!K20&lt;&gt;0),Studien!A20,"")</f>
        <v/>
      </c>
      <c r="B11" s="313" t="str">
        <f>IF(AND(SUM(Studien!I20:J20)=2,Studien!K20&lt;&gt;0),Studien!B20,"")</f>
        <v/>
      </c>
      <c r="C11" s="361" t="str">
        <f>IF(AND(SUM(Studien!I20:J20)=2,Studien!K20&lt;&gt;0),Studien!C20,"")</f>
        <v/>
      </c>
      <c r="D11" s="361" t="str">
        <f>IF(AND(SUM(Studien!I20:J20)=2,Studien!K20&lt;&gt;0),Studien!D20,"")</f>
        <v/>
      </c>
      <c r="E11" s="361" t="str">
        <f>IF(AND(SUM(Studien!I20:J20)=2,Studien!K20&lt;&gt;0),Studien!E20,"")</f>
        <v/>
      </c>
      <c r="F11" s="359"/>
      <c r="G11" s="359"/>
      <c r="H11" s="359"/>
      <c r="I11" s="359"/>
      <c r="J11" s="359"/>
      <c r="K11" s="359"/>
      <c r="L11" s="359"/>
      <c r="M11" s="359"/>
    </row>
    <row r="12" spans="1:13" x14ac:dyDescent="0.25">
      <c r="A12" s="313" t="str">
        <f>IF(AND(SUM(Studien!I21:J21)=2,Studien!K21&lt;&gt;0),Studien!A21,"")</f>
        <v/>
      </c>
      <c r="B12" s="313" t="str">
        <f>IF(AND(SUM(Studien!I21:J21)=2,Studien!K21&lt;&gt;0),Studien!B21,"")</f>
        <v/>
      </c>
      <c r="C12" s="361" t="str">
        <f>IF(AND(SUM(Studien!I21:J21)=2,Studien!K21&lt;&gt;0),Studien!C21,"")</f>
        <v/>
      </c>
      <c r="D12" s="361" t="str">
        <f>IF(AND(SUM(Studien!I21:J21)=2,Studien!K21&lt;&gt;0),Studien!D21,"")</f>
        <v/>
      </c>
      <c r="E12" s="361" t="str">
        <f>IF(AND(SUM(Studien!I21:J21)=2,Studien!K21&lt;&gt;0),Studien!E21,"")</f>
        <v/>
      </c>
      <c r="F12" s="359"/>
      <c r="G12" s="359"/>
      <c r="H12" s="359"/>
      <c r="I12" s="359"/>
      <c r="J12" s="359"/>
      <c r="K12" s="359"/>
      <c r="L12" s="359"/>
      <c r="M12" s="359"/>
    </row>
    <row r="13" spans="1:13" x14ac:dyDescent="0.25">
      <c r="A13" s="313" t="str">
        <f>IF(AND(SUM(Studien!I22:J22)=2,Studien!K22&lt;&gt;0),Studien!A22,"")</f>
        <v/>
      </c>
      <c r="B13" s="313" t="str">
        <f>IF(AND(SUM(Studien!I22:J22)=2,Studien!K22&lt;&gt;0),Studien!B22,"")</f>
        <v/>
      </c>
      <c r="C13" s="361" t="str">
        <f>IF(AND(SUM(Studien!I22:J22)=2,Studien!K22&lt;&gt;0),Studien!C22,"")</f>
        <v/>
      </c>
      <c r="D13" s="361" t="str">
        <f>IF(AND(SUM(Studien!I22:J22)=2,Studien!K22&lt;&gt;0),Studien!D22,"")</f>
        <v/>
      </c>
      <c r="E13" s="361" t="str">
        <f>IF(AND(SUM(Studien!I22:J22)=2,Studien!K22&lt;&gt;0),Studien!E22,"")</f>
        <v/>
      </c>
      <c r="F13" s="359"/>
      <c r="G13" s="359"/>
      <c r="H13" s="359"/>
      <c r="I13" s="359"/>
      <c r="J13" s="359"/>
      <c r="K13" s="359"/>
      <c r="L13" s="359"/>
      <c r="M13" s="359"/>
    </row>
    <row r="14" spans="1:13" x14ac:dyDescent="0.25">
      <c r="A14" s="313" t="str">
        <f>IF(AND(SUM(Studien!I23:J23)=2,Studien!K23&lt;&gt;0),Studien!A23,"")</f>
        <v/>
      </c>
      <c r="B14" s="313" t="str">
        <f>IF(AND(SUM(Studien!I23:J23)=2,Studien!K23&lt;&gt;0),Studien!B23,"")</f>
        <v/>
      </c>
      <c r="C14" s="361" t="str">
        <f>IF(AND(SUM(Studien!I23:J23)=2,Studien!K23&lt;&gt;0),Studien!C23,"")</f>
        <v/>
      </c>
      <c r="D14" s="361" t="str">
        <f>IF(AND(SUM(Studien!I23:J23)=2,Studien!K23&lt;&gt;0),Studien!D23,"")</f>
        <v/>
      </c>
      <c r="E14" s="361" t="str">
        <f>IF(AND(SUM(Studien!I23:J23)=2,Studien!K23&lt;&gt;0),Studien!E23,"")</f>
        <v/>
      </c>
      <c r="F14" s="359"/>
      <c r="G14" s="359"/>
      <c r="H14" s="359"/>
      <c r="I14" s="359"/>
      <c r="J14" s="359"/>
      <c r="K14" s="359"/>
      <c r="L14" s="359"/>
      <c r="M14" s="359"/>
    </row>
    <row r="15" spans="1:13" x14ac:dyDescent="0.25">
      <c r="A15" s="313" t="str">
        <f>IF(AND(SUM(Studien!I24:J24)=2,Studien!K24&lt;&gt;0),Studien!A24,"")</f>
        <v/>
      </c>
      <c r="B15" s="313" t="str">
        <f>IF(AND(SUM(Studien!I24:J24)=2,Studien!K24&lt;&gt;0),Studien!B24,"")</f>
        <v/>
      </c>
      <c r="C15" s="361" t="str">
        <f>IF(AND(SUM(Studien!I24:J24)=2,Studien!K24&lt;&gt;0),Studien!C24,"")</f>
        <v/>
      </c>
      <c r="D15" s="361" t="str">
        <f>IF(AND(SUM(Studien!I24:J24)=2,Studien!K24&lt;&gt;0),Studien!D24,"")</f>
        <v/>
      </c>
      <c r="E15" s="361" t="str">
        <f>IF(AND(SUM(Studien!I24:J24)=2,Studien!K24&lt;&gt;0),Studien!E24,"")</f>
        <v/>
      </c>
      <c r="F15" s="359"/>
      <c r="G15" s="359"/>
      <c r="H15" s="359"/>
      <c r="I15" s="359"/>
      <c r="J15" s="359"/>
      <c r="K15" s="359"/>
      <c r="L15" s="359"/>
      <c r="M15" s="359"/>
    </row>
    <row r="16" spans="1:13" x14ac:dyDescent="0.25">
      <c r="A16" s="313" t="str">
        <f>IF(AND(SUM(Studien!I25:J25)=2,Studien!K25&lt;&gt;0),Studien!A25,"")</f>
        <v/>
      </c>
      <c r="B16" s="313" t="str">
        <f>IF(AND(SUM(Studien!I25:J25)=2,Studien!K25&lt;&gt;0),Studien!B25,"")</f>
        <v/>
      </c>
      <c r="C16" s="361" t="str">
        <f>IF(AND(SUM(Studien!I25:J25)=2,Studien!K25&lt;&gt;0),Studien!C25,"")</f>
        <v/>
      </c>
      <c r="D16" s="361" t="str">
        <f>IF(AND(SUM(Studien!I25:J25)=2,Studien!K25&lt;&gt;0),Studien!D25,"")</f>
        <v/>
      </c>
      <c r="E16" s="361" t="str">
        <f>IF(AND(SUM(Studien!I25:J25)=2,Studien!K25&lt;&gt;0),Studien!E25,"")</f>
        <v/>
      </c>
      <c r="F16" s="359"/>
      <c r="G16" s="359"/>
      <c r="H16" s="359"/>
      <c r="I16" s="359"/>
      <c r="J16" s="359"/>
      <c r="K16" s="359"/>
      <c r="L16" s="359"/>
      <c r="M16" s="359"/>
    </row>
    <row r="17" spans="1:13" x14ac:dyDescent="0.25">
      <c r="A17" s="313" t="str">
        <f>IF(AND(SUM(Studien!I26:J26)=2,Studien!K26&lt;&gt;0),Studien!A26,"")</f>
        <v/>
      </c>
      <c r="B17" s="313" t="str">
        <f>IF(AND(SUM(Studien!I26:J26)=2,Studien!K26&lt;&gt;0),Studien!B26,"")</f>
        <v/>
      </c>
      <c r="C17" s="361" t="str">
        <f>IF(AND(SUM(Studien!I26:J26)=2,Studien!K26&lt;&gt;0),Studien!C26,"")</f>
        <v/>
      </c>
      <c r="D17" s="361" t="str">
        <f>IF(AND(SUM(Studien!I26:J26)=2,Studien!K26&lt;&gt;0),Studien!D26,"")</f>
        <v/>
      </c>
      <c r="E17" s="361" t="str">
        <f>IF(AND(SUM(Studien!I26:J26)=2,Studien!K26&lt;&gt;0),Studien!E26,"")</f>
        <v/>
      </c>
      <c r="F17" s="359"/>
      <c r="G17" s="359"/>
      <c r="H17" s="359"/>
      <c r="I17" s="359"/>
      <c r="J17" s="359"/>
      <c r="K17" s="359"/>
      <c r="L17" s="359"/>
      <c r="M17" s="359"/>
    </row>
    <row r="18" spans="1:13" x14ac:dyDescent="0.25">
      <c r="A18" s="313" t="str">
        <f>IF(AND(SUM(Studien!I27:J27)=2,Studien!K27&lt;&gt;0),Studien!A27,"")</f>
        <v/>
      </c>
      <c r="B18" s="313" t="str">
        <f>IF(AND(SUM(Studien!I27:J27)=2,Studien!K27&lt;&gt;0),Studien!B27,"")</f>
        <v/>
      </c>
      <c r="C18" s="361" t="str">
        <f>IF(AND(SUM(Studien!I27:J27)=2,Studien!K27&lt;&gt;0),Studien!C27,"")</f>
        <v/>
      </c>
      <c r="D18" s="361" t="str">
        <f>IF(AND(SUM(Studien!I27:J27)=2,Studien!K27&lt;&gt;0),Studien!D27,"")</f>
        <v/>
      </c>
      <c r="E18" s="361" t="str">
        <f>IF(AND(SUM(Studien!I27:J27)=2,Studien!K27&lt;&gt;0),Studien!E27,"")</f>
        <v/>
      </c>
      <c r="F18" s="359"/>
      <c r="G18" s="359"/>
      <c r="H18" s="359"/>
      <c r="I18" s="359"/>
      <c r="J18" s="359"/>
      <c r="K18" s="359"/>
      <c r="L18" s="359"/>
      <c r="M18" s="359"/>
    </row>
    <row r="19" spans="1:13" x14ac:dyDescent="0.25">
      <c r="A19" s="313" t="str">
        <f>IF(AND(SUM(Studien!I28:J28)=2,Studien!K28&lt;&gt;0),Studien!A28,"")</f>
        <v/>
      </c>
      <c r="B19" s="313" t="str">
        <f>IF(AND(SUM(Studien!I28:J28)=2,Studien!K28&lt;&gt;0),Studien!B28,"")</f>
        <v/>
      </c>
      <c r="C19" s="361" t="str">
        <f>IF(AND(SUM(Studien!I28:J28)=2,Studien!K28&lt;&gt;0),Studien!C28,"")</f>
        <v/>
      </c>
      <c r="D19" s="361" t="str">
        <f>IF(AND(SUM(Studien!I28:J28)=2,Studien!K28&lt;&gt;0),Studien!D28,"")</f>
        <v/>
      </c>
      <c r="E19" s="361" t="str">
        <f>IF(AND(SUM(Studien!I28:J28)=2,Studien!K28&lt;&gt;0),Studien!E28,"")</f>
        <v/>
      </c>
      <c r="F19" s="359"/>
      <c r="G19" s="359"/>
      <c r="H19" s="359"/>
      <c r="I19" s="359"/>
      <c r="J19" s="359"/>
      <c r="K19" s="359"/>
      <c r="L19" s="359"/>
      <c r="M19" s="359"/>
    </row>
    <row r="20" spans="1:13" x14ac:dyDescent="0.25">
      <c r="A20" s="313" t="str">
        <f>IF(AND(SUM(Studien!I29:J29)=2,Studien!K29&lt;&gt;0),Studien!A29,"")</f>
        <v/>
      </c>
      <c r="B20" s="313" t="str">
        <f>IF(AND(SUM(Studien!I29:J29)=2,Studien!K29&lt;&gt;0),Studien!B29,"")</f>
        <v/>
      </c>
      <c r="C20" s="361" t="str">
        <f>IF(AND(SUM(Studien!I29:J29)=2,Studien!K29&lt;&gt;0),Studien!C29,"")</f>
        <v/>
      </c>
      <c r="D20" s="361" t="str">
        <f>IF(AND(SUM(Studien!I29:J29)=2,Studien!K29&lt;&gt;0),Studien!D29,"")</f>
        <v/>
      </c>
      <c r="E20" s="361" t="str">
        <f>IF(AND(SUM(Studien!I29:J29)=2,Studien!K29&lt;&gt;0),Studien!E29,"")</f>
        <v/>
      </c>
      <c r="F20" s="359"/>
      <c r="G20" s="359"/>
      <c r="H20" s="359"/>
      <c r="I20" s="359"/>
      <c r="J20" s="359"/>
      <c r="K20" s="359"/>
      <c r="L20" s="359"/>
      <c r="M20" s="359"/>
    </row>
    <row r="21" spans="1:13" x14ac:dyDescent="0.25">
      <c r="A21" s="313" t="str">
        <f>IF(AND(SUM(Studien!I30:J30)=2,Studien!K30&lt;&gt;0),Studien!A30,"")</f>
        <v/>
      </c>
      <c r="B21" s="313" t="str">
        <f>IF(AND(SUM(Studien!I30:J30)=2,Studien!K30&lt;&gt;0),Studien!B30,"")</f>
        <v/>
      </c>
      <c r="C21" s="361" t="str">
        <f>IF(AND(SUM(Studien!I30:J30)=2,Studien!K30&lt;&gt;0),Studien!C30,"")</f>
        <v/>
      </c>
      <c r="D21" s="361" t="str">
        <f>IF(AND(SUM(Studien!I30:J30)=2,Studien!K30&lt;&gt;0),Studien!D30,"")</f>
        <v/>
      </c>
      <c r="E21" s="361" t="str">
        <f>IF(AND(SUM(Studien!I30:J30)=2,Studien!K30&lt;&gt;0),Studien!E30,"")</f>
        <v/>
      </c>
      <c r="F21" s="359"/>
      <c r="G21" s="359"/>
      <c r="H21" s="359"/>
      <c r="I21" s="359"/>
      <c r="J21" s="359"/>
      <c r="K21" s="359"/>
      <c r="L21" s="359"/>
      <c r="M21" s="359"/>
    </row>
    <row r="22" spans="1:13" x14ac:dyDescent="0.25">
      <c r="A22" s="313" t="str">
        <f>IF(AND(SUM(Studien!I31:J31)=2,Studien!K31&lt;&gt;0),Studien!A31,"")</f>
        <v/>
      </c>
      <c r="B22" s="313" t="str">
        <f>IF(AND(SUM(Studien!I31:J31)=2,Studien!K31&lt;&gt;0),Studien!B31,"")</f>
        <v/>
      </c>
      <c r="C22" s="361" t="str">
        <f>IF(AND(SUM(Studien!I31:J31)=2,Studien!K31&lt;&gt;0),Studien!C31,"")</f>
        <v/>
      </c>
      <c r="D22" s="361" t="str">
        <f>IF(AND(SUM(Studien!I31:J31)=2,Studien!K31&lt;&gt;0),Studien!D31,"")</f>
        <v/>
      </c>
      <c r="E22" s="361" t="str">
        <f>IF(AND(SUM(Studien!I31:J31)=2,Studien!K31&lt;&gt;0),Studien!E31,"")</f>
        <v/>
      </c>
      <c r="F22" s="359"/>
      <c r="G22" s="359"/>
      <c r="H22" s="359"/>
      <c r="I22" s="359"/>
      <c r="J22" s="359"/>
      <c r="K22" s="359"/>
      <c r="L22" s="359"/>
      <c r="M22" s="359"/>
    </row>
    <row r="23" spans="1:13" x14ac:dyDescent="0.25">
      <c r="A23" s="313" t="str">
        <f>IF(AND(SUM(Studien!I32:J32)=2,Studien!K32&lt;&gt;0),Studien!A32,"")</f>
        <v/>
      </c>
      <c r="B23" s="313" t="str">
        <f>IF(AND(SUM(Studien!I32:J32)=2,Studien!K32&lt;&gt;0),Studien!B32,"")</f>
        <v/>
      </c>
      <c r="C23" s="361" t="str">
        <f>IF(AND(SUM(Studien!I32:J32)=2,Studien!K32&lt;&gt;0),Studien!C32,"")</f>
        <v/>
      </c>
      <c r="D23" s="361" t="str">
        <f>IF(AND(SUM(Studien!I32:J32)=2,Studien!K32&lt;&gt;0),Studien!D32,"")</f>
        <v/>
      </c>
      <c r="E23" s="361" t="str">
        <f>IF(AND(SUM(Studien!I32:J32)=2,Studien!K32&lt;&gt;0),Studien!E32,"")</f>
        <v/>
      </c>
      <c r="F23" s="359"/>
      <c r="G23" s="359"/>
      <c r="H23" s="359"/>
      <c r="I23" s="359"/>
      <c r="J23" s="359"/>
      <c r="K23" s="359"/>
      <c r="L23" s="359"/>
      <c r="M23" s="359"/>
    </row>
    <row r="24" spans="1:13" x14ac:dyDescent="0.25">
      <c r="A24" s="313" t="str">
        <f>IF(AND(SUM(Studien!I33:J33)=2,Studien!K33&lt;&gt;0),Studien!A33,"")</f>
        <v/>
      </c>
      <c r="B24" s="313" t="str">
        <f>IF(AND(SUM(Studien!I33:J33)=2,Studien!K33&lt;&gt;0),Studien!B33,"")</f>
        <v/>
      </c>
      <c r="C24" s="361" t="str">
        <f>IF(AND(SUM(Studien!I33:J33)=2,Studien!K33&lt;&gt;0),Studien!C33,"")</f>
        <v/>
      </c>
      <c r="D24" s="361" t="str">
        <f>IF(AND(SUM(Studien!I33:J33)=2,Studien!K33&lt;&gt;0),Studien!D33,"")</f>
        <v/>
      </c>
      <c r="E24" s="361" t="str">
        <f>IF(AND(SUM(Studien!I33:J33)=2,Studien!K33&lt;&gt;0),Studien!E33,"")</f>
        <v/>
      </c>
      <c r="F24" s="359"/>
      <c r="G24" s="359"/>
      <c r="H24" s="359"/>
      <c r="I24" s="359"/>
      <c r="J24" s="359"/>
      <c r="K24" s="359"/>
      <c r="L24" s="359"/>
      <c r="M24" s="359"/>
    </row>
    <row r="25" spans="1:13" x14ac:dyDescent="0.25">
      <c r="A25" s="313" t="str">
        <f>IF(AND(SUM(Studien!I34:J34)=2,Studien!K34&lt;&gt;0),Studien!A34,"")</f>
        <v/>
      </c>
      <c r="B25" s="313" t="str">
        <f>IF(AND(SUM(Studien!I34:J34)=2,Studien!K34&lt;&gt;0),Studien!B34,"")</f>
        <v/>
      </c>
      <c r="C25" s="361" t="str">
        <f>IF(AND(SUM(Studien!I34:J34)=2,Studien!K34&lt;&gt;0),Studien!C34,"")</f>
        <v/>
      </c>
      <c r="D25" s="361" t="str">
        <f>IF(AND(SUM(Studien!I34:J34)=2,Studien!K34&lt;&gt;0),Studien!D34,"")</f>
        <v/>
      </c>
      <c r="E25" s="361" t="str">
        <f>IF(AND(SUM(Studien!I34:J34)=2,Studien!K34&lt;&gt;0),Studien!E34,"")</f>
        <v/>
      </c>
      <c r="F25" s="359"/>
      <c r="G25" s="359"/>
      <c r="H25" s="359"/>
      <c r="I25" s="359"/>
      <c r="J25" s="359"/>
      <c r="K25" s="359"/>
      <c r="L25" s="359"/>
      <c r="M25" s="359"/>
    </row>
    <row r="26" spans="1:13" x14ac:dyDescent="0.25">
      <c r="A26" s="313" t="str">
        <f>IF(AND(SUM(Studien!I35:J35)=2,Studien!K35&lt;&gt;0),Studien!A35,"")</f>
        <v/>
      </c>
      <c r="B26" s="313" t="str">
        <f>IF(AND(SUM(Studien!I35:J35)=2,Studien!K35&lt;&gt;0),Studien!B35,"")</f>
        <v/>
      </c>
      <c r="C26" s="361" t="str">
        <f>IF(AND(SUM(Studien!I35:J35)=2,Studien!K35&lt;&gt;0),Studien!C35,"")</f>
        <v/>
      </c>
      <c r="D26" s="361" t="str">
        <f>IF(AND(SUM(Studien!I35:J35)=2,Studien!K35&lt;&gt;0),Studien!D35,"")</f>
        <v/>
      </c>
      <c r="E26" s="361" t="str">
        <f>IF(AND(SUM(Studien!I35:J35)=2,Studien!K35&lt;&gt;0),Studien!E35,"")</f>
        <v/>
      </c>
      <c r="F26" s="359"/>
      <c r="G26" s="359"/>
      <c r="H26" s="359"/>
      <c r="I26" s="359"/>
      <c r="J26" s="359"/>
      <c r="K26" s="359"/>
      <c r="L26" s="359"/>
      <c r="M26" s="359"/>
    </row>
    <row r="27" spans="1:13" x14ac:dyDescent="0.25">
      <c r="A27" s="313" t="str">
        <f>IF(AND(SUM(Studien!I36:J36)=2,Studien!K36&lt;&gt;0),Studien!A36,"")</f>
        <v/>
      </c>
      <c r="B27" s="313" t="str">
        <f>IF(AND(SUM(Studien!I36:J36)=2,Studien!K36&lt;&gt;0),Studien!B36,"")</f>
        <v/>
      </c>
      <c r="C27" s="361" t="str">
        <f>IF(AND(SUM(Studien!I36:J36)=2,Studien!K36&lt;&gt;0),Studien!C36,"")</f>
        <v/>
      </c>
      <c r="D27" s="361" t="str">
        <f>IF(AND(SUM(Studien!I36:J36)=2,Studien!K36&lt;&gt;0),Studien!D36,"")</f>
        <v/>
      </c>
      <c r="E27" s="361" t="str">
        <f>IF(AND(SUM(Studien!I36:J36)=2,Studien!K36&lt;&gt;0),Studien!E36,"")</f>
        <v/>
      </c>
      <c r="F27" s="359"/>
      <c r="G27" s="359"/>
      <c r="H27" s="359"/>
      <c r="I27" s="359"/>
      <c r="J27" s="359"/>
      <c r="K27" s="359"/>
      <c r="L27" s="359"/>
      <c r="M27" s="359"/>
    </row>
    <row r="28" spans="1:13" x14ac:dyDescent="0.25">
      <c r="A28" s="313" t="str">
        <f>IF(AND(SUM(Studien!I37:J37)=2,Studien!K37&lt;&gt;0),Studien!A37,"")</f>
        <v/>
      </c>
      <c r="B28" s="313" t="str">
        <f>IF(AND(SUM(Studien!I37:J37)=2,Studien!K37&lt;&gt;0),Studien!B37,"")</f>
        <v/>
      </c>
      <c r="C28" s="361" t="str">
        <f>IF(AND(SUM(Studien!I37:J37)=2,Studien!K37&lt;&gt;0),Studien!C37,"")</f>
        <v/>
      </c>
      <c r="D28" s="361" t="str">
        <f>IF(AND(SUM(Studien!I37:J37)=2,Studien!K37&lt;&gt;0),Studien!D37,"")</f>
        <v/>
      </c>
      <c r="E28" s="361" t="str">
        <f>IF(AND(SUM(Studien!I37:J37)=2,Studien!K37&lt;&gt;0),Studien!E37,"")</f>
        <v/>
      </c>
      <c r="F28" s="359"/>
      <c r="G28" s="359"/>
      <c r="H28" s="359"/>
      <c r="I28" s="359"/>
      <c r="J28" s="359"/>
      <c r="K28" s="359"/>
      <c r="L28" s="359"/>
      <c r="M28" s="359"/>
    </row>
    <row r="29" spans="1:13" x14ac:dyDescent="0.25">
      <c r="A29" s="313" t="str">
        <f>IF(AND(SUM(Studien!I38:J38)=2,Studien!K38&lt;&gt;0),Studien!A38,"")</f>
        <v/>
      </c>
      <c r="B29" s="313" t="str">
        <f>IF(AND(SUM(Studien!I38:J38)=2,Studien!K38&lt;&gt;0),Studien!B38,"")</f>
        <v/>
      </c>
      <c r="C29" s="361" t="str">
        <f>IF(AND(SUM(Studien!I38:J38)=2,Studien!K38&lt;&gt;0),Studien!C38,"")</f>
        <v/>
      </c>
      <c r="D29" s="361" t="str">
        <f>IF(AND(SUM(Studien!I38:J38)=2,Studien!K38&lt;&gt;0),Studien!D38,"")</f>
        <v/>
      </c>
      <c r="E29" s="361" t="str">
        <f>IF(AND(SUM(Studien!I38:J38)=2,Studien!K38&lt;&gt;0),Studien!E38,"")</f>
        <v/>
      </c>
      <c r="F29" s="359"/>
      <c r="G29" s="359"/>
      <c r="H29" s="359"/>
      <c r="I29" s="359"/>
      <c r="J29" s="359"/>
      <c r="K29" s="359"/>
      <c r="L29" s="359"/>
      <c r="M29" s="359"/>
    </row>
    <row r="30" spans="1:13" x14ac:dyDescent="0.25">
      <c r="A30" s="313" t="str">
        <f>IF(AND(SUM(Studien!I39:J39)=2,Studien!K39&lt;&gt;0),Studien!A39,"")</f>
        <v/>
      </c>
      <c r="B30" s="313" t="str">
        <f>IF(AND(SUM(Studien!I39:J39)=2,Studien!K39&lt;&gt;0),Studien!B39,"")</f>
        <v/>
      </c>
      <c r="C30" s="361" t="str">
        <f>IF(AND(SUM(Studien!I39:J39)=2,Studien!K39&lt;&gt;0),Studien!C39,"")</f>
        <v/>
      </c>
      <c r="D30" s="361" t="str">
        <f>IF(AND(SUM(Studien!I39:J39)=2,Studien!K39&lt;&gt;0),Studien!D39,"")</f>
        <v/>
      </c>
      <c r="E30" s="361" t="str">
        <f>IF(AND(SUM(Studien!I39:J39)=2,Studien!K39&lt;&gt;0),Studien!E39,"")</f>
        <v/>
      </c>
      <c r="F30" s="359"/>
      <c r="G30" s="359"/>
      <c r="H30" s="359"/>
      <c r="I30" s="359"/>
      <c r="J30" s="359"/>
      <c r="K30" s="359"/>
      <c r="L30" s="359"/>
      <c r="M30" s="359"/>
    </row>
    <row r="31" spans="1:13" x14ac:dyDescent="0.25">
      <c r="A31" s="313" t="str">
        <f>IF(AND(SUM(Studien!I40:J40)=2,Studien!K40&lt;&gt;0),Studien!A40,"")</f>
        <v/>
      </c>
      <c r="B31" s="313" t="str">
        <f>IF(AND(SUM(Studien!I40:J40)=2,Studien!K40&lt;&gt;0),Studien!B40,"")</f>
        <v/>
      </c>
      <c r="C31" s="361" t="str">
        <f>IF(AND(SUM(Studien!I40:J40)=2,Studien!K40&lt;&gt;0),Studien!C40,"")</f>
        <v/>
      </c>
      <c r="D31" s="361" t="str">
        <f>IF(AND(SUM(Studien!I40:J40)=2,Studien!K40&lt;&gt;0),Studien!D40,"")</f>
        <v/>
      </c>
      <c r="E31" s="361" t="str">
        <f>IF(AND(SUM(Studien!I40:J40)=2,Studien!K40&lt;&gt;0),Studien!E40,"")</f>
        <v/>
      </c>
      <c r="F31" s="359"/>
      <c r="G31" s="359"/>
      <c r="H31" s="359"/>
      <c r="I31" s="359"/>
      <c r="J31" s="359"/>
      <c r="K31" s="359"/>
      <c r="L31" s="359"/>
      <c r="M31" s="359"/>
    </row>
    <row r="32" spans="1:13" x14ac:dyDescent="0.25">
      <c r="A32" s="313" t="str">
        <f>IF(AND(SUM(Studien!I41:J41)=2,Studien!K41&lt;&gt;0),Studien!A41,"")</f>
        <v/>
      </c>
      <c r="B32" s="313" t="str">
        <f>IF(AND(SUM(Studien!I41:J41)=2,Studien!K41&lt;&gt;0),Studien!B41,"")</f>
        <v/>
      </c>
      <c r="C32" s="361" t="str">
        <f>IF(AND(SUM(Studien!I41:J41)=2,Studien!K41&lt;&gt;0),Studien!C41,"")</f>
        <v/>
      </c>
      <c r="D32" s="361" t="str">
        <f>IF(AND(SUM(Studien!I41:J41)=2,Studien!K41&lt;&gt;0),Studien!D41,"")</f>
        <v/>
      </c>
      <c r="E32" s="361" t="str">
        <f>IF(AND(SUM(Studien!I41:J41)=2,Studien!K41&lt;&gt;0),Studien!E41,"")</f>
        <v/>
      </c>
      <c r="F32" s="359"/>
      <c r="G32" s="359"/>
      <c r="H32" s="359"/>
      <c r="I32" s="359"/>
      <c r="J32" s="359"/>
      <c r="K32" s="359"/>
      <c r="L32" s="359"/>
      <c r="M32" s="359"/>
    </row>
    <row r="33" spans="1:13" x14ac:dyDescent="0.25">
      <c r="A33" s="313" t="str">
        <f>IF(AND(SUM(Studien!I42:J42)=2,Studien!K42&lt;&gt;0),Studien!A42,"")</f>
        <v/>
      </c>
      <c r="B33" s="313" t="str">
        <f>IF(AND(SUM(Studien!I42:J42)=2,Studien!K42&lt;&gt;0),Studien!B42,"")</f>
        <v/>
      </c>
      <c r="C33" s="361" t="str">
        <f>IF(AND(SUM(Studien!I42:J42)=2,Studien!K42&lt;&gt;0),Studien!C42,"")</f>
        <v/>
      </c>
      <c r="D33" s="361" t="str">
        <f>IF(AND(SUM(Studien!I42:J42)=2,Studien!K42&lt;&gt;0),Studien!D42,"")</f>
        <v/>
      </c>
      <c r="E33" s="361" t="str">
        <f>IF(AND(SUM(Studien!I42:J42)=2,Studien!K42&lt;&gt;0),Studien!E42,"")</f>
        <v/>
      </c>
      <c r="F33" s="359"/>
      <c r="G33" s="359"/>
      <c r="H33" s="359"/>
      <c r="I33" s="359"/>
      <c r="J33" s="359"/>
      <c r="K33" s="359"/>
      <c r="L33" s="359"/>
      <c r="M33" s="359"/>
    </row>
    <row r="34" spans="1:13" x14ac:dyDescent="0.25">
      <c r="A34" s="313" t="str">
        <f>IF(AND(SUM(Studien!I43:J43)=2,Studien!K43&lt;&gt;0),Studien!A43,"")</f>
        <v/>
      </c>
      <c r="B34" s="313" t="str">
        <f>IF(AND(SUM(Studien!I43:J43)=2,Studien!K43&lt;&gt;0),Studien!B43,"")</f>
        <v/>
      </c>
      <c r="C34" s="361" t="str">
        <f>IF(AND(SUM(Studien!I43:J43)=2,Studien!K43&lt;&gt;0),Studien!C43,"")</f>
        <v/>
      </c>
      <c r="D34" s="361" t="str">
        <f>IF(AND(SUM(Studien!I43:J43)=2,Studien!K43&lt;&gt;0),Studien!D43,"")</f>
        <v/>
      </c>
      <c r="E34" s="361" t="str">
        <f>IF(AND(SUM(Studien!I43:J43)=2,Studien!K43&lt;&gt;0),Studien!E43,"")</f>
        <v/>
      </c>
      <c r="F34" s="359"/>
      <c r="G34" s="359"/>
      <c r="H34" s="359"/>
      <c r="I34" s="359"/>
      <c r="J34" s="359"/>
      <c r="K34" s="359"/>
      <c r="L34" s="359"/>
      <c r="M34" s="359"/>
    </row>
    <row r="35" spans="1:13" x14ac:dyDescent="0.25">
      <c r="A35" s="313" t="str">
        <f>IF(AND(SUM(Studien!I44:J44)=2,Studien!K44&lt;&gt;0),Studien!A44,"")</f>
        <v/>
      </c>
      <c r="B35" s="313" t="str">
        <f>IF(AND(SUM(Studien!I44:J44)=2,Studien!K44&lt;&gt;0),Studien!B44,"")</f>
        <v/>
      </c>
      <c r="C35" s="361" t="str">
        <f>IF(AND(SUM(Studien!I44:J44)=2,Studien!K44&lt;&gt;0),Studien!C44,"")</f>
        <v/>
      </c>
      <c r="D35" s="361" t="str">
        <f>IF(AND(SUM(Studien!I44:J44)=2,Studien!K44&lt;&gt;0),Studien!D44,"")</f>
        <v/>
      </c>
      <c r="E35" s="361" t="str">
        <f>IF(AND(SUM(Studien!I44:J44)=2,Studien!K44&lt;&gt;0),Studien!E44,"")</f>
        <v/>
      </c>
      <c r="F35" s="359"/>
      <c r="G35" s="359"/>
      <c r="H35" s="359"/>
      <c r="I35" s="359"/>
      <c r="J35" s="359"/>
      <c r="K35" s="359"/>
      <c r="L35" s="359"/>
      <c r="M35" s="359"/>
    </row>
    <row r="36" spans="1:13" x14ac:dyDescent="0.25">
      <c r="A36" s="313" t="str">
        <f>IF(AND(SUM(Studien!I45:J45)=2,Studien!K45&lt;&gt;0),Studien!A45,"")</f>
        <v/>
      </c>
      <c r="B36" s="313" t="str">
        <f>IF(AND(SUM(Studien!I45:J45)=2,Studien!K45&lt;&gt;0),Studien!B45,"")</f>
        <v/>
      </c>
      <c r="C36" s="361" t="str">
        <f>IF(AND(SUM(Studien!I45:J45)=2,Studien!K45&lt;&gt;0),Studien!C45,"")</f>
        <v/>
      </c>
      <c r="D36" s="361" t="str">
        <f>IF(AND(SUM(Studien!I45:J45)=2,Studien!K45&lt;&gt;0),Studien!D45,"")</f>
        <v/>
      </c>
      <c r="E36" s="361" t="str">
        <f>IF(AND(SUM(Studien!I45:J45)=2,Studien!K45&lt;&gt;0),Studien!E45,"")</f>
        <v/>
      </c>
      <c r="F36" s="359"/>
      <c r="G36" s="359"/>
      <c r="H36" s="359"/>
      <c r="I36" s="359"/>
      <c r="J36" s="359"/>
      <c r="K36" s="359"/>
      <c r="L36" s="359"/>
      <c r="M36" s="359"/>
    </row>
    <row r="37" spans="1:13" x14ac:dyDescent="0.25">
      <c r="A37" s="313" t="str">
        <f>IF(AND(SUM(Studien!I46:J46)=2,Studien!K46&lt;&gt;0),Studien!A46,"")</f>
        <v/>
      </c>
      <c r="B37" s="313" t="str">
        <f>IF(AND(SUM(Studien!I46:J46)=2,Studien!K46&lt;&gt;0),Studien!B46,"")</f>
        <v/>
      </c>
      <c r="C37" s="361" t="str">
        <f>IF(AND(SUM(Studien!I46:J46)=2,Studien!K46&lt;&gt;0),Studien!C46,"")</f>
        <v/>
      </c>
      <c r="D37" s="361" t="str">
        <f>IF(AND(SUM(Studien!I46:J46)=2,Studien!K46&lt;&gt;0),Studien!D46,"")</f>
        <v/>
      </c>
      <c r="E37" s="361" t="str">
        <f>IF(AND(SUM(Studien!I46:J46)=2,Studien!K46&lt;&gt;0),Studien!E46,"")</f>
        <v/>
      </c>
      <c r="F37" s="359"/>
      <c r="G37" s="359"/>
      <c r="H37" s="359"/>
      <c r="I37" s="359"/>
      <c r="J37" s="359"/>
      <c r="K37" s="359"/>
      <c r="L37" s="359"/>
      <c r="M37" s="359"/>
    </row>
    <row r="38" spans="1:13" x14ac:dyDescent="0.25">
      <c r="A38" s="313" t="str">
        <f>IF(AND(SUM(Studien!I47:J47)=2,Studien!K47&lt;&gt;0),Studien!A47,"")</f>
        <v/>
      </c>
      <c r="B38" s="313" t="str">
        <f>IF(AND(SUM(Studien!I47:J47)=2,Studien!K47&lt;&gt;0),Studien!B47,"")</f>
        <v/>
      </c>
      <c r="C38" s="361" t="str">
        <f>IF(AND(SUM(Studien!I47:J47)=2,Studien!K47&lt;&gt;0),Studien!C47,"")</f>
        <v/>
      </c>
      <c r="D38" s="361" t="str">
        <f>IF(AND(SUM(Studien!I47:J47)=2,Studien!K47&lt;&gt;0),Studien!D47,"")</f>
        <v/>
      </c>
      <c r="E38" s="361" t="str">
        <f>IF(AND(SUM(Studien!I47:J47)=2,Studien!K47&lt;&gt;0),Studien!E47,"")</f>
        <v/>
      </c>
      <c r="F38" s="359"/>
      <c r="G38" s="359"/>
      <c r="H38" s="359"/>
      <c r="I38" s="359"/>
      <c r="J38" s="359"/>
      <c r="K38" s="359"/>
      <c r="L38" s="359"/>
      <c r="M38" s="359"/>
    </row>
    <row r="39" spans="1:13" x14ac:dyDescent="0.25">
      <c r="A39" s="313" t="str">
        <f>IF(AND(SUM(Studien!I48:J48)=2,Studien!K48&lt;&gt;0),Studien!A48,"")</f>
        <v/>
      </c>
      <c r="B39" s="313" t="str">
        <f>IF(AND(SUM(Studien!I48:J48)=2,Studien!K48&lt;&gt;0),Studien!B48,"")</f>
        <v/>
      </c>
      <c r="C39" s="361" t="str">
        <f>IF(AND(SUM(Studien!I48:J48)=2,Studien!K48&lt;&gt;0),Studien!C48,"")</f>
        <v/>
      </c>
      <c r="D39" s="361" t="str">
        <f>IF(AND(SUM(Studien!I48:J48)=2,Studien!K48&lt;&gt;0),Studien!D48,"")</f>
        <v/>
      </c>
      <c r="E39" s="361" t="str">
        <f>IF(AND(SUM(Studien!I48:J48)=2,Studien!K48&lt;&gt;0),Studien!E48,"")</f>
        <v/>
      </c>
      <c r="F39" s="359"/>
      <c r="G39" s="359"/>
      <c r="H39" s="359"/>
      <c r="I39" s="359"/>
      <c r="J39" s="359"/>
      <c r="K39" s="359"/>
      <c r="L39" s="359"/>
      <c r="M39" s="359"/>
    </row>
    <row r="40" spans="1:13" x14ac:dyDescent="0.25">
      <c r="A40" s="313" t="str">
        <f>IF(AND(SUM(Studien!I49:J49)=2,Studien!K49&lt;&gt;0),Studien!A49,"")</f>
        <v/>
      </c>
      <c r="B40" s="313" t="str">
        <f>IF(AND(SUM(Studien!I49:J49)=2,Studien!K49&lt;&gt;0),Studien!B49,"")</f>
        <v/>
      </c>
      <c r="C40" s="361" t="str">
        <f>IF(AND(SUM(Studien!I49:J49)=2,Studien!K49&lt;&gt;0),Studien!C49,"")</f>
        <v/>
      </c>
      <c r="D40" s="361" t="str">
        <f>IF(AND(SUM(Studien!I49:J49)=2,Studien!K49&lt;&gt;0),Studien!D49,"")</f>
        <v/>
      </c>
      <c r="E40" s="361" t="str">
        <f>IF(AND(SUM(Studien!I49:J49)=2,Studien!K49&lt;&gt;0),Studien!E49,"")</f>
        <v/>
      </c>
      <c r="F40" s="359"/>
      <c r="G40" s="359"/>
      <c r="H40" s="359"/>
      <c r="I40" s="359"/>
      <c r="J40" s="359"/>
      <c r="K40" s="359"/>
      <c r="L40" s="359"/>
      <c r="M40" s="359"/>
    </row>
    <row r="41" spans="1:13" x14ac:dyDescent="0.25">
      <c r="A41" s="313" t="str">
        <f>IF(AND(SUM(Studien!I50:J50)=2,Studien!K50&lt;&gt;0),Studien!A50,"")</f>
        <v/>
      </c>
      <c r="B41" s="313" t="str">
        <f>IF(AND(SUM(Studien!I50:J50)=2,Studien!K50&lt;&gt;0),Studien!B50,"")</f>
        <v/>
      </c>
      <c r="C41" s="361" t="str">
        <f>IF(AND(SUM(Studien!I50:J50)=2,Studien!K50&lt;&gt;0),Studien!C50,"")</f>
        <v/>
      </c>
      <c r="D41" s="361" t="str">
        <f>IF(AND(SUM(Studien!I50:J50)=2,Studien!K50&lt;&gt;0),Studien!D50,"")</f>
        <v/>
      </c>
      <c r="E41" s="361" t="str">
        <f>IF(AND(SUM(Studien!I50:J50)=2,Studien!K50&lt;&gt;0),Studien!E50,"")</f>
        <v/>
      </c>
      <c r="F41" s="359"/>
      <c r="G41" s="359"/>
      <c r="H41" s="359"/>
      <c r="I41" s="359"/>
      <c r="J41" s="359"/>
      <c r="K41" s="359"/>
      <c r="L41" s="359"/>
      <c r="M41" s="359"/>
    </row>
    <row r="42" spans="1:13" x14ac:dyDescent="0.25">
      <c r="A42" s="313" t="str">
        <f>IF(AND(SUM(Studien!I51:J51)=2,Studien!K51&lt;&gt;0),Studien!A51,"")</f>
        <v/>
      </c>
      <c r="B42" s="313" t="str">
        <f>IF(AND(SUM(Studien!I51:J51)=2,Studien!K51&lt;&gt;0),Studien!B51,"")</f>
        <v/>
      </c>
      <c r="C42" s="361" t="str">
        <f>IF(AND(SUM(Studien!I51:J51)=2,Studien!K51&lt;&gt;0),Studien!C51,"")</f>
        <v/>
      </c>
      <c r="D42" s="361" t="str">
        <f>IF(AND(SUM(Studien!I51:J51)=2,Studien!K51&lt;&gt;0),Studien!D51,"")</f>
        <v/>
      </c>
      <c r="E42" s="361" t="str">
        <f>IF(AND(SUM(Studien!I51:J51)=2,Studien!K51&lt;&gt;0),Studien!E51,"")</f>
        <v/>
      </c>
      <c r="F42" s="359"/>
      <c r="G42" s="359"/>
      <c r="H42" s="359"/>
      <c r="I42" s="359"/>
      <c r="J42" s="359"/>
      <c r="K42" s="359"/>
      <c r="L42" s="359"/>
      <c r="M42" s="359"/>
    </row>
    <row r="43" spans="1:13" x14ac:dyDescent="0.25">
      <c r="A43" s="313" t="str">
        <f>IF(AND(SUM(Studien!I52:J52)=2,Studien!K52&lt;&gt;0),Studien!A52,"")</f>
        <v/>
      </c>
      <c r="B43" s="313" t="str">
        <f>IF(AND(SUM(Studien!I52:J52)=2,Studien!K52&lt;&gt;0),Studien!B52,"")</f>
        <v/>
      </c>
      <c r="C43" s="361" t="str">
        <f>IF(AND(SUM(Studien!I52:J52)=2,Studien!K52&lt;&gt;0),Studien!C52,"")</f>
        <v/>
      </c>
      <c r="D43" s="361" t="str">
        <f>IF(AND(SUM(Studien!I52:J52)=2,Studien!K52&lt;&gt;0),Studien!D52,"")</f>
        <v/>
      </c>
      <c r="E43" s="361" t="str">
        <f>IF(AND(SUM(Studien!I52:J52)=2,Studien!K52&lt;&gt;0),Studien!E52,"")</f>
        <v/>
      </c>
      <c r="F43" s="359"/>
      <c r="G43" s="359"/>
      <c r="H43" s="359"/>
      <c r="I43" s="359"/>
      <c r="J43" s="359"/>
      <c r="K43" s="359"/>
      <c r="L43" s="359"/>
      <c r="M43" s="359"/>
    </row>
    <row r="44" spans="1:13" x14ac:dyDescent="0.25">
      <c r="A44" s="313" t="str">
        <f>IF(AND(SUM(Studien!I53:J53)=2,Studien!K53&lt;&gt;0),Studien!A53,"")</f>
        <v/>
      </c>
      <c r="B44" s="313" t="str">
        <f>IF(AND(SUM(Studien!I53:J53)=2,Studien!K53&lt;&gt;0),Studien!B53,"")</f>
        <v/>
      </c>
      <c r="C44" s="361" t="str">
        <f>IF(AND(SUM(Studien!I53:J53)=2,Studien!K53&lt;&gt;0),Studien!C53,"")</f>
        <v/>
      </c>
      <c r="D44" s="361" t="str">
        <f>IF(AND(SUM(Studien!I53:J53)=2,Studien!K53&lt;&gt;0),Studien!D53,"")</f>
        <v/>
      </c>
      <c r="E44" s="361" t="str">
        <f>IF(AND(SUM(Studien!I53:J53)=2,Studien!K53&lt;&gt;0),Studien!E53,"")</f>
        <v/>
      </c>
      <c r="F44" s="359"/>
      <c r="G44" s="359"/>
      <c r="H44" s="359"/>
      <c r="I44" s="359"/>
      <c r="J44" s="359"/>
      <c r="K44" s="359"/>
      <c r="L44" s="359"/>
      <c r="M44" s="359"/>
    </row>
    <row r="45" spans="1:13" x14ac:dyDescent="0.25">
      <c r="A45" s="313" t="str">
        <f>IF(AND(SUM(Studien!I54:J54)=2,Studien!K54&lt;&gt;0),Studien!A54,"")</f>
        <v/>
      </c>
      <c r="B45" s="313" t="str">
        <f>IF(AND(SUM(Studien!I54:J54)=2,Studien!K54&lt;&gt;0),Studien!B54,"")</f>
        <v/>
      </c>
      <c r="C45" s="361" t="str">
        <f>IF(AND(SUM(Studien!I54:J54)=2,Studien!K54&lt;&gt;0),Studien!C54,"")</f>
        <v/>
      </c>
      <c r="D45" s="361" t="str">
        <f>IF(AND(SUM(Studien!I54:J54)=2,Studien!K54&lt;&gt;0),Studien!D54,"")</f>
        <v/>
      </c>
      <c r="E45" s="361" t="str">
        <f>IF(AND(SUM(Studien!I54:J54)=2,Studien!K54&lt;&gt;0),Studien!E54,"")</f>
        <v/>
      </c>
      <c r="F45" s="359"/>
      <c r="G45" s="359"/>
      <c r="H45" s="359"/>
      <c r="I45" s="359"/>
      <c r="J45" s="359"/>
      <c r="K45" s="359"/>
      <c r="L45" s="359"/>
      <c r="M45" s="359"/>
    </row>
    <row r="46" spans="1:13" x14ac:dyDescent="0.25">
      <c r="A46" s="313" t="str">
        <f>IF(AND(SUM(Studien!I55:J55)=2,Studien!K55&lt;&gt;0),Studien!A55,"")</f>
        <v/>
      </c>
      <c r="B46" s="313" t="str">
        <f>IF(AND(SUM(Studien!I55:J55)=2,Studien!K55&lt;&gt;0),Studien!B55,"")</f>
        <v/>
      </c>
      <c r="C46" s="361" t="str">
        <f>IF(AND(SUM(Studien!I55:J55)=2,Studien!K55&lt;&gt;0),Studien!C55,"")</f>
        <v/>
      </c>
      <c r="D46" s="361" t="str">
        <f>IF(AND(SUM(Studien!I55:J55)=2,Studien!K55&lt;&gt;0),Studien!D55,"")</f>
        <v/>
      </c>
      <c r="E46" s="361" t="str">
        <f>IF(AND(SUM(Studien!I55:J55)=2,Studien!K55&lt;&gt;0),Studien!E55,"")</f>
        <v/>
      </c>
      <c r="F46" s="359"/>
      <c r="G46" s="359"/>
      <c r="H46" s="359"/>
      <c r="I46" s="359"/>
      <c r="J46" s="359"/>
      <c r="K46" s="359"/>
      <c r="L46" s="359"/>
      <c r="M46" s="359"/>
    </row>
    <row r="47" spans="1:13" x14ac:dyDescent="0.25">
      <c r="A47" s="313" t="str">
        <f>IF(AND(SUM(Studien!I56:J56)=2,Studien!K56&lt;&gt;0),Studien!A56,"")</f>
        <v/>
      </c>
      <c r="B47" s="313" t="str">
        <f>IF(AND(SUM(Studien!I56:J56)=2,Studien!K56&lt;&gt;0),Studien!B56,"")</f>
        <v/>
      </c>
      <c r="C47" s="361" t="str">
        <f>IF(AND(SUM(Studien!I56:J56)=2,Studien!K56&lt;&gt;0),Studien!C56,"")</f>
        <v/>
      </c>
      <c r="D47" s="361" t="str">
        <f>IF(AND(SUM(Studien!I56:J56)=2,Studien!K56&lt;&gt;0),Studien!D56,"")</f>
        <v/>
      </c>
      <c r="E47" s="361" t="str">
        <f>IF(AND(SUM(Studien!I56:J56)=2,Studien!K56&lt;&gt;0),Studien!E56,"")</f>
        <v/>
      </c>
      <c r="F47" s="359"/>
      <c r="G47" s="359"/>
      <c r="H47" s="359"/>
      <c r="I47" s="359"/>
      <c r="J47" s="359"/>
      <c r="K47" s="359"/>
      <c r="L47" s="359"/>
      <c r="M47" s="359"/>
    </row>
    <row r="48" spans="1:13" x14ac:dyDescent="0.25">
      <c r="A48" s="313" t="str">
        <f>IF(AND(SUM(Studien!I57:J57)=2,Studien!K57&lt;&gt;0),Studien!A57,"")</f>
        <v/>
      </c>
      <c r="B48" s="313" t="str">
        <f>IF(AND(SUM(Studien!I57:J57)=2,Studien!K57&lt;&gt;0),Studien!B57,"")</f>
        <v/>
      </c>
      <c r="C48" s="361" t="str">
        <f>IF(AND(SUM(Studien!I57:J57)=2,Studien!K57&lt;&gt;0),Studien!C57,"")</f>
        <v/>
      </c>
      <c r="D48" s="361" t="str">
        <f>IF(AND(SUM(Studien!I57:J57)=2,Studien!K57&lt;&gt;0),Studien!D57,"")</f>
        <v/>
      </c>
      <c r="E48" s="361" t="str">
        <f>IF(AND(SUM(Studien!I57:J57)=2,Studien!K57&lt;&gt;0),Studien!E57,"")</f>
        <v/>
      </c>
      <c r="F48" s="359"/>
      <c r="G48" s="359"/>
      <c r="H48" s="359"/>
      <c r="I48" s="359"/>
      <c r="J48" s="359"/>
      <c r="K48" s="359"/>
      <c r="L48" s="359"/>
      <c r="M48" s="359"/>
    </row>
    <row r="49" spans="1:13" x14ac:dyDescent="0.25">
      <c r="A49" s="313" t="str">
        <f>IF(AND(SUM(Studien!I58:J58)=2,Studien!K58&lt;&gt;0),Studien!A58,"")</f>
        <v/>
      </c>
      <c r="B49" s="313" t="str">
        <f>IF(AND(SUM(Studien!I58:J58)=2,Studien!K58&lt;&gt;0),Studien!B58,"")</f>
        <v/>
      </c>
      <c r="C49" s="361" t="str">
        <f>IF(AND(SUM(Studien!I58:J58)=2,Studien!K58&lt;&gt;0),Studien!C58,"")</f>
        <v/>
      </c>
      <c r="D49" s="361" t="str">
        <f>IF(AND(SUM(Studien!I58:J58)=2,Studien!K58&lt;&gt;0),Studien!D58,"")</f>
        <v/>
      </c>
      <c r="E49" s="361" t="str">
        <f>IF(AND(SUM(Studien!I58:J58)=2,Studien!K58&lt;&gt;0),Studien!E58,"")</f>
        <v/>
      </c>
      <c r="F49" s="359"/>
      <c r="G49" s="359"/>
      <c r="H49" s="359"/>
      <c r="I49" s="359"/>
      <c r="J49" s="359"/>
      <c r="K49" s="359"/>
      <c r="L49" s="359"/>
      <c r="M49" s="359"/>
    </row>
    <row r="50" spans="1:13" x14ac:dyDescent="0.25">
      <c r="A50" s="313" t="str">
        <f>IF(AND(SUM(Studien!I59:J59)=2,Studien!K59&lt;&gt;0),Studien!A59,"")</f>
        <v/>
      </c>
      <c r="B50" s="313" t="str">
        <f>IF(AND(SUM(Studien!I59:J59)=2,Studien!K59&lt;&gt;0),Studien!B59,"")</f>
        <v/>
      </c>
      <c r="C50" s="361" t="str">
        <f>IF(AND(SUM(Studien!I59:J59)=2,Studien!K59&lt;&gt;0),Studien!C59,"")</f>
        <v/>
      </c>
      <c r="D50" s="361" t="str">
        <f>IF(AND(SUM(Studien!I59:J59)=2,Studien!K59&lt;&gt;0),Studien!D59,"")</f>
        <v/>
      </c>
      <c r="E50" s="361" t="str">
        <f>IF(AND(SUM(Studien!I59:J59)=2,Studien!K59&lt;&gt;0),Studien!E59,"")</f>
        <v/>
      </c>
      <c r="F50" s="359"/>
      <c r="G50" s="359"/>
      <c r="H50" s="359"/>
      <c r="I50" s="359"/>
      <c r="J50" s="359"/>
      <c r="K50" s="359"/>
      <c r="L50" s="359"/>
      <c r="M50" s="359"/>
    </row>
    <row r="51" spans="1:13" x14ac:dyDescent="0.25">
      <c r="A51" s="313" t="str">
        <f>IF(AND(SUM(Studien!I60:J60)=2,Studien!K60&lt;&gt;0),Studien!A60,"")</f>
        <v/>
      </c>
      <c r="B51" s="313" t="str">
        <f>IF(AND(SUM(Studien!I60:J60)=2,Studien!K60&lt;&gt;0),Studien!B60,"")</f>
        <v/>
      </c>
      <c r="C51" s="361" t="str">
        <f>IF(AND(SUM(Studien!I60:J60)=2,Studien!K60&lt;&gt;0),Studien!C60,"")</f>
        <v/>
      </c>
      <c r="D51" s="361" t="str">
        <f>IF(AND(SUM(Studien!I60:J60)=2,Studien!K60&lt;&gt;0),Studien!D60,"")</f>
        <v/>
      </c>
      <c r="E51" s="361" t="str">
        <f>IF(AND(SUM(Studien!I60:J60)=2,Studien!K60&lt;&gt;0),Studien!E60,"")</f>
        <v/>
      </c>
      <c r="F51" s="359"/>
      <c r="G51" s="359"/>
      <c r="H51" s="359"/>
      <c r="I51" s="359"/>
      <c r="J51" s="359"/>
      <c r="K51" s="359"/>
      <c r="L51" s="359"/>
      <c r="M51" s="359"/>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2"/>
  <dimension ref="A1:U141"/>
  <sheetViews>
    <sheetView showGridLines="0" zoomScaleNormal="100" zoomScaleSheetLayoutView="87" workbookViewId="0">
      <pane xSplit="1" ySplit="8" topLeftCell="B9" activePane="bottomRight" state="frozen"/>
      <selection pane="topRight" activeCell="B1" sqref="B1"/>
      <selection pane="bottomLeft" activeCell="A12" sqref="A12"/>
      <selection pane="bottomRight" activeCell="S9" sqref="S9:S11"/>
    </sheetView>
  </sheetViews>
  <sheetFormatPr defaultColWidth="11.42578125" defaultRowHeight="14.25" x14ac:dyDescent="0.2"/>
  <cols>
    <col min="1" max="1" width="0.7109375" style="2" customWidth="1"/>
    <col min="2" max="2" width="2.5703125" style="2" customWidth="1"/>
    <col min="3" max="3" width="3.7109375" style="8" customWidth="1"/>
    <col min="4" max="4" width="8.28515625" style="2" customWidth="1"/>
    <col min="5" max="5" width="18" style="2" customWidth="1"/>
    <col min="6" max="6" width="13.140625" style="2" customWidth="1"/>
    <col min="7" max="7" width="12.85546875" style="2" customWidth="1"/>
    <col min="8" max="8" width="12.7109375" style="2" customWidth="1"/>
    <col min="9" max="9" width="13" style="2" customWidth="1"/>
    <col min="10" max="10" width="12.7109375" style="2" customWidth="1"/>
    <col min="11" max="11" width="8.85546875" style="2" customWidth="1"/>
    <col min="12" max="12" width="5.7109375" style="2" customWidth="1"/>
    <col min="13" max="14" width="3.7109375" style="2" customWidth="1"/>
    <col min="15" max="15" width="5.140625" style="2" customWidth="1"/>
    <col min="16" max="16" width="6" style="2" customWidth="1"/>
    <col min="17" max="17" width="7.85546875" style="26" customWidth="1"/>
    <col min="18" max="18" width="9.42578125" style="2" customWidth="1"/>
    <col min="19" max="19" width="74.140625" style="2" customWidth="1"/>
    <col min="20" max="20" width="65.140625" style="2" customWidth="1"/>
    <col min="21" max="21" width="11.42578125" style="2" hidden="1" customWidth="1"/>
    <col min="22" max="16384" width="11.42578125" style="2"/>
  </cols>
  <sheetData>
    <row r="1" spans="1:20" ht="12.75" customHeight="1" x14ac:dyDescent="0.25">
      <c r="A1" s="5"/>
      <c r="Q1" s="2"/>
    </row>
    <row r="2" spans="1:20" ht="12.95" customHeight="1" x14ac:dyDescent="0.2">
      <c r="A2" s="3"/>
      <c r="B2" s="162" t="str">
        <f>Basisdaten!B2</f>
        <v>Anlage EB Version H2.1 (Auditjahr 2026 / Kennzahlenjahr 2025)</v>
      </c>
      <c r="Q2" s="2"/>
    </row>
    <row r="3" spans="1:20" ht="16.5" x14ac:dyDescent="0.25">
      <c r="A3" s="20"/>
      <c r="B3" s="20" t="s">
        <v>123</v>
      </c>
      <c r="P3" s="14"/>
      <c r="Q3" s="2"/>
    </row>
    <row r="4" spans="1:20" ht="10.5" customHeight="1" x14ac:dyDescent="0.25">
      <c r="A4" s="20"/>
      <c r="P4" s="14"/>
      <c r="Q4" s="2"/>
    </row>
    <row r="5" spans="1:20" ht="14.25" customHeight="1" x14ac:dyDescent="0.25">
      <c r="B5" s="17" t="s">
        <v>54</v>
      </c>
      <c r="C5" s="271"/>
      <c r="D5" s="271"/>
      <c r="E5" s="506" t="str">
        <f>IF(Basisdaten!C6=0,"",Basisdaten!C6)</f>
        <v/>
      </c>
      <c r="F5" s="507"/>
      <c r="G5" s="271"/>
      <c r="H5" s="17" t="s">
        <v>86</v>
      </c>
      <c r="I5" s="506" t="str">
        <f>IF(Basisdaten!C8=0,"",Basisdaten!C8)</f>
        <v/>
      </c>
      <c r="J5" s="508"/>
      <c r="K5" s="509"/>
      <c r="L5" s="509"/>
      <c r="M5" s="509"/>
      <c r="N5" s="509"/>
      <c r="O5" s="509"/>
      <c r="P5" s="509"/>
      <c r="Q5" s="510"/>
    </row>
    <row r="6" spans="1:20" s="16" customFormat="1" ht="6.95" customHeight="1" thickBot="1" x14ac:dyDescent="0.25">
      <c r="B6" s="4"/>
      <c r="C6" s="54"/>
      <c r="D6" s="4"/>
      <c r="E6" s="15"/>
      <c r="F6" s="7"/>
      <c r="G6" s="7"/>
      <c r="H6" s="7"/>
      <c r="I6" s="7"/>
      <c r="J6" s="7"/>
      <c r="K6" s="7"/>
      <c r="L6" s="7"/>
      <c r="M6" s="7"/>
      <c r="N6" s="7"/>
      <c r="O6" s="7"/>
      <c r="P6" s="14"/>
      <c r="Q6" s="14"/>
      <c r="R6" s="12"/>
      <c r="S6" s="14"/>
      <c r="T6" s="14"/>
    </row>
    <row r="7" spans="1:20" s="6" customFormat="1" ht="20.25" customHeight="1" thickBot="1" x14ac:dyDescent="0.3">
      <c r="B7" s="556" t="s">
        <v>195</v>
      </c>
      <c r="C7" s="651"/>
      <c r="D7" s="654" t="s">
        <v>594</v>
      </c>
      <c r="E7" s="637" t="s">
        <v>101</v>
      </c>
      <c r="F7" s="637" t="s">
        <v>1</v>
      </c>
      <c r="G7" s="638"/>
      <c r="H7" s="637" t="s">
        <v>2</v>
      </c>
      <c r="I7" s="638"/>
      <c r="J7" s="637" t="s">
        <v>58</v>
      </c>
      <c r="K7" s="638"/>
      <c r="L7" s="649" t="s">
        <v>166</v>
      </c>
      <c r="M7" s="641" t="s">
        <v>607</v>
      </c>
      <c r="N7" s="642"/>
      <c r="O7" s="649" t="s">
        <v>166</v>
      </c>
      <c r="P7" s="556" t="s">
        <v>85</v>
      </c>
      <c r="Q7" s="557"/>
      <c r="R7" s="654" t="s">
        <v>167</v>
      </c>
      <c r="S7" s="661" t="s">
        <v>53</v>
      </c>
      <c r="T7" s="662"/>
    </row>
    <row r="8" spans="1:20" s="6" customFormat="1" ht="24" customHeight="1" thickBot="1" x14ac:dyDescent="0.3">
      <c r="B8" s="652"/>
      <c r="C8" s="653"/>
      <c r="D8" s="655"/>
      <c r="E8" s="639"/>
      <c r="F8" s="639"/>
      <c r="G8" s="638"/>
      <c r="H8" s="639"/>
      <c r="I8" s="638"/>
      <c r="J8" s="639"/>
      <c r="K8" s="638"/>
      <c r="L8" s="650"/>
      <c r="M8" s="641"/>
      <c r="N8" s="642"/>
      <c r="O8" s="650"/>
      <c r="P8" s="558"/>
      <c r="Q8" s="559"/>
      <c r="R8" s="663"/>
      <c r="S8" s="109" t="s">
        <v>212</v>
      </c>
      <c r="T8" s="109" t="s">
        <v>184</v>
      </c>
    </row>
    <row r="9" spans="1:20" ht="26.25" customHeight="1" thickBot="1" x14ac:dyDescent="0.25">
      <c r="B9" s="520" t="s">
        <v>595</v>
      </c>
      <c r="C9" s="521"/>
      <c r="D9" s="544" t="s">
        <v>1204</v>
      </c>
      <c r="E9" s="547" t="s">
        <v>99</v>
      </c>
      <c r="F9" s="554" t="s">
        <v>103</v>
      </c>
      <c r="G9" s="549"/>
      <c r="H9" s="554" t="s">
        <v>223</v>
      </c>
      <c r="I9" s="549"/>
      <c r="J9" s="626" t="s">
        <v>143</v>
      </c>
      <c r="K9" s="627"/>
      <c r="L9" s="491"/>
      <c r="M9" s="640" t="s">
        <v>118</v>
      </c>
      <c r="N9" s="504"/>
      <c r="O9" s="491"/>
      <c r="P9" s="555" t="s">
        <v>7</v>
      </c>
      <c r="Q9" s="560">
        <f>IF(Basisdaten!$L$43="",0,Basisdaten!$L$43)</f>
        <v>0</v>
      </c>
      <c r="R9" s="514" t="str">
        <f>IF(Q9="",Berechnung1!$F$4,IF(Q9=0, Berechnung1!F4,IF(OR(Q9&lt; Berechnung1!E27,Q9&gt; Berechnung1!F27),Berechnung1!$G$4,IF(OR(ROUND(Q9,4)&lt;Berechnung1!J27,ROUND(Q9,4)&gt;Berechnung1!K27),Berechnung1!$D$4,IF(OR(ROUND(Q9,4)&lt;Berechnung1!G27,ROUND(Q9,4)&gt;Berechnung1!H27),Berechnung1!$E$4,Berechnung1!$C$4)))))</f>
        <v>Unvollständig</v>
      </c>
      <c r="S9" s="617"/>
      <c r="T9" s="617"/>
    </row>
    <row r="10" spans="1:20" ht="26.25" customHeight="1" thickBot="1" x14ac:dyDescent="0.25">
      <c r="B10" s="522"/>
      <c r="C10" s="523"/>
      <c r="D10" s="545"/>
      <c r="E10" s="547"/>
      <c r="F10" s="550"/>
      <c r="G10" s="551"/>
      <c r="H10" s="550"/>
      <c r="I10" s="551"/>
      <c r="J10" s="628"/>
      <c r="K10" s="629"/>
      <c r="L10" s="492"/>
      <c r="M10" s="640"/>
      <c r="N10" s="504"/>
      <c r="O10" s="492"/>
      <c r="P10" s="555"/>
      <c r="Q10" s="561"/>
      <c r="R10" s="515"/>
      <c r="S10" s="518"/>
      <c r="T10" s="519"/>
    </row>
    <row r="11" spans="1:20" ht="26.25" customHeight="1" thickBot="1" x14ac:dyDescent="0.25">
      <c r="B11" s="524"/>
      <c r="C11" s="525"/>
      <c r="D11" s="546"/>
      <c r="E11" s="547"/>
      <c r="F11" s="552"/>
      <c r="G11" s="553"/>
      <c r="H11" s="552"/>
      <c r="I11" s="553"/>
      <c r="J11" s="630"/>
      <c r="K11" s="631"/>
      <c r="L11" s="493"/>
      <c r="M11" s="640"/>
      <c r="N11" s="504"/>
      <c r="O11" s="493"/>
      <c r="P11" s="555"/>
      <c r="Q11" s="561"/>
      <c r="R11" s="516"/>
      <c r="S11" s="518"/>
      <c r="T11" s="519"/>
    </row>
    <row r="12" spans="1:20" ht="26.25" customHeight="1" thickBot="1" x14ac:dyDescent="0.25">
      <c r="B12" s="520" t="s">
        <v>596</v>
      </c>
      <c r="C12" s="521"/>
      <c r="D12" s="544"/>
      <c r="E12" s="547" t="s">
        <v>671</v>
      </c>
      <c r="F12" s="548" t="s">
        <v>143</v>
      </c>
      <c r="G12" s="549"/>
      <c r="H12" s="554" t="s">
        <v>671</v>
      </c>
      <c r="I12" s="549"/>
      <c r="J12" s="626" t="s">
        <v>143</v>
      </c>
      <c r="K12" s="627"/>
      <c r="L12" s="491"/>
      <c r="M12" s="640" t="s">
        <v>106</v>
      </c>
      <c r="N12" s="504"/>
      <c r="O12" s="491"/>
      <c r="P12" s="555" t="s">
        <v>7</v>
      </c>
      <c r="Q12" s="656"/>
      <c r="R12" s="514" t="str">
        <f>IF(Q12="",Berechnung1!$F$4,IF(Q12=0, Berechnung1!$H$4,IF(OR(Q12&lt; Berechnung1!E30,Q12&gt; Berechnung1!F30),Berechnung1!$G$4,IF(OR(ROUND(Q12,4)&lt;Berechnung1!J30,ROUND(Q12,4)&gt;Berechnung1!K30),Berechnung1!$D$4,IF(OR(ROUND(Q12,4)&lt;Berechnung1!G30,ROUND(Q12,4)&gt;Berechnung1!H30),Berechnung1!$E$4,Berechnung1!$C$4)))))</f>
        <v>Unvollständig</v>
      </c>
      <c r="S12" s="617"/>
      <c r="T12" s="617"/>
    </row>
    <row r="13" spans="1:20" ht="26.25" customHeight="1" thickBot="1" x14ac:dyDescent="0.25">
      <c r="B13" s="522"/>
      <c r="C13" s="523"/>
      <c r="D13" s="545"/>
      <c r="E13" s="547"/>
      <c r="F13" s="550"/>
      <c r="G13" s="551"/>
      <c r="H13" s="550"/>
      <c r="I13" s="551"/>
      <c r="J13" s="628"/>
      <c r="K13" s="629"/>
      <c r="L13" s="492"/>
      <c r="M13" s="640"/>
      <c r="N13" s="504"/>
      <c r="O13" s="492"/>
      <c r="P13" s="555"/>
      <c r="Q13" s="657"/>
      <c r="R13" s="515"/>
      <c r="S13" s="518"/>
      <c r="T13" s="519"/>
    </row>
    <row r="14" spans="1:20" ht="26.25" customHeight="1" thickBot="1" x14ac:dyDescent="0.25">
      <c r="B14" s="524"/>
      <c r="C14" s="525"/>
      <c r="D14" s="546"/>
      <c r="E14" s="547"/>
      <c r="F14" s="552"/>
      <c r="G14" s="553"/>
      <c r="H14" s="552"/>
      <c r="I14" s="553"/>
      <c r="J14" s="630"/>
      <c r="K14" s="631"/>
      <c r="L14" s="493"/>
      <c r="M14" s="640"/>
      <c r="N14" s="504"/>
      <c r="O14" s="493"/>
      <c r="P14" s="555"/>
      <c r="Q14" s="658"/>
      <c r="R14" s="516"/>
      <c r="S14" s="518"/>
      <c r="T14" s="519"/>
    </row>
    <row r="15" spans="1:20" ht="25.5" customHeight="1" thickBot="1" x14ac:dyDescent="0.25">
      <c r="B15" s="520" t="s">
        <v>698</v>
      </c>
      <c r="C15" s="521"/>
      <c r="D15" s="544" t="s">
        <v>489</v>
      </c>
      <c r="E15" s="547" t="s">
        <v>104</v>
      </c>
      <c r="F15" s="554" t="s">
        <v>105</v>
      </c>
      <c r="G15" s="549"/>
      <c r="H15" s="554" t="s">
        <v>555</v>
      </c>
      <c r="I15" s="549"/>
      <c r="J15" s="626" t="s">
        <v>704</v>
      </c>
      <c r="K15" s="627"/>
      <c r="L15" s="491"/>
      <c r="M15" s="640" t="s">
        <v>196</v>
      </c>
      <c r="N15" s="504"/>
      <c r="O15" s="505"/>
      <c r="P15" s="25" t="s">
        <v>2</v>
      </c>
      <c r="Q15" s="31"/>
      <c r="R15" s="514" t="str">
        <f>IF(OR(Q15="",Q16=""),Berechnung1!$F$4,IF(AND(Q15=0,Q16=0),Berechnung1!$G$4,IF(Q17=Berechnung1!D33,Berechnung1!$F$4,IF(OR(Q17&lt; Berechnung1!E33,Q17&gt; Berechnung1!F33),Berechnung1!$G$4,IF(OR(ROUND(Q17,4)&lt;Berechnung1!J33,ROUND(Q17,4)&gt;Berechnung1!K33),Berechnung1!$D$4,IF(OR(ROUND(Q17,4)&lt;Berechnung1!G33,ROUND(Q17,4)&gt;Berechnung1!H33),Berechnung1!$E$4,Berechnung1!$C$4))))))</f>
        <v>Unvollständig</v>
      </c>
      <c r="S15" s="617"/>
      <c r="T15" s="617"/>
    </row>
    <row r="16" spans="1:20" ht="25.5" customHeight="1" thickBot="1" x14ac:dyDescent="0.25">
      <c r="B16" s="522"/>
      <c r="C16" s="523"/>
      <c r="D16" s="545"/>
      <c r="E16" s="547"/>
      <c r="F16" s="550"/>
      <c r="G16" s="551"/>
      <c r="H16" s="550"/>
      <c r="I16" s="551"/>
      <c r="J16" s="628"/>
      <c r="K16" s="629"/>
      <c r="L16" s="492"/>
      <c r="M16" s="640"/>
      <c r="N16" s="504"/>
      <c r="O16" s="492"/>
      <c r="P16" s="29" t="s">
        <v>4</v>
      </c>
      <c r="Q16" s="55">
        <f>IF(Basisdaten!$L$40="",0,Basisdaten!$L$40)</f>
        <v>0</v>
      </c>
      <c r="R16" s="515"/>
      <c r="S16" s="518"/>
      <c r="T16" s="519"/>
    </row>
    <row r="17" spans="2:20" ht="25.5" customHeight="1" thickBot="1" x14ac:dyDescent="0.25">
      <c r="B17" s="524"/>
      <c r="C17" s="525"/>
      <c r="D17" s="546"/>
      <c r="E17" s="547"/>
      <c r="F17" s="552"/>
      <c r="G17" s="553"/>
      <c r="H17" s="552"/>
      <c r="I17" s="553"/>
      <c r="J17" s="630"/>
      <c r="K17" s="631"/>
      <c r="L17" s="493"/>
      <c r="M17" s="640"/>
      <c r="N17" s="504"/>
      <c r="O17" s="493"/>
      <c r="P17" s="29" t="s">
        <v>5</v>
      </c>
      <c r="Q17" s="133" t="str">
        <f>IF(OR(Q15="",Q16=""),"n.d.",IF(AND(Q15=0,Q16=0),"n.d.",IF(Q16=0,"",Q15/Q16)))</f>
        <v>n.d.</v>
      </c>
      <c r="R17" s="516"/>
      <c r="S17" s="518"/>
      <c r="T17" s="519"/>
    </row>
    <row r="18" spans="2:20" ht="25.5" customHeight="1" thickBot="1" x14ac:dyDescent="0.25">
      <c r="B18" s="520" t="s">
        <v>699</v>
      </c>
      <c r="C18" s="521"/>
      <c r="D18" s="526"/>
      <c r="E18" s="529" t="s">
        <v>700</v>
      </c>
      <c r="F18" s="530" t="s">
        <v>701</v>
      </c>
      <c r="G18" s="531"/>
      <c r="H18" s="530" t="s">
        <v>702</v>
      </c>
      <c r="I18" s="531"/>
      <c r="J18" s="536" t="s">
        <v>703</v>
      </c>
      <c r="K18" s="537"/>
      <c r="L18" s="542"/>
      <c r="M18" s="543" t="s">
        <v>196</v>
      </c>
      <c r="N18" s="543"/>
      <c r="O18" s="511"/>
      <c r="P18" s="145" t="s">
        <v>2</v>
      </c>
      <c r="Q18" s="142"/>
      <c r="R18" s="514" t="str">
        <f>IF(OR(Q18="",Q19=""),Berechnung1!$F$4,IF(AND(Q18=0,Q19=0),Berechnung1!$G$4,IF(Q20=Berechnung1!D36,Berechnung1!$F$4,IF(OR(Q20&lt; Berechnung1!E36,Q20&gt; Berechnung1!F36),Berechnung1!$G$4,IF(OR(ROUND(Q20,4)&lt;Berechnung1!J36,ROUND(Q20,4)&gt;Berechnung1!K36),Berechnung1!$D$4,IF(OR(ROUND(Q20,4)&lt;Berechnung1!G36,ROUND(Q20,4)&gt;Berechnung1!H36),Berechnung1!$E$4,Berechnung1!$C$4))))))</f>
        <v>Unvollständig</v>
      </c>
      <c r="S18" s="517"/>
      <c r="T18" s="517"/>
    </row>
    <row r="19" spans="2:20" ht="25.5" customHeight="1" thickBot="1" x14ac:dyDescent="0.25">
      <c r="B19" s="522"/>
      <c r="C19" s="523"/>
      <c r="D19" s="527"/>
      <c r="E19" s="529"/>
      <c r="F19" s="532"/>
      <c r="G19" s="533"/>
      <c r="H19" s="532"/>
      <c r="I19" s="533"/>
      <c r="J19" s="538"/>
      <c r="K19" s="539"/>
      <c r="L19" s="512"/>
      <c r="M19" s="543"/>
      <c r="N19" s="543"/>
      <c r="O19" s="512"/>
      <c r="P19" s="143" t="s">
        <v>4</v>
      </c>
      <c r="Q19" s="272">
        <f>IF(AND(Basisdaten!$L$41="",Basisdaten!$L$42=""),0,Basisdaten!$L$41+Basisdaten!$L$42)</f>
        <v>0</v>
      </c>
      <c r="R19" s="515"/>
      <c r="S19" s="518"/>
      <c r="T19" s="519"/>
    </row>
    <row r="20" spans="2:20" ht="25.5" customHeight="1" thickBot="1" x14ac:dyDescent="0.25">
      <c r="B20" s="524"/>
      <c r="C20" s="525"/>
      <c r="D20" s="528"/>
      <c r="E20" s="529"/>
      <c r="F20" s="534"/>
      <c r="G20" s="535"/>
      <c r="H20" s="534"/>
      <c r="I20" s="535"/>
      <c r="J20" s="540"/>
      <c r="K20" s="541"/>
      <c r="L20" s="513"/>
      <c r="M20" s="543"/>
      <c r="N20" s="543"/>
      <c r="O20" s="513"/>
      <c r="P20" s="143" t="s">
        <v>5</v>
      </c>
      <c r="Q20" s="144" t="str">
        <f>IF(OR(Q18="",Q19=""),"n.d.",IF(AND(Q18=0,Q19=0),"n.d.",IF(Q19=0,"",Q18/Q19)))</f>
        <v>n.d.</v>
      </c>
      <c r="R20" s="516"/>
      <c r="S20" s="518"/>
      <c r="T20" s="519"/>
    </row>
    <row r="21" spans="2:20" ht="27" customHeight="1" thickBot="1" x14ac:dyDescent="0.25">
      <c r="B21" s="572">
        <v>3</v>
      </c>
      <c r="C21" s="573"/>
      <c r="D21" s="526"/>
      <c r="E21" s="581" t="s">
        <v>705</v>
      </c>
      <c r="F21" s="532" t="s">
        <v>706</v>
      </c>
      <c r="G21" s="533"/>
      <c r="H21" s="532" t="s">
        <v>707</v>
      </c>
      <c r="I21" s="533"/>
      <c r="J21" s="632" t="s">
        <v>708</v>
      </c>
      <c r="K21" s="539"/>
      <c r="L21" s="542"/>
      <c r="M21" s="513" t="s">
        <v>709</v>
      </c>
      <c r="N21" s="513"/>
      <c r="O21" s="542"/>
      <c r="P21" s="145" t="s">
        <v>2</v>
      </c>
      <c r="Q21" s="142"/>
      <c r="R21" s="514" t="str">
        <f>IF(OR(Q21="",Q22=""),Berechnung1!$F$4,IF(AND(Q21=0,Q22=0),Berechnung1!$G$4,IF(Q23=Berechnung1!D39,Berechnung1!$F$4,IF(OR(Q23&lt; Berechnung1!E39,Q23&gt; Berechnung1!F39),Berechnung1!$G$4,IF(OR(ROUND(Q23,4)&lt;Berechnung1!J39,ROUND(Q23,4)&gt;Berechnung1!K39),Berechnung1!$D$4,IF(OR(ROUND(Q23,4)&lt;Berechnung1!G39,ROUND(Q23,4)&gt;Berechnung1!H39),Berechnung1!$E$4,Berechnung1!$C$4))))))</f>
        <v>Unvollständig</v>
      </c>
      <c r="S21" s="617"/>
      <c r="T21" s="617"/>
    </row>
    <row r="22" spans="2:20" ht="27" customHeight="1" thickBot="1" x14ac:dyDescent="0.25">
      <c r="B22" s="572"/>
      <c r="C22" s="573"/>
      <c r="D22" s="527"/>
      <c r="E22" s="529"/>
      <c r="F22" s="532"/>
      <c r="G22" s="533"/>
      <c r="H22" s="532"/>
      <c r="I22" s="533"/>
      <c r="J22" s="538"/>
      <c r="K22" s="539"/>
      <c r="L22" s="512"/>
      <c r="M22" s="543"/>
      <c r="N22" s="543"/>
      <c r="O22" s="512"/>
      <c r="P22" s="143" t="s">
        <v>4</v>
      </c>
      <c r="Q22" s="272">
        <f>Q9+Q12</f>
        <v>0</v>
      </c>
      <c r="R22" s="515"/>
      <c r="S22" s="518"/>
      <c r="T22" s="519"/>
    </row>
    <row r="23" spans="2:20" ht="27" customHeight="1" thickBot="1" x14ac:dyDescent="0.25">
      <c r="B23" s="574"/>
      <c r="C23" s="575"/>
      <c r="D23" s="528"/>
      <c r="E23" s="529"/>
      <c r="F23" s="534"/>
      <c r="G23" s="535"/>
      <c r="H23" s="534"/>
      <c r="I23" s="535"/>
      <c r="J23" s="540"/>
      <c r="K23" s="541"/>
      <c r="L23" s="513"/>
      <c r="M23" s="543"/>
      <c r="N23" s="543"/>
      <c r="O23" s="513"/>
      <c r="P23" s="143" t="s">
        <v>5</v>
      </c>
      <c r="Q23" s="144" t="str">
        <f>IF(Q21="","n.d.",IF(Q22="","n.d.",IF(Q22=0,"",Q21/Q22)))</f>
        <v>n.d.</v>
      </c>
      <c r="R23" s="516"/>
      <c r="S23" s="518"/>
      <c r="T23" s="519"/>
    </row>
    <row r="24" spans="2:20" s="27" customFormat="1" ht="27" customHeight="1" thickBot="1" x14ac:dyDescent="0.25">
      <c r="B24" s="520" t="s">
        <v>100</v>
      </c>
      <c r="C24" s="521"/>
      <c r="D24" s="544"/>
      <c r="E24" s="576" t="s">
        <v>8</v>
      </c>
      <c r="F24" s="554" t="s">
        <v>107</v>
      </c>
      <c r="G24" s="549"/>
      <c r="H24" s="554" t="s">
        <v>672</v>
      </c>
      <c r="I24" s="549"/>
      <c r="J24" s="633" t="s">
        <v>708</v>
      </c>
      <c r="K24" s="634"/>
      <c r="L24" s="589" t="s">
        <v>228</v>
      </c>
      <c r="M24" s="643" t="s">
        <v>106</v>
      </c>
      <c r="N24" s="644"/>
      <c r="O24" s="664"/>
      <c r="P24" s="25" t="s">
        <v>2</v>
      </c>
      <c r="Q24" s="31"/>
      <c r="R24" s="514" t="str">
        <f>IF(Q26=Berechnung1!D42,Berechnung1!$F$4,IF(OR(Q26&lt; Berechnung1!E42,Q26&gt; Berechnung1!F42),Berechnung1!$G$4,IF(OR(ROUND(Q26,4)&lt;Berechnung1!J42,ROUND(Q26,4)&gt;Berechnung1!K42),Berechnung1!$D$4,IF(OR(ROUND(Q26,4)&lt;Berechnung1!G42,ROUND(Q26,4)&gt;Berechnung1!H42),Berechnung1!$E$4,Berechnung1!$C$4))))</f>
        <v>Unvollständig</v>
      </c>
      <c r="S24" s="617"/>
      <c r="T24" s="617"/>
    </row>
    <row r="25" spans="2:20" s="27" customFormat="1" ht="27" customHeight="1" thickBot="1" x14ac:dyDescent="0.25">
      <c r="B25" s="522"/>
      <c r="C25" s="523"/>
      <c r="D25" s="545"/>
      <c r="E25" s="577"/>
      <c r="F25" s="550"/>
      <c r="G25" s="551"/>
      <c r="H25" s="550"/>
      <c r="I25" s="551"/>
      <c r="J25" s="628"/>
      <c r="K25" s="635"/>
      <c r="L25" s="590"/>
      <c r="M25" s="645"/>
      <c r="N25" s="646"/>
      <c r="O25" s="665"/>
      <c r="P25" s="29" t="s">
        <v>4</v>
      </c>
      <c r="Q25" s="55">
        <f>IF(Q22="",0,Q22)</f>
        <v>0</v>
      </c>
      <c r="R25" s="515"/>
      <c r="S25" s="518"/>
      <c r="T25" s="659"/>
    </row>
    <row r="26" spans="2:20" s="27" customFormat="1" ht="27" customHeight="1" thickBot="1" x14ac:dyDescent="0.25">
      <c r="B26" s="524"/>
      <c r="C26" s="525"/>
      <c r="D26" s="546"/>
      <c r="E26" s="578"/>
      <c r="F26" s="552"/>
      <c r="G26" s="553"/>
      <c r="H26" s="552"/>
      <c r="I26" s="553"/>
      <c r="J26" s="630"/>
      <c r="K26" s="636"/>
      <c r="L26" s="591"/>
      <c r="M26" s="647"/>
      <c r="N26" s="648"/>
      <c r="O26" s="666"/>
      <c r="P26" s="29" t="s">
        <v>5</v>
      </c>
      <c r="Q26" s="133" t="str">
        <f>IF(Q24="","n.d.",IF(Q25="","n.d.",IF(Q25=0,"",Q24/Q25)))</f>
        <v>n.d.</v>
      </c>
      <c r="R26" s="516"/>
      <c r="S26" s="518"/>
      <c r="T26" s="660"/>
    </row>
    <row r="27" spans="2:20" s="27" customFormat="1" ht="25.5" customHeight="1" thickBot="1" x14ac:dyDescent="0.25">
      <c r="B27" s="522">
        <v>5</v>
      </c>
      <c r="C27" s="523"/>
      <c r="D27" s="544" t="s">
        <v>1203</v>
      </c>
      <c r="E27" s="576" t="s">
        <v>673</v>
      </c>
      <c r="F27" s="554" t="s">
        <v>710</v>
      </c>
      <c r="G27" s="549"/>
      <c r="H27" s="554" t="s">
        <v>674</v>
      </c>
      <c r="I27" s="549"/>
      <c r="J27" s="633" t="s">
        <v>597</v>
      </c>
      <c r="K27" s="634"/>
      <c r="L27" s="589"/>
      <c r="M27" s="643" t="s">
        <v>224</v>
      </c>
      <c r="N27" s="644"/>
      <c r="O27" s="589"/>
      <c r="P27" s="56" t="s">
        <v>2</v>
      </c>
      <c r="Q27" s="55">
        <f>Studien!E5</f>
        <v>0</v>
      </c>
      <c r="R27" s="514" t="str">
        <f>IF(Q29=Berechnung1!D45,Berechnung1!$F$4,IF(OR(Q29&lt; Berechnung1!E45,Q29&gt; Berechnung1!F45),Berechnung1!$G$4,IF(OR(ROUND(Q29,4)&lt;Berechnung1!J45,ROUND(Q29,4)&gt;Berechnung1!K45),Berechnung1!$D$4,IF(OR(ROUND(Q29,4)&lt;Berechnung1!G45,ROUND(Q29,4)&gt;Berechnung1!H45),Berechnung1!$E$4,Berechnung1!$C$4))))</f>
        <v>Unvollständig</v>
      </c>
      <c r="S27" s="617"/>
      <c r="T27" s="617"/>
    </row>
    <row r="28" spans="2:20" s="27" customFormat="1" ht="25.5" customHeight="1" thickBot="1" x14ac:dyDescent="0.25">
      <c r="B28" s="522"/>
      <c r="C28" s="523"/>
      <c r="D28" s="545"/>
      <c r="E28" s="577"/>
      <c r="F28" s="550"/>
      <c r="G28" s="551"/>
      <c r="H28" s="550"/>
      <c r="I28" s="551"/>
      <c r="J28" s="628"/>
      <c r="K28" s="635"/>
      <c r="L28" s="590"/>
      <c r="M28" s="645"/>
      <c r="N28" s="646"/>
      <c r="O28" s="590"/>
      <c r="P28" s="56" t="s">
        <v>4</v>
      </c>
      <c r="Q28" s="55">
        <f>IF(Basisdaten!$L$43="",0,Basisdaten!$L$43)</f>
        <v>0</v>
      </c>
      <c r="R28" s="515"/>
      <c r="S28" s="518"/>
      <c r="T28" s="659"/>
    </row>
    <row r="29" spans="2:20" s="27" customFormat="1" ht="25.5" customHeight="1" thickBot="1" x14ac:dyDescent="0.25">
      <c r="B29" s="524"/>
      <c r="C29" s="525"/>
      <c r="D29" s="546"/>
      <c r="E29" s="578"/>
      <c r="F29" s="552"/>
      <c r="G29" s="553"/>
      <c r="H29" s="552"/>
      <c r="I29" s="553"/>
      <c r="J29" s="630"/>
      <c r="K29" s="636"/>
      <c r="L29" s="591"/>
      <c r="M29" s="647"/>
      <c r="N29" s="648"/>
      <c r="O29" s="591"/>
      <c r="P29" s="56" t="s">
        <v>5</v>
      </c>
      <c r="Q29" s="133" t="str">
        <f>IF(Q27="","n.d.",IF(Q28="","n.d.",IF(Q28=0,"n.d.",Q27/Q28)))</f>
        <v>n.d.</v>
      </c>
      <c r="R29" s="516"/>
      <c r="S29" s="518"/>
      <c r="T29" s="660"/>
    </row>
    <row r="30" spans="2:20" s="27" customFormat="1" ht="25.5" customHeight="1" thickBot="1" x14ac:dyDescent="0.25">
      <c r="B30" s="520" t="s">
        <v>277</v>
      </c>
      <c r="C30" s="521"/>
      <c r="D30" s="544"/>
      <c r="E30" s="576" t="s">
        <v>279</v>
      </c>
      <c r="F30" s="633" t="s">
        <v>103</v>
      </c>
      <c r="G30" s="634"/>
      <c r="H30" s="633" t="s">
        <v>282</v>
      </c>
      <c r="I30" s="634"/>
      <c r="J30" s="626" t="s">
        <v>143</v>
      </c>
      <c r="K30" s="634"/>
      <c r="L30" s="589"/>
      <c r="M30" s="643" t="s">
        <v>283</v>
      </c>
      <c r="N30" s="644"/>
      <c r="O30" s="589"/>
      <c r="P30" s="670" t="s">
        <v>7</v>
      </c>
      <c r="Q30" s="560">
        <f>IF(Basisdaten!$L$45="",0,Basisdaten!$L$45)</f>
        <v>0</v>
      </c>
      <c r="R30" s="514" t="str">
        <f>IF(Q30="",Berechnung1!$F$4,IF(Q30=0, Berechnung1!F4,IF(OR(Q30&lt; Berechnung1!E48,Q30&gt; Berechnung1!F48),Berechnung1!$G$4,IF(OR(ROUND(Q30,4)&lt;Berechnung1!J48,ROUND(Q30,4)&gt;Berechnung1!K48),Berechnung1!$D$4,IF(OR(ROUND(Q30,4)&lt;Berechnung1!G48,ROUND(Q30,4)&gt;Berechnung1!H48),Berechnung1!$E$4,Berechnung1!$C$4)))))</f>
        <v>Unvollständig</v>
      </c>
      <c r="S30" s="617"/>
      <c r="T30" s="617"/>
    </row>
    <row r="31" spans="2:20" s="27" customFormat="1" ht="25.5" customHeight="1" thickBot="1" x14ac:dyDescent="0.25">
      <c r="B31" s="522"/>
      <c r="C31" s="523"/>
      <c r="D31" s="545"/>
      <c r="E31" s="577"/>
      <c r="F31" s="628"/>
      <c r="G31" s="635"/>
      <c r="H31" s="628"/>
      <c r="I31" s="635"/>
      <c r="J31" s="628"/>
      <c r="K31" s="635"/>
      <c r="L31" s="590"/>
      <c r="M31" s="645"/>
      <c r="N31" s="646"/>
      <c r="O31" s="590"/>
      <c r="P31" s="671"/>
      <c r="Q31" s="561"/>
      <c r="R31" s="515"/>
      <c r="S31" s="518"/>
      <c r="T31" s="519"/>
    </row>
    <row r="32" spans="2:20" s="27" customFormat="1" ht="25.5" customHeight="1" thickBot="1" x14ac:dyDescent="0.25">
      <c r="B32" s="524"/>
      <c r="C32" s="525"/>
      <c r="D32" s="545"/>
      <c r="E32" s="578"/>
      <c r="F32" s="628"/>
      <c r="G32" s="635"/>
      <c r="H32" s="628"/>
      <c r="I32" s="635"/>
      <c r="J32" s="628"/>
      <c r="K32" s="635"/>
      <c r="L32" s="590"/>
      <c r="M32" s="647"/>
      <c r="N32" s="648"/>
      <c r="O32" s="590"/>
      <c r="P32" s="672"/>
      <c r="Q32" s="561"/>
      <c r="R32" s="516"/>
      <c r="S32" s="518"/>
      <c r="T32" s="519"/>
    </row>
    <row r="33" spans="2:20" s="27" customFormat="1" ht="25.5" customHeight="1" thickBot="1" x14ac:dyDescent="0.25">
      <c r="B33" s="520" t="s">
        <v>278</v>
      </c>
      <c r="C33" s="521"/>
      <c r="D33" s="545"/>
      <c r="E33" s="576" t="s">
        <v>280</v>
      </c>
      <c r="F33" s="628"/>
      <c r="G33" s="635"/>
      <c r="H33" s="628"/>
      <c r="I33" s="635"/>
      <c r="J33" s="628"/>
      <c r="K33" s="635"/>
      <c r="L33" s="590"/>
      <c r="M33" s="643" t="s">
        <v>283</v>
      </c>
      <c r="N33" s="644"/>
      <c r="O33" s="590"/>
      <c r="P33" s="670" t="s">
        <v>7</v>
      </c>
      <c r="Q33" s="560">
        <f>IF(Basisdaten!$L$46="",0,Basisdaten!$L$46)</f>
        <v>0</v>
      </c>
      <c r="R33" s="514" t="str">
        <f>IF(Basisdaten!L46="",Berechnung1!$F$4,IF(Basisdaten!L46=0,Berechnung1!$H$4,IF(Q33=0,Berechnung1!F4,IF(OR(Q33&lt;Berechnung1!E51,Q33&gt;Berechnung1!F51),Berechnung1!$G$4,IF(OR(ROUND(Q33,4)&lt;Berechnung1!J51,ROUND(Q33,4)&gt;Berechnung1!K51),Berechnung1!$D$4,IF(OR(ROUND(Q33,4)&lt;Berechnung1!G51,ROUND(Q33,4)&gt;Berechnung1!H51),Berechnung1!$E$4,Berechnung1!$C$4))))))</f>
        <v>Unvollständig</v>
      </c>
      <c r="S33" s="617"/>
      <c r="T33" s="617"/>
    </row>
    <row r="34" spans="2:20" s="27" customFormat="1" ht="25.5" customHeight="1" thickBot="1" x14ac:dyDescent="0.25">
      <c r="B34" s="522"/>
      <c r="C34" s="523"/>
      <c r="D34" s="545"/>
      <c r="E34" s="577"/>
      <c r="F34" s="628"/>
      <c r="G34" s="635"/>
      <c r="H34" s="628"/>
      <c r="I34" s="635"/>
      <c r="J34" s="628"/>
      <c r="K34" s="635"/>
      <c r="L34" s="590"/>
      <c r="M34" s="645"/>
      <c r="N34" s="646"/>
      <c r="O34" s="590"/>
      <c r="P34" s="671"/>
      <c r="Q34" s="561"/>
      <c r="R34" s="515"/>
      <c r="S34" s="518"/>
      <c r="T34" s="659"/>
    </row>
    <row r="35" spans="2:20" s="27" customFormat="1" ht="25.5" customHeight="1" thickBot="1" x14ac:dyDescent="0.25">
      <c r="B35" s="524"/>
      <c r="C35" s="525"/>
      <c r="D35" s="546"/>
      <c r="E35" s="578"/>
      <c r="F35" s="630"/>
      <c r="G35" s="636"/>
      <c r="H35" s="630"/>
      <c r="I35" s="636"/>
      <c r="J35" s="630"/>
      <c r="K35" s="636"/>
      <c r="L35" s="591"/>
      <c r="M35" s="647"/>
      <c r="N35" s="648"/>
      <c r="O35" s="591"/>
      <c r="P35" s="672"/>
      <c r="Q35" s="561"/>
      <c r="R35" s="516"/>
      <c r="S35" s="518"/>
      <c r="T35" s="660"/>
    </row>
    <row r="36" spans="2:20" ht="25.5" customHeight="1" thickBot="1" x14ac:dyDescent="0.25">
      <c r="B36" s="520">
        <v>7</v>
      </c>
      <c r="C36" s="521"/>
      <c r="D36" s="544" t="s">
        <v>735</v>
      </c>
      <c r="E36" s="576" t="s">
        <v>102</v>
      </c>
      <c r="F36" s="554" t="s">
        <v>108</v>
      </c>
      <c r="G36" s="549"/>
      <c r="H36" s="554" t="s">
        <v>736</v>
      </c>
      <c r="I36" s="549"/>
      <c r="J36" s="633" t="s">
        <v>556</v>
      </c>
      <c r="K36" s="634"/>
      <c r="L36" s="589"/>
      <c r="M36" s="643" t="s">
        <v>284</v>
      </c>
      <c r="N36" s="644"/>
      <c r="O36" s="589"/>
      <c r="P36" s="56" t="s">
        <v>2</v>
      </c>
      <c r="Q36" s="31"/>
      <c r="R36" s="514" t="str">
        <f>IF(Q38=Berechnung1!D54,Berechnung1!$F$4,IF(OR(Q38&lt; Berechnung1!E54,Q38&gt; Berechnung1!F54),Berechnung1!$G$4,IF(OR(ROUND(Q38,4)&lt;Berechnung1!J54,ROUND(Q38,4)&gt;Berechnung1!K54),Berechnung1!$D$4,IF(OR(ROUND(Q38,4)&lt;Berechnung1!G54,ROUND(Q38,4)&gt;Berechnung1!H54),Berechnung1!$E$4,Berechnung1!$C$4))))</f>
        <v>Unvollständig</v>
      </c>
      <c r="S36" s="617"/>
      <c r="T36" s="617"/>
    </row>
    <row r="37" spans="2:20" ht="25.5" customHeight="1" thickBot="1" x14ac:dyDescent="0.25">
      <c r="B37" s="522"/>
      <c r="C37" s="523"/>
      <c r="D37" s="545"/>
      <c r="E37" s="577"/>
      <c r="F37" s="550"/>
      <c r="G37" s="551"/>
      <c r="H37" s="550"/>
      <c r="I37" s="551"/>
      <c r="J37" s="628"/>
      <c r="K37" s="635"/>
      <c r="L37" s="590"/>
      <c r="M37" s="645"/>
      <c r="N37" s="646"/>
      <c r="O37" s="590"/>
      <c r="P37" s="56" t="s">
        <v>4</v>
      </c>
      <c r="Q37" s="55">
        <f>IF(SUM(Basisdaten!L30,Basisdaten!L32,Basisdaten!L34,Basisdaten!L36,Basisdaten!L38,Basisdaten!L41)=0,0,SUM(Basisdaten!L30,Basisdaten!L32,Basisdaten!L34,Basisdaten!L36,Basisdaten!L38,Basisdaten!L41))</f>
        <v>0</v>
      </c>
      <c r="R37" s="515"/>
      <c r="S37" s="518"/>
      <c r="T37" s="519"/>
    </row>
    <row r="38" spans="2:20" ht="25.5" customHeight="1" thickBot="1" x14ac:dyDescent="0.25">
      <c r="B38" s="524"/>
      <c r="C38" s="525"/>
      <c r="D38" s="546"/>
      <c r="E38" s="578"/>
      <c r="F38" s="552"/>
      <c r="G38" s="553"/>
      <c r="H38" s="552"/>
      <c r="I38" s="553"/>
      <c r="J38" s="630"/>
      <c r="K38" s="636"/>
      <c r="L38" s="591"/>
      <c r="M38" s="647"/>
      <c r="N38" s="648"/>
      <c r="O38" s="591"/>
      <c r="P38" s="56" t="s">
        <v>5</v>
      </c>
      <c r="Q38" s="133" t="str">
        <f>IF(Q36="","n.d.",IF(Q37="","n.d.",IF(Q37=0,"",Q36/Q37)))</f>
        <v>n.d.</v>
      </c>
      <c r="R38" s="516"/>
      <c r="S38" s="518"/>
      <c r="T38" s="519"/>
    </row>
    <row r="39" spans="2:20" ht="30" customHeight="1" thickBot="1" x14ac:dyDescent="0.25">
      <c r="B39" s="570" t="s">
        <v>668</v>
      </c>
      <c r="C39" s="571"/>
      <c r="D39" s="526" t="s">
        <v>598</v>
      </c>
      <c r="E39" s="579" t="s">
        <v>599</v>
      </c>
      <c r="F39" s="564" t="s">
        <v>600</v>
      </c>
      <c r="G39" s="565"/>
      <c r="H39" s="564" t="s">
        <v>601</v>
      </c>
      <c r="I39" s="565"/>
      <c r="J39" s="564" t="s">
        <v>602</v>
      </c>
      <c r="K39" s="565"/>
      <c r="L39" s="542"/>
      <c r="M39" s="598" t="s">
        <v>281</v>
      </c>
      <c r="N39" s="599"/>
      <c r="O39" s="511"/>
      <c r="P39" s="247" t="s">
        <v>2</v>
      </c>
      <c r="Q39" s="142"/>
      <c r="R39" s="595" t="str">
        <f>IF(AND(Q39&lt;&gt;"",Q40&lt;&gt;"",Q39=0,Q40=0),Berechnung1!$H$4,IF(Q41=Berechnung1!D57,Berechnung1!$F$4,IF(OR(Q41&lt;Berechnung1!E57,Q41&gt;Berechnung1!F57),Berechnung1!$G$4,IF(OR(ROUND(Q41,4)&lt;Berechnung1!J57,ROUND(Q41,4)&gt;Berechnung1!K57),Berechnung1!$D$4,IF(OR(ROUND(Q41,4)&lt;Berechnung1!G57,ROUND(Q41,4)&gt;Berechnung1!H57),Berechnung1!$E$4,Berechnung1!$C$4)))))</f>
        <v>Unvollständig</v>
      </c>
      <c r="S39" s="617"/>
      <c r="T39" s="617"/>
    </row>
    <row r="40" spans="2:20" ht="30" customHeight="1" thickBot="1" x14ac:dyDescent="0.25">
      <c r="B40" s="572"/>
      <c r="C40" s="573"/>
      <c r="D40" s="527"/>
      <c r="E40" s="568"/>
      <c r="F40" s="538"/>
      <c r="G40" s="566"/>
      <c r="H40" s="538"/>
      <c r="I40" s="566"/>
      <c r="J40" s="538"/>
      <c r="K40" s="566"/>
      <c r="L40" s="512"/>
      <c r="M40" s="600"/>
      <c r="N40" s="601"/>
      <c r="O40" s="667"/>
      <c r="P40" s="247" t="s">
        <v>4</v>
      </c>
      <c r="Q40" s="142"/>
      <c r="R40" s="596"/>
      <c r="S40" s="518"/>
      <c r="T40" s="519"/>
    </row>
    <row r="41" spans="2:20" ht="30" customHeight="1" thickBot="1" x14ac:dyDescent="0.25">
      <c r="B41" s="574"/>
      <c r="C41" s="575"/>
      <c r="D41" s="528"/>
      <c r="E41" s="569"/>
      <c r="F41" s="540"/>
      <c r="G41" s="567"/>
      <c r="H41" s="540"/>
      <c r="I41" s="567"/>
      <c r="J41" s="540"/>
      <c r="K41" s="567"/>
      <c r="L41" s="513"/>
      <c r="M41" s="602"/>
      <c r="N41" s="603"/>
      <c r="O41" s="668"/>
      <c r="P41" s="247" t="s">
        <v>5</v>
      </c>
      <c r="Q41" s="144" t="str">
        <f>IF(Q39="","n.d.",IF(Q40="","n.d.",IF(Q40=0,"",Q39/Q40)))</f>
        <v>n.d.</v>
      </c>
      <c r="R41" s="597"/>
      <c r="S41" s="518"/>
      <c r="T41" s="519"/>
    </row>
    <row r="42" spans="2:20" s="27" customFormat="1" ht="30" customHeight="1" thickBot="1" x14ac:dyDescent="0.25">
      <c r="B42" s="570">
        <v>9</v>
      </c>
      <c r="C42" s="571"/>
      <c r="D42" s="526" t="s">
        <v>598</v>
      </c>
      <c r="E42" s="579" t="s">
        <v>144</v>
      </c>
      <c r="F42" s="564" t="s">
        <v>109</v>
      </c>
      <c r="G42" s="565"/>
      <c r="H42" s="564" t="s">
        <v>558</v>
      </c>
      <c r="I42" s="565"/>
      <c r="J42" s="569" t="s">
        <v>557</v>
      </c>
      <c r="K42" s="569"/>
      <c r="L42" s="542"/>
      <c r="M42" s="598" t="s">
        <v>281</v>
      </c>
      <c r="N42" s="599"/>
      <c r="O42" s="664"/>
      <c r="P42" s="141" t="s">
        <v>2</v>
      </c>
      <c r="Q42" s="142"/>
      <c r="R42" s="595" t="str">
        <f>IF(Q44=Berechnung1!D60,Berechnung1!$F$4,IF(OR(Q44&lt; Berechnung1!E60,Q44&gt; Berechnung1!F60),Berechnung1!$G$4,IF(OR(ROUND(Q44,4)&lt;Berechnung1!J60,ROUND(Q44,4)&gt;Berechnung1!K60),Berechnung1!$D$4,IF(OR(ROUND(Q44,4)&lt;Berechnung1!G60,ROUND(Q44,4)&gt;Berechnung1!H60),Berechnung1!$E$4,Berechnung1!$C$4))))</f>
        <v>Unvollständig</v>
      </c>
      <c r="S42" s="617"/>
      <c r="T42" s="673"/>
    </row>
    <row r="43" spans="2:20" s="27" customFormat="1" ht="30" customHeight="1" thickBot="1" x14ac:dyDescent="0.25">
      <c r="B43" s="572"/>
      <c r="C43" s="573"/>
      <c r="D43" s="527"/>
      <c r="E43" s="568"/>
      <c r="F43" s="538"/>
      <c r="G43" s="566"/>
      <c r="H43" s="538"/>
      <c r="I43" s="566"/>
      <c r="J43" s="562"/>
      <c r="K43" s="562"/>
      <c r="L43" s="512"/>
      <c r="M43" s="600"/>
      <c r="N43" s="601"/>
      <c r="O43" s="590"/>
      <c r="P43" s="143" t="s">
        <v>4</v>
      </c>
      <c r="Q43" s="148">
        <f>IF(SUM(Basisdaten!$L$30,Basisdaten!$L$31)=0,0,SUM(Basisdaten!$L$30,Basisdaten!$L$31))</f>
        <v>0</v>
      </c>
      <c r="R43" s="596"/>
      <c r="S43" s="518"/>
      <c r="T43" s="674"/>
    </row>
    <row r="44" spans="2:20" s="27" customFormat="1" ht="30" customHeight="1" thickBot="1" x14ac:dyDescent="0.25">
      <c r="B44" s="574"/>
      <c r="C44" s="575"/>
      <c r="D44" s="528"/>
      <c r="E44" s="569"/>
      <c r="F44" s="540"/>
      <c r="G44" s="567"/>
      <c r="H44" s="540"/>
      <c r="I44" s="567"/>
      <c r="J44" s="562"/>
      <c r="K44" s="562"/>
      <c r="L44" s="513"/>
      <c r="M44" s="602"/>
      <c r="N44" s="603"/>
      <c r="O44" s="591"/>
      <c r="P44" s="143" t="s">
        <v>5</v>
      </c>
      <c r="Q44" s="144" t="str">
        <f>IF(Q42="","n.d.",IF(Q43="","n.d.",IF(Q43=0,"",Q42/Q43)))</f>
        <v>n.d.</v>
      </c>
      <c r="R44" s="597"/>
      <c r="S44" s="518"/>
      <c r="T44" s="675"/>
    </row>
    <row r="45" spans="2:20" ht="25.5" customHeight="1" thickBot="1" x14ac:dyDescent="0.25">
      <c r="B45" s="570">
        <v>10</v>
      </c>
      <c r="C45" s="571"/>
      <c r="D45" s="526" t="s">
        <v>598</v>
      </c>
      <c r="E45" s="568" t="s">
        <v>110</v>
      </c>
      <c r="F45" s="538" t="s">
        <v>111</v>
      </c>
      <c r="G45" s="566"/>
      <c r="H45" s="564" t="s">
        <v>559</v>
      </c>
      <c r="I45" s="565"/>
      <c r="J45" s="562" t="s">
        <v>560</v>
      </c>
      <c r="K45" s="562"/>
      <c r="L45" s="542"/>
      <c r="M45" s="598" t="s">
        <v>281</v>
      </c>
      <c r="N45" s="599"/>
      <c r="O45" s="664"/>
      <c r="P45" s="143" t="s">
        <v>2</v>
      </c>
      <c r="Q45" s="142"/>
      <c r="R45" s="595" t="str">
        <f>IF(Q47=Berechnung1!D63,Berechnung1!$F$4,IF(OR(Q47&lt; Berechnung1!E63,Q47&gt; Berechnung1!F63),Berechnung1!$G$4,IF(OR(ROUND(Q47,4)&lt;Berechnung1!J63,ROUND(Q47,4)&gt;Berechnung1!K63),Berechnung1!$D$4,IF(OR(ROUND(Q47,4)&lt;Berechnung1!G63,ROUND(Q47,4)&gt;Berechnung1!H63),Berechnung1!$E$4,Berechnung1!$C$4))))</f>
        <v>Unvollständig</v>
      </c>
      <c r="S45" s="617"/>
      <c r="T45" s="517"/>
    </row>
    <row r="46" spans="2:20" ht="25.5" customHeight="1" thickBot="1" x14ac:dyDescent="0.25">
      <c r="B46" s="572"/>
      <c r="C46" s="573"/>
      <c r="D46" s="527"/>
      <c r="E46" s="568"/>
      <c r="F46" s="538"/>
      <c r="G46" s="566"/>
      <c r="H46" s="538"/>
      <c r="I46" s="566"/>
      <c r="J46" s="562"/>
      <c r="K46" s="562"/>
      <c r="L46" s="512"/>
      <c r="M46" s="600"/>
      <c r="N46" s="601"/>
      <c r="O46" s="590"/>
      <c r="P46" s="143" t="s">
        <v>4</v>
      </c>
      <c r="Q46" s="148">
        <f>IF(SUM(Basisdaten!H30:K31)=0,0,SUM(Basisdaten!H30:K31))</f>
        <v>0</v>
      </c>
      <c r="R46" s="596"/>
      <c r="S46" s="518"/>
      <c r="T46" s="519"/>
    </row>
    <row r="47" spans="2:20" ht="25.5" customHeight="1" thickBot="1" x14ac:dyDescent="0.25">
      <c r="B47" s="574"/>
      <c r="C47" s="575"/>
      <c r="D47" s="528"/>
      <c r="E47" s="569"/>
      <c r="F47" s="540"/>
      <c r="G47" s="567"/>
      <c r="H47" s="540"/>
      <c r="I47" s="567"/>
      <c r="J47" s="562"/>
      <c r="K47" s="562"/>
      <c r="L47" s="513"/>
      <c r="M47" s="602"/>
      <c r="N47" s="603"/>
      <c r="O47" s="591"/>
      <c r="P47" s="143" t="s">
        <v>5</v>
      </c>
      <c r="Q47" s="144" t="str">
        <f>IF(Q45="","n.d.",IF(Q46="","n.d.",IF(Q46=0,"",Q45/Q46)))</f>
        <v>n.d.</v>
      </c>
      <c r="R47" s="597"/>
      <c r="S47" s="518"/>
      <c r="T47" s="519"/>
    </row>
    <row r="48" spans="2:20" s="28" customFormat="1" ht="65.099999999999994" customHeight="1" thickBot="1" x14ac:dyDescent="0.25">
      <c r="B48" s="572">
        <v>11</v>
      </c>
      <c r="C48" s="573"/>
      <c r="D48" s="526" t="s">
        <v>598</v>
      </c>
      <c r="E48" s="562" t="s">
        <v>603</v>
      </c>
      <c r="F48" s="562" t="s">
        <v>112</v>
      </c>
      <c r="G48" s="563"/>
      <c r="H48" s="562" t="s">
        <v>715</v>
      </c>
      <c r="I48" s="563"/>
      <c r="J48" s="536" t="s">
        <v>561</v>
      </c>
      <c r="K48" s="592"/>
      <c r="L48" s="542"/>
      <c r="M48" s="598" t="s">
        <v>281</v>
      </c>
      <c r="N48" s="599"/>
      <c r="O48" s="664"/>
      <c r="P48" s="145" t="s">
        <v>2</v>
      </c>
      <c r="Q48" s="142"/>
      <c r="R48" s="595" t="str">
        <f>IF(Q50=Berechnung1!D66,Berechnung1!$F$4,IF(OR(Q50&lt; Berechnung1!E66,Q50&gt; Berechnung1!F66),Berechnung1!$G$4,IF(OR(ROUND(Q50,4)&lt;Berechnung1!J66,ROUND(Q50,4)&gt;Berechnung1!K66),Berechnung1!$D$4,IF(OR(ROUND(Q50,4)&lt;Berechnung1!G66,ROUND(Q50,4)&gt;Berechnung1!H66),Berechnung1!$E$4,Berechnung1!$C$4))))</f>
        <v>Unvollständig</v>
      </c>
      <c r="S48" s="617"/>
      <c r="T48" s="673"/>
    </row>
    <row r="49" spans="2:21" s="27" customFormat="1" ht="65.099999999999994" customHeight="1" thickBot="1" x14ac:dyDescent="0.25">
      <c r="B49" s="572"/>
      <c r="C49" s="573"/>
      <c r="D49" s="527"/>
      <c r="E49" s="562"/>
      <c r="F49" s="562"/>
      <c r="G49" s="563"/>
      <c r="H49" s="562"/>
      <c r="I49" s="563"/>
      <c r="J49" s="538"/>
      <c r="K49" s="593"/>
      <c r="L49" s="512"/>
      <c r="M49" s="600"/>
      <c r="N49" s="601"/>
      <c r="O49" s="590"/>
      <c r="P49" s="143" t="s">
        <v>4</v>
      </c>
      <c r="Q49" s="148">
        <f>IF(Basisdaten!$L$30="",0,Basisdaten!$L$30)</f>
        <v>0</v>
      </c>
      <c r="R49" s="596"/>
      <c r="S49" s="518"/>
      <c r="T49" s="674"/>
    </row>
    <row r="50" spans="2:21" s="27" customFormat="1" ht="65.099999999999994" customHeight="1" thickBot="1" x14ac:dyDescent="0.25">
      <c r="B50" s="574"/>
      <c r="C50" s="575"/>
      <c r="D50" s="528"/>
      <c r="E50" s="562"/>
      <c r="F50" s="562"/>
      <c r="G50" s="563"/>
      <c r="H50" s="562"/>
      <c r="I50" s="563"/>
      <c r="J50" s="540"/>
      <c r="K50" s="594"/>
      <c r="L50" s="513"/>
      <c r="M50" s="602"/>
      <c r="N50" s="603"/>
      <c r="O50" s="591"/>
      <c r="P50" s="143" t="s">
        <v>5</v>
      </c>
      <c r="Q50" s="144" t="str">
        <f>IF(Q48="","n.d.",IF(Q49="","n.d.",IF(Q49=0,"",Q48/Q49)))</f>
        <v>n.d.</v>
      </c>
      <c r="R50" s="597"/>
      <c r="S50" s="518"/>
      <c r="T50" s="675"/>
    </row>
    <row r="51" spans="2:21" s="27" customFormat="1" ht="27.75" customHeight="1" thickBot="1" x14ac:dyDescent="0.25">
      <c r="B51" s="570">
        <v>12</v>
      </c>
      <c r="C51" s="571"/>
      <c r="D51" s="526" t="s">
        <v>598</v>
      </c>
      <c r="E51" s="562" t="s">
        <v>113</v>
      </c>
      <c r="F51" s="562" t="s">
        <v>145</v>
      </c>
      <c r="G51" s="563"/>
      <c r="H51" s="562" t="s">
        <v>562</v>
      </c>
      <c r="I51" s="563"/>
      <c r="J51" s="562" t="s">
        <v>1411</v>
      </c>
      <c r="K51" s="563"/>
      <c r="L51" s="542" t="s">
        <v>238</v>
      </c>
      <c r="M51" s="543" t="s">
        <v>106</v>
      </c>
      <c r="N51" s="543"/>
      <c r="O51" s="511"/>
      <c r="P51" s="143" t="s">
        <v>2</v>
      </c>
      <c r="Q51" s="142"/>
      <c r="R51" s="595" t="str">
        <f>IF(AND(Q51&lt;&gt;"",Q52&lt;&gt;"",Q51=0,Q52=0),Berechnung1!$H$4,IF(Q53="",Berechnung1!$D$4,IF(Q53=Berechnung1!D69,Berechnung1!$F$4,IF(OR(Q53&lt; Berechnung1!E69,Q53&gt; Berechnung1!F69),Berechnung1!$G$4,IF(OR(ROUND(Q53,4)&lt;Berechnung1!J69,ROUND(Q53,4)&gt;Berechnung1!K69),Berechnung1!$D$4,IF(OR(ROUND(Q53,4)&lt;Berechnung1!G69,ROUND(Q53,4)&gt;Berechnung1!H69),Berechnung1!$E$4,Berechnung1!$C$4))))))</f>
        <v>Unvollständig</v>
      </c>
      <c r="S51" s="669"/>
      <c r="T51" s="673"/>
    </row>
    <row r="52" spans="2:21" s="27" customFormat="1" ht="27.75" customHeight="1" thickBot="1" x14ac:dyDescent="0.25">
      <c r="B52" s="572"/>
      <c r="C52" s="573"/>
      <c r="D52" s="527"/>
      <c r="E52" s="562"/>
      <c r="F52" s="562"/>
      <c r="G52" s="563"/>
      <c r="H52" s="562"/>
      <c r="I52" s="563"/>
      <c r="J52" s="562"/>
      <c r="K52" s="563"/>
      <c r="L52" s="512"/>
      <c r="M52" s="543"/>
      <c r="N52" s="543"/>
      <c r="O52" s="512"/>
      <c r="P52" s="143" t="s">
        <v>4</v>
      </c>
      <c r="Q52" s="146"/>
      <c r="R52" s="596"/>
      <c r="S52" s="518"/>
      <c r="T52" s="674"/>
      <c r="U52" s="27">
        <f>IFERROR((Basisdaten!L30+Basisdaten!L31),0)</f>
        <v>0</v>
      </c>
    </row>
    <row r="53" spans="2:21" s="27" customFormat="1" ht="27.75" customHeight="1" thickBot="1" x14ac:dyDescent="0.25">
      <c r="B53" s="574"/>
      <c r="C53" s="575"/>
      <c r="D53" s="528"/>
      <c r="E53" s="562"/>
      <c r="F53" s="562"/>
      <c r="G53" s="563"/>
      <c r="H53" s="562"/>
      <c r="I53" s="563"/>
      <c r="J53" s="562"/>
      <c r="K53" s="563"/>
      <c r="L53" s="513"/>
      <c r="M53" s="543"/>
      <c r="N53" s="543"/>
      <c r="O53" s="513"/>
      <c r="P53" s="143" t="s">
        <v>5</v>
      </c>
      <c r="Q53" s="144" t="str">
        <f>IF(Q51="","n.d.",IF(Q52="","n.d.",IF(Q52=0,"",Q51/Q52)))</f>
        <v>n.d.</v>
      </c>
      <c r="R53" s="597"/>
      <c r="S53" s="518"/>
      <c r="T53" s="675"/>
    </row>
    <row r="54" spans="2:21" ht="27.75" customHeight="1" thickBot="1" x14ac:dyDescent="0.25">
      <c r="B54" s="572">
        <v>13</v>
      </c>
      <c r="C54" s="573"/>
      <c r="D54" s="526" t="s">
        <v>598</v>
      </c>
      <c r="E54" s="579" t="s">
        <v>114</v>
      </c>
      <c r="F54" s="562" t="s">
        <v>115</v>
      </c>
      <c r="G54" s="563"/>
      <c r="H54" s="562" t="s">
        <v>563</v>
      </c>
      <c r="I54" s="563"/>
      <c r="J54" s="562" t="s">
        <v>566</v>
      </c>
      <c r="K54" s="563"/>
      <c r="L54" s="542"/>
      <c r="M54" s="598" t="s">
        <v>711</v>
      </c>
      <c r="N54" s="599"/>
      <c r="O54" s="511"/>
      <c r="P54" s="143" t="s">
        <v>2</v>
      </c>
      <c r="Q54" s="142"/>
      <c r="R54" s="595" t="str">
        <f>IF(AND(Q54&lt;&gt;"",Q55&lt;&gt;"",Q54=0,Q55=0),Berechnung1!$H$4,IF(Q56="",Berechnung1!$D$4,IF(Q56=Berechnung1!D72,Berechnung1!$F$4,IF(OR(Q56&lt;Berechnung1!E72,Q56&gt;Berechnung1!F72),Berechnung1!$G$4,IF(OR(ROUND(Q56,4)&lt;Berechnung1!J72,ROUND(Q56,4)&gt;Berechnung1!K72),Berechnung1!$D$4,IF(OR(ROUND(Q56,4)&lt;Berechnung1!G72,ROUND(Q56,4)&gt;Berechnung1!H72),Berechnung1!$E$4,Berechnung1!$C$4))))))</f>
        <v>Unvollständig</v>
      </c>
      <c r="S54" s="669"/>
      <c r="T54" s="517"/>
    </row>
    <row r="55" spans="2:21" ht="27.75" customHeight="1" thickBot="1" x14ac:dyDescent="0.25">
      <c r="B55" s="572"/>
      <c r="C55" s="573"/>
      <c r="D55" s="527"/>
      <c r="E55" s="568"/>
      <c r="F55" s="562"/>
      <c r="G55" s="563"/>
      <c r="H55" s="562"/>
      <c r="I55" s="563"/>
      <c r="J55" s="562"/>
      <c r="K55" s="563"/>
      <c r="L55" s="512"/>
      <c r="M55" s="600"/>
      <c r="N55" s="601"/>
      <c r="O55" s="512"/>
      <c r="P55" s="143" t="s">
        <v>4</v>
      </c>
      <c r="Q55" s="146"/>
      <c r="R55" s="596"/>
      <c r="S55" s="518"/>
      <c r="T55" s="519"/>
    </row>
    <row r="56" spans="2:21" ht="27.75" customHeight="1" thickBot="1" x14ac:dyDescent="0.25">
      <c r="B56" s="574"/>
      <c r="C56" s="575"/>
      <c r="D56" s="528"/>
      <c r="E56" s="569"/>
      <c r="F56" s="562"/>
      <c r="G56" s="563"/>
      <c r="H56" s="562"/>
      <c r="I56" s="563"/>
      <c r="J56" s="562"/>
      <c r="K56" s="563"/>
      <c r="L56" s="513"/>
      <c r="M56" s="602"/>
      <c r="N56" s="603"/>
      <c r="O56" s="513"/>
      <c r="P56" s="143" t="s">
        <v>5</v>
      </c>
      <c r="Q56" s="144" t="str">
        <f>IF(Q54="","n.d.",IF(Q55="","n.d.",IF(Q55=0,"",Q54/Q55)))</f>
        <v>n.d.</v>
      </c>
      <c r="R56" s="597"/>
      <c r="S56" s="518"/>
      <c r="T56" s="519"/>
    </row>
    <row r="57" spans="2:21" s="27" customFormat="1" ht="30.95" customHeight="1" thickBot="1" x14ac:dyDescent="0.25">
      <c r="B57" s="570">
        <v>14</v>
      </c>
      <c r="C57" s="571"/>
      <c r="D57" s="526" t="s">
        <v>598</v>
      </c>
      <c r="E57" s="562" t="s">
        <v>147</v>
      </c>
      <c r="F57" s="562" t="s">
        <v>116</v>
      </c>
      <c r="G57" s="563"/>
      <c r="H57" s="562" t="s">
        <v>564</v>
      </c>
      <c r="I57" s="563"/>
      <c r="J57" s="625" t="s">
        <v>567</v>
      </c>
      <c r="K57" s="563"/>
      <c r="L57" s="542"/>
      <c r="M57" s="598" t="s">
        <v>712</v>
      </c>
      <c r="N57" s="599"/>
      <c r="O57" s="511"/>
      <c r="P57" s="145" t="s">
        <v>2</v>
      </c>
      <c r="Q57" s="142"/>
      <c r="R57" s="595" t="str">
        <f>IF(AND(Q57&lt;&gt;"",Q58&lt;&gt;"",Q57=0,Q58=0),Berechnung1!$H$4,IF(Q59=Berechnung1!D75,Berechnung1!$F$4,IF(OR(Q59&lt;Berechnung1!E75,Q59&gt;Berechnung1!F75),Berechnung1!$G$4,IF(OR(ROUND(Q59,4)&lt;Berechnung1!J75,ROUND(Q59,4)&gt;Berechnung1!K75),Berechnung1!$D$4,IF(OR(ROUND(Q59,4)&lt;Berechnung1!G75,ROUND(Q59,4)&gt;Berechnung1!H75),Berechnung1!$E$4,Berechnung1!$C$4)))))</f>
        <v>Unvollständig</v>
      </c>
      <c r="S57" s="617"/>
      <c r="T57" s="673"/>
    </row>
    <row r="58" spans="2:21" s="27" customFormat="1" ht="30.95" customHeight="1" thickBot="1" x14ac:dyDescent="0.25">
      <c r="B58" s="572"/>
      <c r="C58" s="573"/>
      <c r="D58" s="527"/>
      <c r="E58" s="562"/>
      <c r="F58" s="562"/>
      <c r="G58" s="563"/>
      <c r="H58" s="562"/>
      <c r="I58" s="563"/>
      <c r="J58" s="562"/>
      <c r="K58" s="563"/>
      <c r="L58" s="512"/>
      <c r="M58" s="600"/>
      <c r="N58" s="601"/>
      <c r="O58" s="512"/>
      <c r="P58" s="143" t="s">
        <v>4</v>
      </c>
      <c r="Q58" s="142"/>
      <c r="R58" s="596"/>
      <c r="S58" s="518"/>
      <c r="T58" s="674"/>
    </row>
    <row r="59" spans="2:21" s="27" customFormat="1" ht="30.95" customHeight="1" thickBot="1" x14ac:dyDescent="0.25">
      <c r="B59" s="574"/>
      <c r="C59" s="575"/>
      <c r="D59" s="528"/>
      <c r="E59" s="562"/>
      <c r="F59" s="562"/>
      <c r="G59" s="563"/>
      <c r="H59" s="562"/>
      <c r="I59" s="563"/>
      <c r="J59" s="562"/>
      <c r="K59" s="563"/>
      <c r="L59" s="513"/>
      <c r="M59" s="602"/>
      <c r="N59" s="603"/>
      <c r="O59" s="513"/>
      <c r="P59" s="143" t="s">
        <v>5</v>
      </c>
      <c r="Q59" s="144" t="str">
        <f>IF(Q57="","n.d.",IF(Q58="","n.d.",IF(Q58=0,"",Q57/Q58)))</f>
        <v>n.d.</v>
      </c>
      <c r="R59" s="597"/>
      <c r="S59" s="518"/>
      <c r="T59" s="675"/>
    </row>
    <row r="60" spans="2:21" s="36" customFormat="1" ht="27.75" customHeight="1" thickBot="1" x14ac:dyDescent="0.25">
      <c r="B60" s="572">
        <v>15</v>
      </c>
      <c r="C60" s="573"/>
      <c r="D60" s="526" t="s">
        <v>598</v>
      </c>
      <c r="E60" s="562" t="s">
        <v>604</v>
      </c>
      <c r="F60" s="562" t="s">
        <v>117</v>
      </c>
      <c r="G60" s="563"/>
      <c r="H60" s="562" t="s">
        <v>565</v>
      </c>
      <c r="I60" s="563"/>
      <c r="J60" s="562" t="s">
        <v>568</v>
      </c>
      <c r="K60" s="563"/>
      <c r="L60" s="542"/>
      <c r="M60" s="543" t="s">
        <v>196</v>
      </c>
      <c r="N60" s="543"/>
      <c r="O60" s="511"/>
      <c r="P60" s="143" t="s">
        <v>2</v>
      </c>
      <c r="Q60" s="147"/>
      <c r="R60" s="595" t="str">
        <f>IF(AND(Q60&lt;&gt;"",Q61&lt;&gt;"",Q60=0,Q61=0),Berechnung1!$H$4,IF(Q62="",Berechnung1!$D$4,IF(Q62=Berechnung1!D78,Berechnung1!$F$4,IF(OR(Q62&lt;Berechnung1!E78,Q62&gt;Berechnung1!F78),Berechnung1!$G$4,IF(OR(ROUND(Q62,4)&lt;Berechnung1!J78,ROUND(Q62,4)&gt;Berechnung1!K78),Berechnung1!$D$4,IF(OR(ROUND(Q62,4)&lt;Berechnung1!G78,ROUND(Q62,4)&gt;Berechnung1!H78),Berechnung1!$E$4,Berechnung1!$C$4))))))</f>
        <v>Unvollständig</v>
      </c>
      <c r="S60" s="669"/>
      <c r="T60" s="517"/>
    </row>
    <row r="61" spans="2:21" s="36" customFormat="1" ht="27.75" customHeight="1" thickBot="1" x14ac:dyDescent="0.25">
      <c r="B61" s="572"/>
      <c r="C61" s="573"/>
      <c r="D61" s="527"/>
      <c r="E61" s="562"/>
      <c r="F61" s="562"/>
      <c r="G61" s="563"/>
      <c r="H61" s="562"/>
      <c r="I61" s="563"/>
      <c r="J61" s="562"/>
      <c r="K61" s="563"/>
      <c r="L61" s="512"/>
      <c r="M61" s="543"/>
      <c r="N61" s="543"/>
      <c r="O61" s="512"/>
      <c r="P61" s="143" t="s">
        <v>4</v>
      </c>
      <c r="Q61" s="147"/>
      <c r="R61" s="596"/>
      <c r="S61" s="518"/>
      <c r="T61" s="519"/>
    </row>
    <row r="62" spans="2:21" s="36" customFormat="1" ht="27.75" customHeight="1" thickBot="1" x14ac:dyDescent="0.25">
      <c r="B62" s="574"/>
      <c r="C62" s="575"/>
      <c r="D62" s="528"/>
      <c r="E62" s="562"/>
      <c r="F62" s="562"/>
      <c r="G62" s="563"/>
      <c r="H62" s="562"/>
      <c r="I62" s="563"/>
      <c r="J62" s="562"/>
      <c r="K62" s="563"/>
      <c r="L62" s="513"/>
      <c r="M62" s="543"/>
      <c r="N62" s="543"/>
      <c r="O62" s="513"/>
      <c r="P62" s="143" t="s">
        <v>5</v>
      </c>
      <c r="Q62" s="144" t="str">
        <f>IF(Q60="","n.d.",IF(Q61="","n.d.",IF(Q61=0,"",Q60/Q61)))</f>
        <v>n.d.</v>
      </c>
      <c r="R62" s="597"/>
      <c r="S62" s="518"/>
      <c r="T62" s="519"/>
    </row>
    <row r="63" spans="2:21" s="36" customFormat="1" ht="27.75" customHeight="1" thickBot="1" x14ac:dyDescent="0.25">
      <c r="B63" s="476">
        <v>16</v>
      </c>
      <c r="C63" s="477"/>
      <c r="D63" s="480" t="s">
        <v>598</v>
      </c>
      <c r="E63" s="483" t="s">
        <v>1224</v>
      </c>
      <c r="F63" s="483" t="s">
        <v>1225</v>
      </c>
      <c r="G63" s="484"/>
      <c r="H63" s="483" t="s">
        <v>1226</v>
      </c>
      <c r="I63" s="484"/>
      <c r="J63" s="483" t="s">
        <v>1227</v>
      </c>
      <c r="K63" s="484"/>
      <c r="L63" s="491" t="s">
        <v>1196</v>
      </c>
      <c r="M63" s="504" t="s">
        <v>106</v>
      </c>
      <c r="N63" s="504"/>
      <c r="O63" s="505"/>
      <c r="P63" s="363" t="s">
        <v>2</v>
      </c>
      <c r="Q63" s="364"/>
      <c r="R63" s="468" t="str">
        <f>IF(AND(Q63&lt;&gt;"",Q64&lt;&gt;"",Q63=0,Q64=0),Berechnung1!$H$4,IF(Q65="",Berechnung1!$D$4,IF(Q65=Berechnung1!D81,Berechnung1!$F$4,IF(OR(Q65&lt;Berechnung1!E81,Q65&gt;Berechnung1!F81),Berechnung1!$G$4,IF(OR(ROUND(Q65,4)&lt;Berechnung1!J81,ROUND(Q65,4)&gt;Berechnung1!K81),Berechnung1!$D$4,IF(OR(ROUND(Q65,4)&lt;Berechnung1!G81,ROUND(Q65,4)&gt;Berechnung1!H81),Berechnung1!$E$4,Berechnung1!$C$4))))))</f>
        <v>Unvollständig</v>
      </c>
      <c r="S63" s="503"/>
      <c r="T63" s="471"/>
    </row>
    <row r="64" spans="2:21" s="36" customFormat="1" ht="27.75" customHeight="1" thickBot="1" x14ac:dyDescent="0.25">
      <c r="B64" s="476"/>
      <c r="C64" s="477"/>
      <c r="D64" s="481"/>
      <c r="E64" s="483"/>
      <c r="F64" s="483"/>
      <c r="G64" s="484"/>
      <c r="H64" s="483"/>
      <c r="I64" s="484"/>
      <c r="J64" s="483"/>
      <c r="K64" s="484"/>
      <c r="L64" s="492"/>
      <c r="M64" s="504"/>
      <c r="N64" s="504"/>
      <c r="O64" s="492"/>
      <c r="P64" s="363" t="s">
        <v>4</v>
      </c>
      <c r="Q64" s="364"/>
      <c r="R64" s="469"/>
      <c r="S64" s="472"/>
      <c r="T64" s="473"/>
    </row>
    <row r="65" spans="2:20" s="36" customFormat="1" ht="27.75" customHeight="1" thickBot="1" x14ac:dyDescent="0.25">
      <c r="B65" s="478"/>
      <c r="C65" s="479"/>
      <c r="D65" s="482"/>
      <c r="E65" s="483"/>
      <c r="F65" s="483"/>
      <c r="G65" s="484"/>
      <c r="H65" s="483"/>
      <c r="I65" s="484"/>
      <c r="J65" s="483"/>
      <c r="K65" s="484"/>
      <c r="L65" s="493"/>
      <c r="M65" s="504"/>
      <c r="N65" s="504"/>
      <c r="O65" s="493"/>
      <c r="P65" s="363" t="s">
        <v>5</v>
      </c>
      <c r="Q65" s="365" t="str">
        <f>IF(Q63="","n.d.",IF(Q64="","n.d.",IF(Q64=0,"",Q63/Q64)))</f>
        <v>n.d.</v>
      </c>
      <c r="R65" s="470"/>
      <c r="S65" s="472"/>
      <c r="T65" s="473"/>
    </row>
    <row r="66" spans="2:20" s="27" customFormat="1" ht="105" customHeight="1" thickBot="1" x14ac:dyDescent="0.25">
      <c r="B66" s="570">
        <v>17</v>
      </c>
      <c r="C66" s="571"/>
      <c r="D66" s="526" t="s">
        <v>605</v>
      </c>
      <c r="E66" s="562" t="s">
        <v>713</v>
      </c>
      <c r="F66" s="562" t="s">
        <v>1412</v>
      </c>
      <c r="G66" s="563"/>
      <c r="H66" s="564" t="s">
        <v>675</v>
      </c>
      <c r="I66" s="592"/>
      <c r="J66" s="562" t="s">
        <v>569</v>
      </c>
      <c r="K66" s="563"/>
      <c r="L66" s="542"/>
      <c r="M66" s="598" t="s">
        <v>281</v>
      </c>
      <c r="N66" s="599"/>
      <c r="O66" s="511"/>
      <c r="P66" s="145" t="s">
        <v>2</v>
      </c>
      <c r="Q66" s="215"/>
      <c r="R66" s="595" t="str">
        <f>IF(AND(Q66&lt;&gt;"",Q67&lt;&gt;"",Q66=0,Q67=0),Berechnung1!$H$4,IF(Q68=Berechnung1!D84,Berechnung1!$F$4,IF(OR(Q68&lt;Berechnung1!E84,Q68&gt;Berechnung1!F84),Berechnung1!$G$4,IF(OR(ROUND(Q68,4)&lt;Berechnung1!J84,ROUND(Q68,4)&gt;Berechnung1!K84),Berechnung1!$D$4,IF(OR(ROUND(Q68,4)&lt;Berechnung1!G84,ROUND(Q68,4)&gt;Berechnung1!H84),Berechnung1!$E$4,Berechnung1!$C$4)))))</f>
        <v>Unvollständig</v>
      </c>
      <c r="S66" s="669"/>
      <c r="T66" s="673"/>
    </row>
    <row r="67" spans="2:20" s="27" customFormat="1" ht="106.5" customHeight="1" thickBot="1" x14ac:dyDescent="0.25">
      <c r="B67" s="572"/>
      <c r="C67" s="573"/>
      <c r="D67" s="527"/>
      <c r="E67" s="562"/>
      <c r="F67" s="562"/>
      <c r="G67" s="563"/>
      <c r="H67" s="538"/>
      <c r="I67" s="593"/>
      <c r="J67" s="562"/>
      <c r="K67" s="563"/>
      <c r="L67" s="512"/>
      <c r="M67" s="600"/>
      <c r="N67" s="601"/>
      <c r="O67" s="512"/>
      <c r="P67" s="143" t="s">
        <v>4</v>
      </c>
      <c r="Q67" s="215"/>
      <c r="R67" s="596"/>
      <c r="S67" s="518"/>
      <c r="T67" s="674"/>
    </row>
    <row r="68" spans="2:20" s="27" customFormat="1" ht="105" customHeight="1" thickBot="1" x14ac:dyDescent="0.25">
      <c r="B68" s="574"/>
      <c r="C68" s="575"/>
      <c r="D68" s="528"/>
      <c r="E68" s="562"/>
      <c r="F68" s="562"/>
      <c r="G68" s="563"/>
      <c r="H68" s="540"/>
      <c r="I68" s="594"/>
      <c r="J68" s="562"/>
      <c r="K68" s="563"/>
      <c r="L68" s="513"/>
      <c r="M68" s="602"/>
      <c r="N68" s="603"/>
      <c r="O68" s="513"/>
      <c r="P68" s="143" t="s">
        <v>5</v>
      </c>
      <c r="Q68" s="144" t="str">
        <f>IF(Q66="","n.d.",IF(Q67="","n.d.",IF(Q67=0,"",Q66/Q67)))</f>
        <v>n.d.</v>
      </c>
      <c r="R68" s="597"/>
      <c r="S68" s="518"/>
      <c r="T68" s="675"/>
    </row>
    <row r="69" spans="2:20" s="36" customFormat="1" ht="26.85" customHeight="1" thickBot="1" x14ac:dyDescent="0.25">
      <c r="B69" s="570">
        <v>18</v>
      </c>
      <c r="C69" s="571"/>
      <c r="D69" s="526" t="s">
        <v>605</v>
      </c>
      <c r="E69" s="562" t="s">
        <v>285</v>
      </c>
      <c r="F69" s="562" t="s">
        <v>286</v>
      </c>
      <c r="G69" s="563"/>
      <c r="H69" s="564" t="s">
        <v>1231</v>
      </c>
      <c r="I69" s="592"/>
      <c r="J69" s="562" t="s">
        <v>570</v>
      </c>
      <c r="K69" s="563"/>
      <c r="L69" s="542"/>
      <c r="M69" s="598" t="s">
        <v>281</v>
      </c>
      <c r="N69" s="599"/>
      <c r="O69" s="604"/>
      <c r="P69" s="143" t="s">
        <v>2</v>
      </c>
      <c r="Q69" s="215"/>
      <c r="R69" s="595" t="str">
        <f>IF(AND(Q69&lt;&gt;"",Q70&lt;&gt;"",Q69=0,Q70=0),Berechnung1!$H$4,IF(Q71=Berechnung1!D87,Berechnung1!$F$4,IF(OR(Q71&lt;Berechnung1!E87,Q71&gt;Berechnung1!F87),Berechnung1!$G$4,IF(OR(ROUND(Q71,4)&lt;Berechnung1!J87,ROUND(Q71,4)&gt;Berechnung1!K87),Berechnung1!$D$4,IF(OR(ROUND(Q71,4)&lt;Berechnung1!G87,ROUND(Q71,4)&gt;Berechnung1!H87),Berechnung1!$E$4,Berechnung1!$C$4)))))</f>
        <v>Unvollständig</v>
      </c>
      <c r="S69" s="617"/>
      <c r="T69" s="517"/>
    </row>
    <row r="70" spans="2:20" s="36" customFormat="1" ht="26.85" customHeight="1" thickBot="1" x14ac:dyDescent="0.25">
      <c r="B70" s="572"/>
      <c r="C70" s="573"/>
      <c r="D70" s="527"/>
      <c r="E70" s="562"/>
      <c r="F70" s="562"/>
      <c r="G70" s="563"/>
      <c r="H70" s="538"/>
      <c r="I70" s="593"/>
      <c r="J70" s="562"/>
      <c r="K70" s="563"/>
      <c r="L70" s="512"/>
      <c r="M70" s="600"/>
      <c r="N70" s="601"/>
      <c r="O70" s="605"/>
      <c r="P70" s="143" t="s">
        <v>4</v>
      </c>
      <c r="Q70" s="148">
        <f>IF(SUM(Basisdaten!$L$36,Basisdaten!$L$37)=0,0,SUM(Basisdaten!$L$36,Basisdaten!$L$37))</f>
        <v>0</v>
      </c>
      <c r="R70" s="596"/>
      <c r="S70" s="518"/>
      <c r="T70" s="519"/>
    </row>
    <row r="71" spans="2:20" s="36" customFormat="1" ht="26.85" customHeight="1" thickBot="1" x14ac:dyDescent="0.25">
      <c r="B71" s="574"/>
      <c r="C71" s="575"/>
      <c r="D71" s="528"/>
      <c r="E71" s="562"/>
      <c r="F71" s="562"/>
      <c r="G71" s="563"/>
      <c r="H71" s="540"/>
      <c r="I71" s="594"/>
      <c r="J71" s="562"/>
      <c r="K71" s="563"/>
      <c r="L71" s="513"/>
      <c r="M71" s="602"/>
      <c r="N71" s="603"/>
      <c r="O71" s="606"/>
      <c r="P71" s="143" t="s">
        <v>5</v>
      </c>
      <c r="Q71" s="144" t="str">
        <f>IF(Q69="","n.d.",IF(Q70="","n.d.",IF(Q70=0,"",Q69/Q70)))</f>
        <v>n.d.</v>
      </c>
      <c r="R71" s="597"/>
      <c r="S71" s="518"/>
      <c r="T71" s="519"/>
    </row>
    <row r="72" spans="2:20" s="36" customFormat="1" ht="26.85" customHeight="1" thickBot="1" x14ac:dyDescent="0.25">
      <c r="B72" s="570">
        <v>19</v>
      </c>
      <c r="C72" s="571"/>
      <c r="D72" s="526" t="s">
        <v>605</v>
      </c>
      <c r="E72" s="562" t="s">
        <v>287</v>
      </c>
      <c r="F72" s="562" t="s">
        <v>288</v>
      </c>
      <c r="G72" s="563"/>
      <c r="H72" s="564" t="s">
        <v>1230</v>
      </c>
      <c r="I72" s="592"/>
      <c r="J72" s="562" t="s">
        <v>571</v>
      </c>
      <c r="K72" s="563"/>
      <c r="L72" s="542"/>
      <c r="M72" s="598" t="s">
        <v>711</v>
      </c>
      <c r="N72" s="599"/>
      <c r="O72" s="604"/>
      <c r="P72" s="143" t="s">
        <v>2</v>
      </c>
      <c r="Q72" s="215"/>
      <c r="R72" s="595" t="str">
        <f>IF(AND(Q72&lt;&gt;"",Q73&lt;&gt;"",Q72=0,Q73=0),Berechnung1!$H$4,IF(Q74=Berechnung1!D90,Berechnung1!$F$4,IF(OR(Q74&lt;Berechnung1!E90,Q74&gt;Berechnung1!F90),Berechnung1!$G$4,IF(OR(ROUND(Q74,4)&lt;Berechnung1!J90,ROUND(Q74,4)&gt;Berechnung1!K90),Berechnung1!$D$4,IF(OR(ROUND(Q74,4)&lt;Berechnung1!G90,ROUND(Q74,4)&gt;Berechnung1!H90),Berechnung1!$E$4,Berechnung1!$C$4)))))</f>
        <v>Unvollständig</v>
      </c>
      <c r="S72" s="617"/>
      <c r="T72" s="517"/>
    </row>
    <row r="73" spans="2:20" s="36" customFormat="1" ht="26.85" customHeight="1" thickBot="1" x14ac:dyDescent="0.25">
      <c r="B73" s="572"/>
      <c r="C73" s="573"/>
      <c r="D73" s="527"/>
      <c r="E73" s="562"/>
      <c r="F73" s="562"/>
      <c r="G73" s="563"/>
      <c r="H73" s="538"/>
      <c r="I73" s="593"/>
      <c r="J73" s="562"/>
      <c r="K73" s="563"/>
      <c r="L73" s="512"/>
      <c r="M73" s="600"/>
      <c r="N73" s="601"/>
      <c r="O73" s="605"/>
      <c r="P73" s="143" t="s">
        <v>4</v>
      </c>
      <c r="Q73" s="148">
        <f>IF(Basisdaten!$L$36="",0,Basisdaten!$L$36)</f>
        <v>0</v>
      </c>
      <c r="R73" s="596"/>
      <c r="S73" s="518"/>
      <c r="T73" s="519"/>
    </row>
    <row r="74" spans="2:20" s="36" customFormat="1" ht="26.85" customHeight="1" thickBot="1" x14ac:dyDescent="0.25">
      <c r="B74" s="574"/>
      <c r="C74" s="575"/>
      <c r="D74" s="528"/>
      <c r="E74" s="562"/>
      <c r="F74" s="562"/>
      <c r="G74" s="563"/>
      <c r="H74" s="540"/>
      <c r="I74" s="594"/>
      <c r="J74" s="562"/>
      <c r="K74" s="563"/>
      <c r="L74" s="513"/>
      <c r="M74" s="602"/>
      <c r="N74" s="603"/>
      <c r="O74" s="606"/>
      <c r="P74" s="143" t="s">
        <v>5</v>
      </c>
      <c r="Q74" s="144" t="str">
        <f>IF(Q72="","n.d.",IF(Q73="","n.d.",IF(Q73=0,"",Q72/Q73)))</f>
        <v>n.d.</v>
      </c>
      <c r="R74" s="597"/>
      <c r="S74" s="518"/>
      <c r="T74" s="519"/>
    </row>
    <row r="75" spans="2:20" s="36" customFormat="1" ht="26.85" customHeight="1" thickBot="1" x14ac:dyDescent="0.25">
      <c r="B75" s="570">
        <v>20</v>
      </c>
      <c r="C75" s="571"/>
      <c r="D75" s="526" t="s">
        <v>606</v>
      </c>
      <c r="E75" s="562" t="s">
        <v>289</v>
      </c>
      <c r="F75" s="562" t="s">
        <v>290</v>
      </c>
      <c r="G75" s="563"/>
      <c r="H75" s="564" t="s">
        <v>1229</v>
      </c>
      <c r="I75" s="592"/>
      <c r="J75" s="562" t="s">
        <v>572</v>
      </c>
      <c r="K75" s="563"/>
      <c r="L75" s="542"/>
      <c r="M75" s="598" t="s">
        <v>281</v>
      </c>
      <c r="N75" s="599"/>
      <c r="O75" s="604"/>
      <c r="P75" s="143" t="s">
        <v>2</v>
      </c>
      <c r="Q75" s="215"/>
      <c r="R75" s="595" t="str">
        <f>IF(AND(Q75&lt;&gt;"",Q76&lt;&gt;"",Q75=0,Q76=0),Berechnung1!$H$4,IF(Q77="",Berechnung1!$D$4,IF(Q77=Berechnung1!D93,Berechnung1!$F$4,IF(OR(Q77&lt;Berechnung1!E93,Q77&gt;Berechnung1!F93),Berechnung1!$G$4,IF(OR(ROUND(Q77,4)&lt;Berechnung1!J93,ROUND(Q77,4)&gt;Berechnung1!K93),Berechnung1!$D$4,IF(OR(ROUND(Q77,4)&lt;Berechnung1!G93,ROUND(Q77,4)&gt;Berechnung1!H93),Berechnung1!$E$4,Berechnung1!$C$4))))))</f>
        <v>Unvollständig</v>
      </c>
      <c r="S75" s="617"/>
      <c r="T75" s="517"/>
    </row>
    <row r="76" spans="2:20" s="36" customFormat="1" ht="26.85" customHeight="1" thickBot="1" x14ac:dyDescent="0.25">
      <c r="B76" s="572"/>
      <c r="C76" s="573"/>
      <c r="D76" s="527"/>
      <c r="E76" s="562"/>
      <c r="F76" s="562"/>
      <c r="G76" s="563"/>
      <c r="H76" s="538"/>
      <c r="I76" s="593"/>
      <c r="J76" s="562"/>
      <c r="K76" s="563"/>
      <c r="L76" s="512"/>
      <c r="M76" s="600"/>
      <c r="N76" s="601"/>
      <c r="O76" s="605"/>
      <c r="P76" s="143" t="s">
        <v>4</v>
      </c>
      <c r="Q76" s="215"/>
      <c r="R76" s="596"/>
      <c r="S76" s="518"/>
      <c r="T76" s="519"/>
    </row>
    <row r="77" spans="2:20" s="36" customFormat="1" ht="26.85" customHeight="1" thickBot="1" x14ac:dyDescent="0.25">
      <c r="B77" s="574"/>
      <c r="C77" s="575"/>
      <c r="D77" s="528"/>
      <c r="E77" s="562"/>
      <c r="F77" s="562"/>
      <c r="G77" s="563"/>
      <c r="H77" s="540"/>
      <c r="I77" s="594"/>
      <c r="J77" s="562"/>
      <c r="K77" s="563"/>
      <c r="L77" s="513"/>
      <c r="M77" s="602"/>
      <c r="N77" s="603"/>
      <c r="O77" s="606"/>
      <c r="P77" s="143" t="s">
        <v>5</v>
      </c>
      <c r="Q77" s="144" t="str">
        <f>IF(Q75="","n.d.",IF(Q76="","n.d.",IF(Q76=0,"",Q75/Q76)))</f>
        <v>n.d.</v>
      </c>
      <c r="R77" s="597"/>
      <c r="S77" s="518"/>
      <c r="T77" s="519"/>
    </row>
    <row r="78" spans="2:20" s="36" customFormat="1" ht="26.85" customHeight="1" thickBot="1" x14ac:dyDescent="0.25">
      <c r="B78" s="474">
        <v>21</v>
      </c>
      <c r="C78" s="475"/>
      <c r="D78" s="480" t="s">
        <v>606</v>
      </c>
      <c r="E78" s="483" t="s">
        <v>1228</v>
      </c>
      <c r="F78" s="483" t="s">
        <v>1225</v>
      </c>
      <c r="G78" s="484"/>
      <c r="H78" s="485" t="s">
        <v>1226</v>
      </c>
      <c r="I78" s="486"/>
      <c r="J78" s="483" t="s">
        <v>573</v>
      </c>
      <c r="K78" s="484"/>
      <c r="L78" s="491" t="s">
        <v>1196</v>
      </c>
      <c r="M78" s="494" t="s">
        <v>106</v>
      </c>
      <c r="N78" s="495"/>
      <c r="O78" s="500"/>
      <c r="P78" s="363" t="s">
        <v>2</v>
      </c>
      <c r="Q78" s="366"/>
      <c r="R78" s="468" t="str">
        <f>IF(AND(Q78&lt;&gt;"",Q79&lt;&gt;"",Q78=0,Q79=0),Berechnung1!$H$4,IF(Q80=Berechnung1!D96,Berechnung1!$F$4,IF(OR(Q80&lt;Berechnung1!E96,Q80&gt;Berechnung1!F96),Berechnung1!$G$4,IF(OR(ROUND(Q80,4)&lt;Berechnung1!J96,ROUND(Q80,4)&gt;Berechnung1!K96),Berechnung1!$D$4,IF(OR(ROUND(Q80,4)&lt;Berechnung1!G96,ROUND(Q80,4)&gt;Berechnung1!H96),Berechnung1!$E$4,Berechnung1!$C$4)))))</f>
        <v>Unvollständig</v>
      </c>
      <c r="S78" s="471"/>
      <c r="T78" s="471"/>
    </row>
    <row r="79" spans="2:20" s="36" customFormat="1" ht="26.85" customHeight="1" thickBot="1" x14ac:dyDescent="0.25">
      <c r="B79" s="476"/>
      <c r="C79" s="477"/>
      <c r="D79" s="481"/>
      <c r="E79" s="483"/>
      <c r="F79" s="483"/>
      <c r="G79" s="484"/>
      <c r="H79" s="487"/>
      <c r="I79" s="488"/>
      <c r="J79" s="483"/>
      <c r="K79" s="484"/>
      <c r="L79" s="492"/>
      <c r="M79" s="496"/>
      <c r="N79" s="497"/>
      <c r="O79" s="501"/>
      <c r="P79" s="363" t="s">
        <v>4</v>
      </c>
      <c r="Q79" s="366"/>
      <c r="R79" s="469"/>
      <c r="S79" s="472"/>
      <c r="T79" s="473"/>
    </row>
    <row r="80" spans="2:20" s="36" customFormat="1" ht="26.85" customHeight="1" thickBot="1" x14ac:dyDescent="0.25">
      <c r="B80" s="478"/>
      <c r="C80" s="479"/>
      <c r="D80" s="482"/>
      <c r="E80" s="483"/>
      <c r="F80" s="483"/>
      <c r="G80" s="484"/>
      <c r="H80" s="489"/>
      <c r="I80" s="490"/>
      <c r="J80" s="483"/>
      <c r="K80" s="484"/>
      <c r="L80" s="493"/>
      <c r="M80" s="498"/>
      <c r="N80" s="499"/>
      <c r="O80" s="502"/>
      <c r="P80" s="363" t="s">
        <v>5</v>
      </c>
      <c r="Q80" s="365" t="str">
        <f>IF(Q78="","n.d.",IF(Q79="","n.d.",IF(Q79=0,"",Q78/Q79)))</f>
        <v>n.d.</v>
      </c>
      <c r="R80" s="470"/>
      <c r="S80" s="472"/>
      <c r="T80" s="473"/>
    </row>
    <row r="81" spans="2:20" s="36" customFormat="1" ht="128.25" customHeight="1" thickBot="1" x14ac:dyDescent="0.25">
      <c r="B81" s="474">
        <v>22</v>
      </c>
      <c r="C81" s="475"/>
      <c r="D81" s="480" t="s">
        <v>1232</v>
      </c>
      <c r="E81" s="483" t="s">
        <v>1233</v>
      </c>
      <c r="F81" s="483" t="s">
        <v>1234</v>
      </c>
      <c r="G81" s="484"/>
      <c r="H81" s="485" t="s">
        <v>1399</v>
      </c>
      <c r="I81" s="486"/>
      <c r="J81" s="483" t="s">
        <v>1235</v>
      </c>
      <c r="K81" s="484"/>
      <c r="L81" s="491" t="s">
        <v>1236</v>
      </c>
      <c r="M81" s="494" t="s">
        <v>106</v>
      </c>
      <c r="N81" s="495"/>
      <c r="O81" s="500"/>
      <c r="P81" s="363" t="s">
        <v>2</v>
      </c>
      <c r="Q81" s="366"/>
      <c r="R81" s="468" t="str">
        <f>IF(AND(Q81&lt;&gt;"",Q82&lt;&gt;"",Q81=0,Q82=0),Berechnung1!$H$4,IF(Q83=Berechnung1!D99,Berechnung1!$F$4,IF(OR(Q83&lt;Berechnung1!E99,Q83&gt;Berechnung1!F99),Berechnung1!$G$4,IF(OR(ROUND(Q83,4)&lt;Berechnung1!J99,ROUND(Q83,4)&gt;Berechnung1!K99),Berechnung1!$D$4,IF(OR(ROUND(Q83,4)&lt;Berechnung1!G99,ROUND(Q83,4)&gt;Berechnung1!H99),Berechnung1!$E$4,Berechnung1!$C$4)))))</f>
        <v>Unvollständig</v>
      </c>
      <c r="S81" s="471"/>
      <c r="T81" s="471"/>
    </row>
    <row r="82" spans="2:20" s="36" customFormat="1" ht="111.75" customHeight="1" thickBot="1" x14ac:dyDescent="0.25">
      <c r="B82" s="476"/>
      <c r="C82" s="477"/>
      <c r="D82" s="481"/>
      <c r="E82" s="483"/>
      <c r="F82" s="483"/>
      <c r="G82" s="484"/>
      <c r="H82" s="487"/>
      <c r="I82" s="488"/>
      <c r="J82" s="483"/>
      <c r="K82" s="484"/>
      <c r="L82" s="492"/>
      <c r="M82" s="496"/>
      <c r="N82" s="497"/>
      <c r="O82" s="501"/>
      <c r="P82" s="363" t="s">
        <v>4</v>
      </c>
      <c r="Q82" s="366"/>
      <c r="R82" s="469"/>
      <c r="S82" s="472"/>
      <c r="T82" s="473"/>
    </row>
    <row r="83" spans="2:20" s="36" customFormat="1" ht="128.25" customHeight="1" thickBot="1" x14ac:dyDescent="0.25">
      <c r="B83" s="478"/>
      <c r="C83" s="479"/>
      <c r="D83" s="482"/>
      <c r="E83" s="483"/>
      <c r="F83" s="483"/>
      <c r="G83" s="484"/>
      <c r="H83" s="489"/>
      <c r="I83" s="490"/>
      <c r="J83" s="483"/>
      <c r="K83" s="484"/>
      <c r="L83" s="493"/>
      <c r="M83" s="498"/>
      <c r="N83" s="499"/>
      <c r="O83" s="502"/>
      <c r="P83" s="363" t="s">
        <v>5</v>
      </c>
      <c r="Q83" s="365" t="str">
        <f t="shared" ref="Q83" si="0">IF(Q81="","n.d.",IF(Q82="","n.d.",IF(Q82=0,"",Q81/Q82)))</f>
        <v>n.d.</v>
      </c>
      <c r="R83" s="470"/>
      <c r="S83" s="472"/>
      <c r="T83" s="473"/>
    </row>
    <row r="84" spans="2:20" s="36" customFormat="1" ht="26.85" customHeight="1" thickBot="1" x14ac:dyDescent="0.25">
      <c r="B84" s="474">
        <v>23</v>
      </c>
      <c r="C84" s="475"/>
      <c r="D84" s="480" t="s">
        <v>1232</v>
      </c>
      <c r="E84" s="483" t="s">
        <v>1237</v>
      </c>
      <c r="F84" s="483" t="s">
        <v>1238</v>
      </c>
      <c r="G84" s="484"/>
      <c r="H84" s="485" t="s">
        <v>1239</v>
      </c>
      <c r="I84" s="486"/>
      <c r="J84" s="483" t="s">
        <v>1240</v>
      </c>
      <c r="K84" s="484"/>
      <c r="L84" s="491" t="s">
        <v>1236</v>
      </c>
      <c r="M84" s="494" t="s">
        <v>106</v>
      </c>
      <c r="N84" s="495"/>
      <c r="O84" s="500"/>
      <c r="P84" s="363" t="s">
        <v>2</v>
      </c>
      <c r="Q84" s="366"/>
      <c r="R84" s="468" t="str">
        <f>IF(AND(Q84&lt;&gt;"",Q85&lt;&gt;"",Q84=0,Q85=0),Berechnung1!$H$4,IF(Q86=Berechnung1!D102,Berechnung1!$F$4,IF(OR(Q86&lt;Berechnung1!E102,Q86&gt;Berechnung1!F102),Berechnung1!$G$4,IF(OR(ROUND(Q86,4)&lt;Berechnung1!J102,ROUND(Q86,4)&gt;Berechnung1!K102),Berechnung1!$D$4,IF(OR(ROUND(Q86,4)&lt;Berechnung1!G102,ROUND(Q86,4)&gt;Berechnung1!H102),Berechnung1!$E$4,Berechnung1!$C$4)))))</f>
        <v>Unvollständig</v>
      </c>
      <c r="S84" s="471"/>
      <c r="T84" s="471"/>
    </row>
    <row r="85" spans="2:20" s="36" customFormat="1" ht="26.85" customHeight="1" thickBot="1" x14ac:dyDescent="0.25">
      <c r="B85" s="476"/>
      <c r="C85" s="477"/>
      <c r="D85" s="481"/>
      <c r="E85" s="483"/>
      <c r="F85" s="483"/>
      <c r="G85" s="484"/>
      <c r="H85" s="487"/>
      <c r="I85" s="488"/>
      <c r="J85" s="483"/>
      <c r="K85" s="484"/>
      <c r="L85" s="492"/>
      <c r="M85" s="496"/>
      <c r="N85" s="497"/>
      <c r="O85" s="501"/>
      <c r="P85" s="363" t="s">
        <v>4</v>
      </c>
      <c r="Q85" s="366"/>
      <c r="R85" s="469"/>
      <c r="S85" s="472"/>
      <c r="T85" s="473"/>
    </row>
    <row r="86" spans="2:20" s="36" customFormat="1" ht="26.85" customHeight="1" thickBot="1" x14ac:dyDescent="0.25">
      <c r="B86" s="478"/>
      <c r="C86" s="479"/>
      <c r="D86" s="482"/>
      <c r="E86" s="483"/>
      <c r="F86" s="483"/>
      <c r="G86" s="484"/>
      <c r="H86" s="489"/>
      <c r="I86" s="490"/>
      <c r="J86" s="483"/>
      <c r="K86" s="484"/>
      <c r="L86" s="493"/>
      <c r="M86" s="498"/>
      <c r="N86" s="499"/>
      <c r="O86" s="502"/>
      <c r="P86" s="363" t="s">
        <v>5</v>
      </c>
      <c r="Q86" s="365" t="str">
        <f t="shared" ref="Q86" si="1">IF(Q84="","n.d.",IF(Q85="","n.d.",IF(Q85=0,"",Q84/Q85)))</f>
        <v>n.d.</v>
      </c>
      <c r="R86" s="470"/>
      <c r="S86" s="472"/>
      <c r="T86" s="473"/>
    </row>
    <row r="87" spans="2:20" s="36" customFormat="1" ht="26.85" customHeight="1" thickBot="1" x14ac:dyDescent="0.25">
      <c r="B87" s="474">
        <v>24</v>
      </c>
      <c r="C87" s="475"/>
      <c r="D87" s="480" t="s">
        <v>1232</v>
      </c>
      <c r="E87" s="483" t="s">
        <v>1241</v>
      </c>
      <c r="F87" s="483" t="s">
        <v>1242</v>
      </c>
      <c r="G87" s="484"/>
      <c r="H87" s="485" t="s">
        <v>559</v>
      </c>
      <c r="I87" s="486"/>
      <c r="J87" s="483" t="s">
        <v>1240</v>
      </c>
      <c r="K87" s="484"/>
      <c r="L87" s="491" t="s">
        <v>1236</v>
      </c>
      <c r="M87" s="494" t="s">
        <v>106</v>
      </c>
      <c r="N87" s="495"/>
      <c r="O87" s="500"/>
      <c r="P87" s="363" t="s">
        <v>2</v>
      </c>
      <c r="Q87" s="366"/>
      <c r="R87" s="468" t="str">
        <f>IF(AND(Q87&lt;&gt;"",Q88&lt;&gt;"",Q87=0,Q88=0),Berechnung1!$H$4,IF(Q89=Berechnung1!D105,Berechnung1!$F$4,IF(OR(Q89&lt;Berechnung1!E105,Q89&gt;Berechnung1!F105),Berechnung1!$G$4,IF(OR(ROUND(Q89,4)&lt;Berechnung1!J105,ROUND(Q89,4)&gt;Berechnung1!K105),Berechnung1!$D$4,IF(OR(ROUND(Q89,4)&lt;Berechnung1!G105,ROUND(Q89,4)&gt;Berechnung1!H105),Berechnung1!$E$4,Berechnung1!$C$4)))))</f>
        <v>Unvollständig</v>
      </c>
      <c r="S87" s="471"/>
      <c r="T87" s="471"/>
    </row>
    <row r="88" spans="2:20" s="36" customFormat="1" ht="26.85" customHeight="1" thickBot="1" x14ac:dyDescent="0.25">
      <c r="B88" s="476"/>
      <c r="C88" s="477"/>
      <c r="D88" s="481"/>
      <c r="E88" s="483"/>
      <c r="F88" s="483"/>
      <c r="G88" s="484"/>
      <c r="H88" s="487"/>
      <c r="I88" s="488"/>
      <c r="J88" s="483"/>
      <c r="K88" s="484"/>
      <c r="L88" s="492"/>
      <c r="M88" s="496"/>
      <c r="N88" s="497"/>
      <c r="O88" s="501"/>
      <c r="P88" s="363" t="s">
        <v>4</v>
      </c>
      <c r="Q88" s="148">
        <f>Q85</f>
        <v>0</v>
      </c>
      <c r="R88" s="469"/>
      <c r="S88" s="472"/>
      <c r="T88" s="473"/>
    </row>
    <row r="89" spans="2:20" s="36" customFormat="1" ht="26.85" customHeight="1" thickBot="1" x14ac:dyDescent="0.25">
      <c r="B89" s="478"/>
      <c r="C89" s="479"/>
      <c r="D89" s="482"/>
      <c r="E89" s="483"/>
      <c r="F89" s="483"/>
      <c r="G89" s="484"/>
      <c r="H89" s="489"/>
      <c r="I89" s="490"/>
      <c r="J89" s="483"/>
      <c r="K89" s="484"/>
      <c r="L89" s="493"/>
      <c r="M89" s="498"/>
      <c r="N89" s="499"/>
      <c r="O89" s="502"/>
      <c r="P89" s="363" t="s">
        <v>5</v>
      </c>
      <c r="Q89" s="365" t="str">
        <f t="shared" ref="Q89" si="2">IF(Q87="","n.d.",IF(Q88="","n.d.",IF(Q88=0,"",Q87/Q88)))</f>
        <v>n.d.</v>
      </c>
      <c r="R89" s="470"/>
      <c r="S89" s="472"/>
      <c r="T89" s="473"/>
    </row>
    <row r="90" spans="2:20" s="36" customFormat="1" ht="26.85" customHeight="1" thickBot="1" x14ac:dyDescent="0.25">
      <c r="B90" s="474">
        <v>25</v>
      </c>
      <c r="C90" s="475"/>
      <c r="D90" s="480" t="s">
        <v>1232</v>
      </c>
      <c r="E90" s="483" t="s">
        <v>1243</v>
      </c>
      <c r="F90" s="483" t="s">
        <v>1244</v>
      </c>
      <c r="G90" s="484"/>
      <c r="H90" s="485" t="s">
        <v>1406</v>
      </c>
      <c r="I90" s="486"/>
      <c r="J90" s="483" t="s">
        <v>1240</v>
      </c>
      <c r="K90" s="484"/>
      <c r="L90" s="491" t="s">
        <v>1236</v>
      </c>
      <c r="M90" s="494" t="s">
        <v>106</v>
      </c>
      <c r="N90" s="495"/>
      <c r="O90" s="500"/>
      <c r="P90" s="363" t="s">
        <v>2</v>
      </c>
      <c r="Q90" s="366"/>
      <c r="R90" s="468" t="str">
        <f>IF(AND(Q90&lt;&gt;"",Q91&lt;&gt;"",Q90=0,Q91=0),Berechnung1!$H$4,IF(Q92=Berechnung1!D108,Berechnung1!$F$4,IF(OR(Q92&lt;Berechnung1!E108,Q92&gt;Berechnung1!F108),Berechnung1!$G$4,IF(OR(ROUND(Q92,4)&lt;Berechnung1!J108,ROUND(Q92,4)&gt;Berechnung1!K108),Berechnung1!$D$4,IF(OR(ROUND(Q92,4)&lt;Berechnung1!G108,ROUND(Q92,4)&gt;Berechnung1!H108),Berechnung1!$E$4,Berechnung1!$C$4)))))</f>
        <v>Unvollständig</v>
      </c>
      <c r="S90" s="471"/>
      <c r="T90" s="471"/>
    </row>
    <row r="91" spans="2:20" s="36" customFormat="1" ht="26.85" customHeight="1" thickBot="1" x14ac:dyDescent="0.25">
      <c r="B91" s="476"/>
      <c r="C91" s="477"/>
      <c r="D91" s="481"/>
      <c r="E91" s="483"/>
      <c r="F91" s="483"/>
      <c r="G91" s="484"/>
      <c r="H91" s="487"/>
      <c r="I91" s="488"/>
      <c r="J91" s="483"/>
      <c r="K91" s="484"/>
      <c r="L91" s="492"/>
      <c r="M91" s="496"/>
      <c r="N91" s="497"/>
      <c r="O91" s="501"/>
      <c r="P91" s="363" t="s">
        <v>4</v>
      </c>
      <c r="Q91" s="148">
        <f>Q85</f>
        <v>0</v>
      </c>
      <c r="R91" s="469"/>
      <c r="S91" s="472"/>
      <c r="T91" s="473"/>
    </row>
    <row r="92" spans="2:20" s="36" customFormat="1" ht="26.85" customHeight="1" thickBot="1" x14ac:dyDescent="0.25">
      <c r="B92" s="478"/>
      <c r="C92" s="479"/>
      <c r="D92" s="482"/>
      <c r="E92" s="483"/>
      <c r="F92" s="483"/>
      <c r="G92" s="484"/>
      <c r="H92" s="489"/>
      <c r="I92" s="490"/>
      <c r="J92" s="483"/>
      <c r="K92" s="484"/>
      <c r="L92" s="493"/>
      <c r="M92" s="498"/>
      <c r="N92" s="499"/>
      <c r="O92" s="502"/>
      <c r="P92" s="363" t="s">
        <v>5</v>
      </c>
      <c r="Q92" s="365" t="str">
        <f t="shared" ref="Q92" si="3">IF(Q90="","n.d.",IF(Q91="","n.d.",IF(Q91=0,"",Q90/Q91)))</f>
        <v>n.d.</v>
      </c>
      <c r="R92" s="470"/>
      <c r="S92" s="472"/>
      <c r="T92" s="473"/>
    </row>
    <row r="93" spans="2:20" s="36" customFormat="1" ht="26.85" customHeight="1" thickBot="1" x14ac:dyDescent="0.25">
      <c r="B93" s="474">
        <v>26</v>
      </c>
      <c r="C93" s="475"/>
      <c r="D93" s="480" t="s">
        <v>1232</v>
      </c>
      <c r="E93" s="483" t="s">
        <v>1245</v>
      </c>
      <c r="F93" s="483" t="s">
        <v>1246</v>
      </c>
      <c r="G93" s="484"/>
      <c r="H93" s="485" t="s">
        <v>1231</v>
      </c>
      <c r="I93" s="486"/>
      <c r="J93" s="483" t="s">
        <v>1240</v>
      </c>
      <c r="K93" s="484"/>
      <c r="L93" s="491" t="s">
        <v>1259</v>
      </c>
      <c r="M93" s="494" t="s">
        <v>106</v>
      </c>
      <c r="N93" s="495"/>
      <c r="O93" s="500"/>
      <c r="P93" s="363" t="s">
        <v>2</v>
      </c>
      <c r="Q93" s="366"/>
      <c r="R93" s="468" t="str">
        <f>IF(AND(Q93&lt;&gt;"",Q94&lt;&gt;"",Q93=0,Q94=0),Berechnung1!$H$4,IF(Q95=Berechnung1!D111,Berechnung1!$F$4,IF(OR(Q95&lt;Berechnung1!E111,Q95&gt;Berechnung1!F111),Berechnung1!$G$4,IF(OR(ROUND(Q95,4)&lt;Berechnung1!J111,ROUND(Q95,4)&gt;Berechnung1!K111),Berechnung1!$D$4,IF(OR(ROUND(Q95,4)&lt;Berechnung1!G111,ROUND(Q95,4)&gt;Berechnung1!H111),Berechnung1!$E$4,Berechnung1!$C$4)))))</f>
        <v>Unvollständig</v>
      </c>
      <c r="S93" s="471"/>
      <c r="T93" s="471"/>
    </row>
    <row r="94" spans="2:20" s="36" customFormat="1" ht="26.85" customHeight="1" thickBot="1" x14ac:dyDescent="0.25">
      <c r="B94" s="476"/>
      <c r="C94" s="477"/>
      <c r="D94" s="481"/>
      <c r="E94" s="483"/>
      <c r="F94" s="483"/>
      <c r="G94" s="484"/>
      <c r="H94" s="487"/>
      <c r="I94" s="488"/>
      <c r="J94" s="483"/>
      <c r="K94" s="484"/>
      <c r="L94" s="492"/>
      <c r="M94" s="496"/>
      <c r="N94" s="497"/>
      <c r="O94" s="501"/>
      <c r="P94" s="363" t="s">
        <v>4</v>
      </c>
      <c r="Q94" s="148">
        <f>Q85</f>
        <v>0</v>
      </c>
      <c r="R94" s="469"/>
      <c r="S94" s="472"/>
      <c r="T94" s="473"/>
    </row>
    <row r="95" spans="2:20" s="36" customFormat="1" ht="26.85" customHeight="1" thickBot="1" x14ac:dyDescent="0.25">
      <c r="B95" s="478"/>
      <c r="C95" s="479"/>
      <c r="D95" s="482"/>
      <c r="E95" s="483"/>
      <c r="F95" s="483"/>
      <c r="G95" s="484"/>
      <c r="H95" s="489"/>
      <c r="I95" s="490"/>
      <c r="J95" s="483"/>
      <c r="K95" s="484"/>
      <c r="L95" s="493"/>
      <c r="M95" s="498"/>
      <c r="N95" s="499"/>
      <c r="O95" s="502"/>
      <c r="P95" s="363" t="s">
        <v>5</v>
      </c>
      <c r="Q95" s="365" t="str">
        <f t="shared" ref="Q95" si="4">IF(Q93="","n.d.",IF(Q94="","n.d.",IF(Q94=0,"",Q93/Q94)))</f>
        <v>n.d.</v>
      </c>
      <c r="R95" s="470"/>
      <c r="S95" s="472"/>
      <c r="T95" s="473"/>
    </row>
    <row r="96" spans="2:20" s="36" customFormat="1" ht="36.75" customHeight="1" thickBot="1" x14ac:dyDescent="0.25">
      <c r="B96" s="474">
        <v>27</v>
      </c>
      <c r="C96" s="475"/>
      <c r="D96" s="480" t="s">
        <v>1232</v>
      </c>
      <c r="E96" s="483" t="s">
        <v>1247</v>
      </c>
      <c r="F96" s="483" t="s">
        <v>1248</v>
      </c>
      <c r="G96" s="484"/>
      <c r="H96" s="485" t="s">
        <v>1249</v>
      </c>
      <c r="I96" s="486"/>
      <c r="J96" s="483" t="s">
        <v>1250</v>
      </c>
      <c r="K96" s="484"/>
      <c r="L96" s="491" t="s">
        <v>238</v>
      </c>
      <c r="M96" s="494" t="s">
        <v>106</v>
      </c>
      <c r="N96" s="495"/>
      <c r="O96" s="500"/>
      <c r="P96" s="363" t="s">
        <v>2</v>
      </c>
      <c r="Q96" s="366"/>
      <c r="R96" s="468" t="str">
        <f>IF(AND(Q96&lt;&gt;"",Q97&lt;&gt;"",Q96=0,Q97=0),Berechnung1!$H$4,IF(Q98=Berechnung1!D114,Berechnung1!$F$4,IF(OR(Q98&lt;Berechnung1!E114,Q98&gt;Berechnung1!F114),Berechnung1!$G$4,IF(OR(ROUND(Q98,4)&lt;Berechnung1!J114,ROUND(Q98,4)&gt;Berechnung1!K114),Berechnung1!$D$4,IF(OR(ROUND(Q98,4)&lt;Berechnung1!G114,ROUND(Q98,4)&gt;Berechnung1!H114),Berechnung1!$E$4,Berechnung1!$C$4)))))</f>
        <v>Unvollständig</v>
      </c>
      <c r="S96" s="471"/>
      <c r="T96" s="471"/>
    </row>
    <row r="97" spans="2:20" s="36" customFormat="1" ht="36.75" customHeight="1" thickBot="1" x14ac:dyDescent="0.25">
      <c r="B97" s="476"/>
      <c r="C97" s="477"/>
      <c r="D97" s="481"/>
      <c r="E97" s="483"/>
      <c r="F97" s="483"/>
      <c r="G97" s="484"/>
      <c r="H97" s="487"/>
      <c r="I97" s="488"/>
      <c r="J97" s="483"/>
      <c r="K97" s="484"/>
      <c r="L97" s="492"/>
      <c r="M97" s="496"/>
      <c r="N97" s="497"/>
      <c r="O97" s="501"/>
      <c r="P97" s="363" t="s">
        <v>4</v>
      </c>
      <c r="Q97" s="366"/>
      <c r="R97" s="469"/>
      <c r="S97" s="472"/>
      <c r="T97" s="473"/>
    </row>
    <row r="98" spans="2:20" s="36" customFormat="1" ht="36.75" customHeight="1" thickBot="1" x14ac:dyDescent="0.25">
      <c r="B98" s="478"/>
      <c r="C98" s="479"/>
      <c r="D98" s="482"/>
      <c r="E98" s="483"/>
      <c r="F98" s="483"/>
      <c r="G98" s="484"/>
      <c r="H98" s="489"/>
      <c r="I98" s="490"/>
      <c r="J98" s="483"/>
      <c r="K98" s="484"/>
      <c r="L98" s="493"/>
      <c r="M98" s="498"/>
      <c r="N98" s="499"/>
      <c r="O98" s="502"/>
      <c r="P98" s="363" t="s">
        <v>5</v>
      </c>
      <c r="Q98" s="365" t="str">
        <f>IF(Q96="","n.d.",IF(Q97="","n.d.",IF(Q97=0,"",Q96/Q97)))</f>
        <v>n.d.</v>
      </c>
      <c r="R98" s="470"/>
      <c r="S98" s="472"/>
      <c r="T98" s="473"/>
    </row>
    <row r="99" spans="2:20" s="36" customFormat="1" ht="44.25" customHeight="1" thickBot="1" x14ac:dyDescent="0.25">
      <c r="B99" s="474">
        <v>28</v>
      </c>
      <c r="C99" s="475"/>
      <c r="D99" s="480" t="s">
        <v>1232</v>
      </c>
      <c r="E99" s="483" t="s">
        <v>1251</v>
      </c>
      <c r="F99" s="483" t="s">
        <v>1252</v>
      </c>
      <c r="G99" s="484"/>
      <c r="H99" s="485" t="s">
        <v>564</v>
      </c>
      <c r="I99" s="486"/>
      <c r="J99" s="483" t="s">
        <v>1253</v>
      </c>
      <c r="K99" s="484"/>
      <c r="L99" s="491" t="s">
        <v>238</v>
      </c>
      <c r="M99" s="494" t="s">
        <v>106</v>
      </c>
      <c r="N99" s="495"/>
      <c r="O99" s="500"/>
      <c r="P99" s="363" t="s">
        <v>2</v>
      </c>
      <c r="Q99" s="366"/>
      <c r="R99" s="468" t="str">
        <f>IF(AND(Q99&lt;&gt;"",Q100&lt;&gt;"",Q99=0,Q100=0),Berechnung1!$H$4,IF(Q101=Berechnung1!D117,Berechnung1!$F$4,IF(OR(Q101&lt;Berechnung1!E117,Q101&gt;Berechnung1!F117),Berechnung1!$G$4,IF(OR(ROUND(Q101,4)&lt;Berechnung1!J117,ROUND(Q101,4)&gt;Berechnung1!K117),Berechnung1!$D$4,IF(OR(ROUND(Q101,4)&lt;Berechnung1!G117,ROUND(Q101,4)&gt;Berechnung1!H117),Berechnung1!$E$4,Berechnung1!$C$4)))))</f>
        <v>Unvollständig</v>
      </c>
      <c r="S99" s="471"/>
      <c r="T99" s="471"/>
    </row>
    <row r="100" spans="2:20" s="36" customFormat="1" ht="44.25" customHeight="1" thickBot="1" x14ac:dyDescent="0.25">
      <c r="B100" s="476"/>
      <c r="C100" s="477"/>
      <c r="D100" s="481"/>
      <c r="E100" s="483"/>
      <c r="F100" s="483"/>
      <c r="G100" s="484"/>
      <c r="H100" s="487"/>
      <c r="I100" s="488"/>
      <c r="J100" s="483"/>
      <c r="K100" s="484"/>
      <c r="L100" s="492"/>
      <c r="M100" s="496"/>
      <c r="N100" s="497"/>
      <c r="O100" s="501"/>
      <c r="P100" s="363" t="s">
        <v>4</v>
      </c>
      <c r="Q100" s="366"/>
      <c r="R100" s="469"/>
      <c r="S100" s="472"/>
      <c r="T100" s="473"/>
    </row>
    <row r="101" spans="2:20" s="36" customFormat="1" ht="44.25" customHeight="1" thickBot="1" x14ac:dyDescent="0.25">
      <c r="B101" s="478"/>
      <c r="C101" s="479"/>
      <c r="D101" s="482"/>
      <c r="E101" s="483"/>
      <c r="F101" s="483"/>
      <c r="G101" s="484"/>
      <c r="H101" s="489"/>
      <c r="I101" s="490"/>
      <c r="J101" s="483"/>
      <c r="K101" s="484"/>
      <c r="L101" s="493"/>
      <c r="M101" s="498"/>
      <c r="N101" s="499"/>
      <c r="O101" s="502"/>
      <c r="P101" s="363" t="s">
        <v>5</v>
      </c>
      <c r="Q101" s="365" t="str">
        <f>IF(Q99="","n.d.",IF(Q100="","n.d.",IF(Q100=0,"",Q99/Q100)))</f>
        <v>n.d.</v>
      </c>
      <c r="R101" s="470"/>
      <c r="S101" s="472"/>
      <c r="T101" s="473"/>
    </row>
    <row r="102" spans="2:20" s="36" customFormat="1" ht="26.85" customHeight="1" thickBot="1" x14ac:dyDescent="0.25">
      <c r="B102" s="474">
        <v>29</v>
      </c>
      <c r="C102" s="475"/>
      <c r="D102" s="480" t="s">
        <v>1232</v>
      </c>
      <c r="E102" s="483" t="s">
        <v>1254</v>
      </c>
      <c r="F102" s="483" t="s">
        <v>1255</v>
      </c>
      <c r="G102" s="484"/>
      <c r="H102" s="485" t="s">
        <v>1407</v>
      </c>
      <c r="I102" s="486"/>
      <c r="J102" s="483" t="s">
        <v>1240</v>
      </c>
      <c r="K102" s="484"/>
      <c r="L102" s="491" t="s">
        <v>1196</v>
      </c>
      <c r="M102" s="494" t="s">
        <v>106</v>
      </c>
      <c r="N102" s="495"/>
      <c r="O102" s="500"/>
      <c r="P102" s="363" t="s">
        <v>2</v>
      </c>
      <c r="Q102" s="366"/>
      <c r="R102" s="468" t="str">
        <f>IF(AND(Q102&lt;&gt;"",Q103&lt;&gt;"",Q102=0,Q103=0),Berechnung1!$H$4,IF(Q104=Berechnung1!D120,Berechnung1!$F$4,IF(OR(Q104&lt;Berechnung1!E120,Q104&gt;Berechnung1!F120),Berechnung1!$G$4,IF(OR(ROUND(Q104,4)&lt;Berechnung1!J120,ROUND(Q104,4)&gt;Berechnung1!K120),Berechnung1!$D$4,IF(OR(ROUND(Q104,4)&lt;Berechnung1!G120,ROUND(Q104,4)&gt;Berechnung1!H120),Berechnung1!$E$4,Berechnung1!$C$4)))))</f>
        <v>Unvollständig</v>
      </c>
      <c r="S102" s="471"/>
      <c r="T102" s="471"/>
    </row>
    <row r="103" spans="2:20" s="36" customFormat="1" ht="26.85" customHeight="1" thickBot="1" x14ac:dyDescent="0.25">
      <c r="B103" s="476"/>
      <c r="C103" s="477"/>
      <c r="D103" s="481"/>
      <c r="E103" s="483"/>
      <c r="F103" s="483"/>
      <c r="G103" s="484"/>
      <c r="H103" s="487"/>
      <c r="I103" s="488"/>
      <c r="J103" s="483"/>
      <c r="K103" s="484"/>
      <c r="L103" s="492"/>
      <c r="M103" s="496"/>
      <c r="N103" s="497"/>
      <c r="O103" s="501"/>
      <c r="P103" s="363" t="s">
        <v>4</v>
      </c>
      <c r="Q103" s="148">
        <f>Q85</f>
        <v>0</v>
      </c>
      <c r="R103" s="469"/>
      <c r="S103" s="472"/>
      <c r="T103" s="473"/>
    </row>
    <row r="104" spans="2:20" s="36" customFormat="1" ht="26.85" customHeight="1" thickBot="1" x14ac:dyDescent="0.25">
      <c r="B104" s="478"/>
      <c r="C104" s="479"/>
      <c r="D104" s="482"/>
      <c r="E104" s="483"/>
      <c r="F104" s="483"/>
      <c r="G104" s="484"/>
      <c r="H104" s="489"/>
      <c r="I104" s="490"/>
      <c r="J104" s="483"/>
      <c r="K104" s="484"/>
      <c r="L104" s="493"/>
      <c r="M104" s="498"/>
      <c r="N104" s="499"/>
      <c r="O104" s="502"/>
      <c r="P104" s="363" t="s">
        <v>5</v>
      </c>
      <c r="Q104" s="365" t="str">
        <f t="shared" ref="Q104" si="5">IF(Q102="","n.d.",IF(Q103="","n.d.",IF(Q103=0,"",Q102/Q103)))</f>
        <v>n.d.</v>
      </c>
      <c r="R104" s="470"/>
      <c r="S104" s="472"/>
      <c r="T104" s="473"/>
    </row>
    <row r="105" spans="2:20" s="36" customFormat="1" ht="26.85" customHeight="1" thickBot="1" x14ac:dyDescent="0.25">
      <c r="B105" s="474">
        <v>30</v>
      </c>
      <c r="C105" s="475"/>
      <c r="D105" s="480" t="s">
        <v>1232</v>
      </c>
      <c r="E105" s="483" t="s">
        <v>1256</v>
      </c>
      <c r="F105" s="483" t="s">
        <v>1225</v>
      </c>
      <c r="G105" s="484"/>
      <c r="H105" s="485" t="s">
        <v>1408</v>
      </c>
      <c r="I105" s="486"/>
      <c r="J105" s="483" t="s">
        <v>1257</v>
      </c>
      <c r="K105" s="484"/>
      <c r="L105" s="491" t="s">
        <v>1196</v>
      </c>
      <c r="M105" s="494" t="s">
        <v>106</v>
      </c>
      <c r="N105" s="495"/>
      <c r="O105" s="500"/>
      <c r="P105" s="363" t="s">
        <v>2</v>
      </c>
      <c r="Q105" s="366"/>
      <c r="R105" s="468" t="str">
        <f>IF(AND(Q105&lt;&gt;"",Q106&lt;&gt;"",Q105=0,Q106=0),Berechnung1!$H$4,IF(Q107=Berechnung1!D123,Berechnung1!$F$4,IF(OR(Q107&lt;Berechnung1!E123,Q107&gt;Berechnung1!F123),Berechnung1!$G$4,IF(OR(ROUND(Q107,4)&lt;Berechnung1!J123,ROUND(Q107,4)&gt;Berechnung1!K123),Berechnung1!$D$4,IF(OR(ROUND(Q107,4)&lt;Berechnung1!G123,ROUND(Q107,4)&gt;Berechnung1!H123),Berechnung1!$E$4,Berechnung1!$C$4)))))</f>
        <v>Unvollständig</v>
      </c>
      <c r="S105" s="471"/>
      <c r="T105" s="471"/>
    </row>
    <row r="106" spans="2:20" s="36" customFormat="1" ht="26.85" customHeight="1" thickBot="1" x14ac:dyDescent="0.25">
      <c r="B106" s="476"/>
      <c r="C106" s="477"/>
      <c r="D106" s="481"/>
      <c r="E106" s="483"/>
      <c r="F106" s="483"/>
      <c r="G106" s="484"/>
      <c r="H106" s="487"/>
      <c r="I106" s="488"/>
      <c r="J106" s="483"/>
      <c r="K106" s="484"/>
      <c r="L106" s="492"/>
      <c r="M106" s="496"/>
      <c r="N106" s="497"/>
      <c r="O106" s="501"/>
      <c r="P106" s="363" t="s">
        <v>4</v>
      </c>
      <c r="Q106" s="366"/>
      <c r="R106" s="469"/>
      <c r="S106" s="472"/>
      <c r="T106" s="473"/>
    </row>
    <row r="107" spans="2:20" s="36" customFormat="1" ht="26.85" customHeight="1" thickBot="1" x14ac:dyDescent="0.25">
      <c r="B107" s="478"/>
      <c r="C107" s="479"/>
      <c r="D107" s="482"/>
      <c r="E107" s="483"/>
      <c r="F107" s="483"/>
      <c r="G107" s="484"/>
      <c r="H107" s="489"/>
      <c r="I107" s="490"/>
      <c r="J107" s="483"/>
      <c r="K107" s="484"/>
      <c r="L107" s="493"/>
      <c r="M107" s="498"/>
      <c r="N107" s="499"/>
      <c r="O107" s="502"/>
      <c r="P107" s="363" t="s">
        <v>5</v>
      </c>
      <c r="Q107" s="365" t="str">
        <f t="shared" ref="Q107" si="6">IF(Q105="","n.d.",IF(Q106="","n.d.",IF(Q106=0,"",Q105/Q106)))</f>
        <v>n.d.</v>
      </c>
      <c r="R107" s="470"/>
      <c r="S107" s="472"/>
      <c r="T107" s="473"/>
    </row>
    <row r="108" spans="2:20" s="36" customFormat="1" ht="7.5" customHeight="1" x14ac:dyDescent="0.2">
      <c r="B108" s="229"/>
      <c r="C108" s="229"/>
      <c r="D108" s="230"/>
      <c r="E108" s="231"/>
      <c r="F108" s="231"/>
      <c r="G108" s="232"/>
      <c r="H108" s="231"/>
      <c r="I108" s="232"/>
      <c r="J108" s="231"/>
      <c r="K108" s="232"/>
      <c r="L108" s="233"/>
      <c r="M108" s="233"/>
      <c r="N108" s="233"/>
      <c r="O108" s="234"/>
      <c r="P108" s="103"/>
      <c r="Q108" s="235"/>
      <c r="R108" s="236"/>
      <c r="S108" s="328"/>
      <c r="T108" s="237"/>
    </row>
    <row r="109" spans="2:20" s="36" customFormat="1" ht="17.45" customHeight="1" thickBot="1" x14ac:dyDescent="0.3">
      <c r="B109" s="609" t="s">
        <v>57</v>
      </c>
      <c r="C109" s="609"/>
      <c r="D109" s="609"/>
      <c r="E109" s="609"/>
      <c r="F109" s="231"/>
      <c r="G109" s="232"/>
      <c r="H109" s="231"/>
      <c r="I109" s="232"/>
      <c r="J109" s="231"/>
      <c r="K109" s="232"/>
      <c r="L109" s="233"/>
      <c r="M109" s="233"/>
      <c r="N109" s="233"/>
      <c r="O109" s="234"/>
      <c r="P109" s="103"/>
      <c r="Q109" s="235"/>
      <c r="R109" s="236"/>
      <c r="S109" s="328"/>
      <c r="T109" s="328"/>
    </row>
    <row r="110" spans="2:20" s="36" customFormat="1" ht="18" customHeight="1" thickBot="1" x14ac:dyDescent="0.25">
      <c r="B110" s="229"/>
      <c r="C110" s="229"/>
      <c r="D110" s="610" t="s">
        <v>664</v>
      </c>
      <c r="E110" s="611"/>
      <c r="F110" s="238" t="s">
        <v>68</v>
      </c>
      <c r="G110" s="239" t="str">
        <f>CONCATENATE(TEXT(Berechnung1!C8,"0,00%")," (",Berechnung1!C5, ")")</f>
        <v>0,00% (0)</v>
      </c>
      <c r="H110" s="586" t="str">
        <f>CONCATENATE(TEXT(Berechnung1!D9,"0,00%"),"  (",Berechnung1!D6, ")")</f>
        <v>0,00%  (0)</v>
      </c>
      <c r="I110" s="587" t="s">
        <v>74</v>
      </c>
      <c r="J110" s="231"/>
      <c r="K110" s="232"/>
      <c r="L110" s="233"/>
      <c r="M110" s="233"/>
      <c r="N110" s="233"/>
      <c r="O110" s="234"/>
      <c r="P110" s="103"/>
      <c r="Q110" s="235"/>
      <c r="R110" s="236"/>
      <c r="S110" s="328"/>
      <c r="T110" s="328"/>
    </row>
    <row r="111" spans="2:20" s="36" customFormat="1" ht="18" customHeight="1" thickBot="1" x14ac:dyDescent="0.25">
      <c r="B111" s="229"/>
      <c r="C111" s="229"/>
      <c r="D111" s="612"/>
      <c r="E111" s="613"/>
      <c r="F111" s="240" t="s">
        <v>52</v>
      </c>
      <c r="G111" s="241" t="str">
        <f>CONCATENATE(TEXT(Berechnung1!K8,"0,00%")," (",Berechnung1!K5, ")")</f>
        <v>0,00% (0)</v>
      </c>
      <c r="H111" s="586"/>
      <c r="I111" s="588"/>
      <c r="J111" s="231"/>
      <c r="K111" s="232"/>
      <c r="L111" s="233"/>
      <c r="M111" s="233"/>
      <c r="N111" s="233"/>
      <c r="O111" s="234"/>
      <c r="P111" s="103"/>
      <c r="Q111" s="235"/>
      <c r="R111" s="236"/>
      <c r="S111" s="328"/>
      <c r="T111" s="328"/>
    </row>
    <row r="112" spans="2:20" s="36" customFormat="1" ht="18" customHeight="1" thickBot="1" x14ac:dyDescent="0.25">
      <c r="B112" s="229"/>
      <c r="C112" s="229"/>
      <c r="D112" s="614" t="s">
        <v>1310</v>
      </c>
      <c r="E112" s="615"/>
      <c r="F112" s="615"/>
      <c r="G112" s="616"/>
      <c r="H112" s="242" t="str">
        <f>CONCATENATE(TEXT(Berechnung1!E9,"0,00%")," (",Berechnung1!E6, ")")</f>
        <v>0,00% (0)</v>
      </c>
      <c r="I112" s="248" t="str">
        <f>CONCATENATE(TEXT(Berechnung1!E10,"0,00%")," (",Berechnung1!E7, ")")</f>
        <v>0,00% (0)</v>
      </c>
      <c r="J112" s="231"/>
      <c r="K112" s="232"/>
      <c r="L112" s="233"/>
      <c r="M112" s="233"/>
      <c r="N112" s="233"/>
      <c r="O112" s="234"/>
      <c r="P112" s="103"/>
      <c r="Q112" s="235"/>
      <c r="R112" s="236"/>
      <c r="S112" s="328"/>
      <c r="T112" s="328"/>
    </row>
    <row r="113" spans="2:20" s="36" customFormat="1" ht="18" customHeight="1" thickBot="1" x14ac:dyDescent="0.25">
      <c r="B113" s="229"/>
      <c r="C113" s="229"/>
      <c r="D113" s="582" t="s">
        <v>70</v>
      </c>
      <c r="E113" s="583"/>
      <c r="F113" s="243" t="s">
        <v>69</v>
      </c>
      <c r="G113" s="244" t="str">
        <f>CONCATENATE(TEXT(Berechnung1!G8,"0,00%")," (",Berechnung1!G5, ")")</f>
        <v>0,00% (0)</v>
      </c>
      <c r="H113" s="586" t="str">
        <f>CONCATENATE(TEXT(Berechnung1!G9,"0,00%")," (",Berechnung1!G7, ")")</f>
        <v>100,00% (33)</v>
      </c>
      <c r="I113" s="586"/>
      <c r="J113" s="231"/>
      <c r="K113" s="232"/>
      <c r="L113" s="233"/>
      <c r="M113" s="233"/>
      <c r="N113" s="233"/>
      <c r="O113" s="234"/>
      <c r="P113" s="103"/>
      <c r="Q113" s="235"/>
      <c r="R113" s="236"/>
      <c r="S113" s="328"/>
      <c r="T113" s="328"/>
    </row>
    <row r="114" spans="2:20" s="36" customFormat="1" ht="18" customHeight="1" thickBot="1" x14ac:dyDescent="0.25">
      <c r="B114" s="229"/>
      <c r="C114" s="229"/>
      <c r="D114" s="584"/>
      <c r="E114" s="585"/>
      <c r="F114" s="245" t="s">
        <v>71</v>
      </c>
      <c r="G114" s="246" t="str">
        <f>CONCATENATE(TEXT(Berechnung1!F8,"0,00%")," (",Berechnung1!F5, ")")</f>
        <v>100,00% (33)</v>
      </c>
      <c r="H114" s="586"/>
      <c r="I114" s="586"/>
      <c r="J114" s="231"/>
      <c r="K114" s="232"/>
      <c r="L114" s="233"/>
      <c r="M114" s="233"/>
      <c r="N114" s="233"/>
      <c r="O114" s="234"/>
      <c r="P114" s="103"/>
      <c r="Q114" s="235"/>
      <c r="R114" s="236"/>
      <c r="S114" s="328"/>
      <c r="T114" s="328"/>
    </row>
    <row r="115" spans="2:20" s="36" customFormat="1" ht="3.6" customHeight="1" x14ac:dyDescent="0.2">
      <c r="B115" s="229"/>
      <c r="C115" s="229"/>
      <c r="D115" s="230"/>
      <c r="E115" s="231"/>
      <c r="F115" s="231"/>
      <c r="G115" s="232"/>
      <c r="H115" s="231"/>
      <c r="I115" s="232"/>
      <c r="J115" s="231"/>
      <c r="K115" s="232"/>
      <c r="L115" s="233"/>
      <c r="M115" s="233"/>
      <c r="N115" s="233"/>
      <c r="O115" s="234"/>
      <c r="P115" s="103"/>
      <c r="Q115" s="235"/>
      <c r="R115" s="236"/>
      <c r="S115" s="328"/>
      <c r="T115" s="328"/>
    </row>
    <row r="116" spans="2:20" ht="18" customHeight="1" x14ac:dyDescent="0.2">
      <c r="B116" s="621" t="s">
        <v>197</v>
      </c>
      <c r="C116" s="608"/>
      <c r="D116" s="608"/>
      <c r="E116" s="608"/>
      <c r="F116" s="608"/>
      <c r="G116" s="608"/>
      <c r="H116" s="608"/>
      <c r="I116" s="608"/>
      <c r="J116" s="608"/>
      <c r="K116" s="608"/>
      <c r="L116" s="608"/>
      <c r="M116" s="608"/>
      <c r="N116" s="608"/>
      <c r="O116" s="608"/>
      <c r="P116" s="608"/>
      <c r="Q116" s="608"/>
      <c r="R116" s="608"/>
    </row>
    <row r="117" spans="2:20" ht="24" customHeight="1" x14ac:dyDescent="0.2">
      <c r="B117" s="622" t="s">
        <v>665</v>
      </c>
      <c r="C117" s="623"/>
      <c r="D117" s="623"/>
      <c r="E117" s="623"/>
      <c r="F117" s="623"/>
      <c r="G117" s="623"/>
      <c r="H117" s="623"/>
      <c r="I117" s="623"/>
      <c r="J117" s="623"/>
      <c r="K117" s="623"/>
      <c r="L117" s="623"/>
      <c r="M117" s="623"/>
      <c r="N117" s="623"/>
      <c r="O117" s="623"/>
      <c r="P117" s="623"/>
      <c r="Q117" s="623"/>
      <c r="R117" s="623"/>
    </row>
    <row r="118" spans="2:20" ht="130.15" customHeight="1" x14ac:dyDescent="0.2">
      <c r="B118" s="624" t="s">
        <v>666</v>
      </c>
      <c r="C118" s="624"/>
      <c r="D118" s="624"/>
      <c r="E118" s="624"/>
      <c r="F118" s="624"/>
      <c r="G118" s="624"/>
      <c r="H118" s="624"/>
      <c r="I118" s="624"/>
      <c r="J118" s="624"/>
      <c r="K118" s="624"/>
      <c r="L118" s="624"/>
      <c r="M118" s="624"/>
      <c r="N118" s="624"/>
      <c r="O118" s="624"/>
      <c r="P118" s="624"/>
      <c r="Q118" s="624"/>
      <c r="R118" s="624"/>
    </row>
    <row r="119" spans="2:20" ht="12" customHeight="1" x14ac:dyDescent="0.2">
      <c r="B119" s="619" t="s">
        <v>574</v>
      </c>
      <c r="C119" s="620"/>
      <c r="D119" s="620"/>
      <c r="E119" s="620"/>
      <c r="F119" s="620"/>
      <c r="G119" s="620"/>
      <c r="H119" s="620"/>
      <c r="I119" s="620"/>
      <c r="J119" s="620"/>
      <c r="K119" s="620"/>
      <c r="L119" s="620"/>
      <c r="M119" s="620"/>
      <c r="N119" s="620"/>
      <c r="O119" s="620"/>
      <c r="P119" s="620"/>
      <c r="Q119" s="620"/>
      <c r="R119" s="620"/>
    </row>
    <row r="120" spans="2:20" ht="24" customHeight="1" x14ac:dyDescent="0.2">
      <c r="B120" s="608" t="s">
        <v>667</v>
      </c>
      <c r="C120" s="608"/>
      <c r="D120" s="608"/>
      <c r="E120" s="608"/>
      <c r="F120" s="608"/>
      <c r="G120" s="608"/>
      <c r="H120" s="608"/>
      <c r="I120" s="608"/>
      <c r="J120" s="608"/>
      <c r="K120" s="608"/>
      <c r="L120" s="608"/>
      <c r="M120" s="608"/>
      <c r="N120" s="608"/>
      <c r="O120" s="608"/>
      <c r="P120" s="608"/>
      <c r="Q120" s="608"/>
      <c r="R120" s="608"/>
    </row>
    <row r="122" spans="2:20" ht="15" hidden="1" customHeight="1" x14ac:dyDescent="0.2">
      <c r="C122" s="618"/>
      <c r="D122" s="618"/>
      <c r="E122" s="618"/>
      <c r="F122" s="157" t="str">
        <f>Basisdaten!E28</f>
        <v>"in situ"</v>
      </c>
      <c r="G122" s="157" t="str">
        <f>Basisdaten!F28</f>
        <v>I</v>
      </c>
      <c r="H122" s="157" t="str">
        <f>Basisdaten!G28</f>
        <v>II</v>
      </c>
      <c r="I122" s="157" t="str">
        <f>Basisdaten!H28</f>
        <v>III</v>
      </c>
      <c r="J122" s="157" t="str">
        <f>Basisdaten!I28</f>
        <v>IV</v>
      </c>
      <c r="K122" s="157"/>
      <c r="L122" s="157"/>
      <c r="M122" s="158" t="str">
        <f>Basisdaten!L28</f>
        <v>Gesamt</v>
      </c>
      <c r="N122" s="156"/>
      <c r="Q122" s="2"/>
      <c r="R122" s="26"/>
    </row>
    <row r="123" spans="2:20" hidden="1" x14ac:dyDescent="0.2">
      <c r="C123" s="618"/>
      <c r="D123" s="618"/>
      <c r="E123" s="618"/>
      <c r="F123" s="157"/>
      <c r="G123" s="157"/>
      <c r="H123" s="157"/>
      <c r="I123" s="157"/>
      <c r="J123" s="76" t="str">
        <f>Basisdaten!I29</f>
        <v>IVA</v>
      </c>
      <c r="K123" s="76" t="str">
        <f>Basisdaten!J29</f>
        <v>IVB</v>
      </c>
      <c r="L123" s="76" t="str">
        <f>Basisdaten!K29</f>
        <v>IVC</v>
      </c>
      <c r="M123" s="158"/>
      <c r="N123" s="156"/>
      <c r="Q123" s="2"/>
      <c r="R123" s="26"/>
    </row>
    <row r="124" spans="2:20" hidden="1" x14ac:dyDescent="0.2">
      <c r="C124" s="607" t="str">
        <f>Basisdaten!B30</f>
        <v>Mundhöhle operativ</v>
      </c>
      <c r="D124" s="607"/>
      <c r="E124" s="607"/>
      <c r="F124" s="76">
        <f>Basisdaten!E30</f>
        <v>0</v>
      </c>
      <c r="G124" s="76">
        <f>Basisdaten!F30</f>
        <v>0</v>
      </c>
      <c r="H124" s="76">
        <f>Basisdaten!G30</f>
        <v>0</v>
      </c>
      <c r="I124" s="76">
        <f>Basisdaten!H30</f>
        <v>0</v>
      </c>
      <c r="J124" s="76">
        <f>Basisdaten!I30</f>
        <v>0</v>
      </c>
      <c r="K124" s="76">
        <f>Basisdaten!J30</f>
        <v>0</v>
      </c>
      <c r="L124" s="76">
        <f>Basisdaten!K30</f>
        <v>0</v>
      </c>
      <c r="M124" s="193">
        <f>Basisdaten!L30</f>
        <v>0</v>
      </c>
      <c r="N124" s="194">
        <f>IF(AND(M124="",M125=""),0,IF(AND(M124&lt;&gt;"",M125=""),M124,IF(AND(M124="",M125&lt;&gt;""),M125,IF(AND(M124&lt;&gt;"",M125&lt;&gt;""),M124+M125))))</f>
        <v>0</v>
      </c>
      <c r="O124" s="62"/>
      <c r="P124" s="62"/>
      <c r="Q124" s="2"/>
      <c r="R124" s="26"/>
    </row>
    <row r="125" spans="2:20" hidden="1" x14ac:dyDescent="0.2">
      <c r="C125" s="607" t="str">
        <f>Basisdaten!B31</f>
        <v>Mundhöhle nicht operativ</v>
      </c>
      <c r="D125" s="607"/>
      <c r="E125" s="607"/>
      <c r="F125" s="76">
        <f>Basisdaten!E31</f>
        <v>0</v>
      </c>
      <c r="G125" s="76">
        <f>Basisdaten!F31</f>
        <v>0</v>
      </c>
      <c r="H125" s="76">
        <f>Basisdaten!G31</f>
        <v>0</v>
      </c>
      <c r="I125" s="76">
        <f>Basisdaten!H31</f>
        <v>0</v>
      </c>
      <c r="J125" s="76">
        <f>Basisdaten!I31</f>
        <v>0</v>
      </c>
      <c r="K125" s="76">
        <f>Basisdaten!J31</f>
        <v>0</v>
      </c>
      <c r="L125" s="76">
        <f>Basisdaten!K31</f>
        <v>0</v>
      </c>
      <c r="M125" s="193">
        <f>Basisdaten!L31</f>
        <v>0</v>
      </c>
      <c r="N125" s="106"/>
      <c r="O125" s="62"/>
      <c r="P125" s="62"/>
      <c r="Q125" s="2"/>
      <c r="R125" s="26"/>
    </row>
    <row r="126" spans="2:20" ht="24.75" hidden="1" customHeight="1" x14ac:dyDescent="0.2">
      <c r="C126" s="580" t="str">
        <f>Basisdaten!B32</f>
        <v>Nasenhaupt- und Nasennebenhöhle operativ</v>
      </c>
      <c r="D126" s="580"/>
      <c r="E126" s="580"/>
      <c r="F126" s="76">
        <f>Basisdaten!E32</f>
        <v>0</v>
      </c>
      <c r="G126" s="76">
        <f>Basisdaten!F32</f>
        <v>0</v>
      </c>
      <c r="H126" s="76">
        <f>Basisdaten!G32</f>
        <v>0</v>
      </c>
      <c r="I126" s="76">
        <f>Basisdaten!H32</f>
        <v>0</v>
      </c>
      <c r="J126" s="76">
        <f>Basisdaten!I32</f>
        <v>0</v>
      </c>
      <c r="K126" s="76">
        <f>Basisdaten!J32</f>
        <v>0</v>
      </c>
      <c r="L126" s="76">
        <f>Basisdaten!K32</f>
        <v>0</v>
      </c>
      <c r="M126" s="76">
        <f>Basisdaten!L32</f>
        <v>0</v>
      </c>
      <c r="N126" s="106"/>
      <c r="O126" s="62"/>
      <c r="P126" s="62"/>
      <c r="Q126" s="2"/>
      <c r="R126" s="26"/>
    </row>
    <row r="127" spans="2:20" ht="21.75" hidden="1" customHeight="1" x14ac:dyDescent="0.2">
      <c r="C127" s="580" t="str">
        <f>Basisdaten!B33</f>
        <v>Nasenhaupt- und Nasennebenhöhle nicht operativ</v>
      </c>
      <c r="D127" s="580"/>
      <c r="E127" s="580"/>
      <c r="F127" s="76">
        <f>Basisdaten!E33</f>
        <v>0</v>
      </c>
      <c r="G127" s="76">
        <f>Basisdaten!F33</f>
        <v>0</v>
      </c>
      <c r="H127" s="76">
        <f>Basisdaten!G33</f>
        <v>0</v>
      </c>
      <c r="I127" s="76">
        <f>Basisdaten!H33</f>
        <v>0</v>
      </c>
      <c r="J127" s="76">
        <f>Basisdaten!I33</f>
        <v>0</v>
      </c>
      <c r="K127" s="76">
        <f>Basisdaten!J33</f>
        <v>0</v>
      </c>
      <c r="L127" s="76">
        <f>Basisdaten!K33</f>
        <v>0</v>
      </c>
      <c r="M127" s="76">
        <f>Basisdaten!L33</f>
        <v>0</v>
      </c>
      <c r="N127" s="106"/>
      <c r="O127" s="62"/>
      <c r="P127" s="62"/>
      <c r="Q127" s="2"/>
      <c r="R127" s="26"/>
    </row>
    <row r="128" spans="2:20" hidden="1" x14ac:dyDescent="0.2">
      <c r="C128" s="607" t="str">
        <f>Basisdaten!B34</f>
        <v>Rachen operativ</v>
      </c>
      <c r="D128" s="607"/>
      <c r="E128" s="607"/>
      <c r="F128" s="76">
        <f>Basisdaten!E34</f>
        <v>0</v>
      </c>
      <c r="G128" s="676">
        <f>Basisdaten!F34</f>
        <v>0</v>
      </c>
      <c r="H128" s="677"/>
      <c r="I128" s="677"/>
      <c r="J128" s="677"/>
      <c r="K128" s="677"/>
      <c r="L128" s="678"/>
      <c r="M128" s="76">
        <f>Basisdaten!L34</f>
        <v>0</v>
      </c>
      <c r="N128" s="106"/>
      <c r="O128" s="62"/>
      <c r="P128" s="62"/>
      <c r="Q128" s="2"/>
      <c r="R128" s="26"/>
    </row>
    <row r="129" spans="3:18" ht="24.75" hidden="1" customHeight="1" x14ac:dyDescent="0.2">
      <c r="C129" s="580" t="str">
        <f>Basisdaten!B35</f>
        <v xml:space="preserve">Rachen nicht operativ </v>
      </c>
      <c r="D129" s="580"/>
      <c r="E129" s="580"/>
      <c r="F129" s="76">
        <f>Basisdaten!E35</f>
        <v>0</v>
      </c>
      <c r="G129" s="676">
        <f>Basisdaten!F35</f>
        <v>0</v>
      </c>
      <c r="H129" s="677"/>
      <c r="I129" s="677"/>
      <c r="J129" s="677"/>
      <c r="K129" s="677"/>
      <c r="L129" s="678"/>
      <c r="M129" s="76">
        <f>Basisdaten!L35</f>
        <v>0</v>
      </c>
      <c r="N129" s="106"/>
      <c r="O129" s="62"/>
      <c r="P129" s="62"/>
      <c r="Q129" s="2"/>
      <c r="R129" s="26"/>
    </row>
    <row r="130" spans="3:18" ht="24.75" hidden="1" customHeight="1" x14ac:dyDescent="0.2">
      <c r="C130" s="580" t="str">
        <f>Basisdaten!B36</f>
        <v>Larynx operativ</v>
      </c>
      <c r="D130" s="580"/>
      <c r="E130" s="580"/>
      <c r="F130" s="76">
        <f>Basisdaten!E36</f>
        <v>0</v>
      </c>
      <c r="G130" s="676">
        <f>Basisdaten!F36</f>
        <v>0</v>
      </c>
      <c r="H130" s="677"/>
      <c r="I130" s="677"/>
      <c r="J130" s="677"/>
      <c r="K130" s="677"/>
      <c r="L130" s="678"/>
      <c r="M130" s="76">
        <f>Basisdaten!L36</f>
        <v>0</v>
      </c>
      <c r="N130" s="106"/>
      <c r="O130" s="62"/>
      <c r="P130" s="62"/>
      <c r="Q130" s="2"/>
      <c r="R130" s="26"/>
    </row>
    <row r="131" spans="3:18" ht="24.75" hidden="1" customHeight="1" x14ac:dyDescent="0.2">
      <c r="C131" s="580" t="str">
        <f>Basisdaten!B37</f>
        <v>Larynx nicht operativ</v>
      </c>
      <c r="D131" s="580"/>
      <c r="E131" s="580"/>
      <c r="F131" s="76">
        <f>Basisdaten!E37</f>
        <v>0</v>
      </c>
      <c r="G131" s="676">
        <f>Basisdaten!F37</f>
        <v>0</v>
      </c>
      <c r="H131" s="677"/>
      <c r="I131" s="677"/>
      <c r="J131" s="677"/>
      <c r="K131" s="677"/>
      <c r="L131" s="678"/>
      <c r="M131" s="76">
        <f>Basisdaten!L37</f>
        <v>0</v>
      </c>
      <c r="N131" s="106"/>
      <c r="O131" s="62"/>
      <c r="P131" s="62"/>
      <c r="Q131" s="2"/>
      <c r="R131" s="26"/>
    </row>
    <row r="132" spans="3:18" ht="24.75" hidden="1" customHeight="1" x14ac:dyDescent="0.2">
      <c r="C132" s="580" t="str">
        <f>Basisdaten!B41</f>
        <v>Speicheldrüsen operativ</v>
      </c>
      <c r="D132" s="580"/>
      <c r="E132" s="580"/>
      <c r="F132" s="76"/>
      <c r="G132" s="76"/>
      <c r="H132" s="76"/>
      <c r="I132" s="76"/>
      <c r="J132" s="76"/>
      <c r="K132" s="76"/>
      <c r="L132" s="76"/>
      <c r="M132" s="76">
        <f>Basisdaten!L41</f>
        <v>0</v>
      </c>
      <c r="N132" s="106"/>
      <c r="O132" s="62"/>
      <c r="P132" s="62"/>
      <c r="Q132" s="2"/>
      <c r="R132" s="26"/>
    </row>
    <row r="133" spans="3:18" ht="24.75" hidden="1" customHeight="1" x14ac:dyDescent="0.2">
      <c r="C133" s="580" t="str">
        <f>Basisdaten!B42</f>
        <v>Speicheldrüsen nicht operativ</v>
      </c>
      <c r="D133" s="580"/>
      <c r="E133" s="580"/>
      <c r="F133" s="76"/>
      <c r="G133" s="76"/>
      <c r="H133" s="76"/>
      <c r="I133" s="76"/>
      <c r="J133" s="76"/>
      <c r="K133" s="76"/>
      <c r="L133" s="76"/>
      <c r="M133" s="76">
        <f>Basisdaten!L42</f>
        <v>0</v>
      </c>
      <c r="N133" s="106"/>
      <c r="O133" s="62"/>
      <c r="P133" s="62"/>
      <c r="Q133" s="2"/>
      <c r="R133" s="26"/>
    </row>
    <row r="134" spans="3:18" ht="14.25" hidden="1" customHeight="1" x14ac:dyDescent="0.2">
      <c r="C134" s="607" t="str">
        <f>Basisdaten!B43</f>
        <v>Primärfälle gesamt</v>
      </c>
      <c r="D134" s="607"/>
      <c r="E134" s="607"/>
      <c r="F134" s="76"/>
      <c r="G134" s="76"/>
      <c r="H134" s="76"/>
      <c r="I134" s="76"/>
      <c r="J134" s="76"/>
      <c r="K134" s="76"/>
      <c r="L134" s="76"/>
      <c r="M134" s="76">
        <f>Basisdaten!L43</f>
        <v>0</v>
      </c>
      <c r="N134" s="106"/>
    </row>
    <row r="135" spans="3:18" ht="14.25" customHeight="1" x14ac:dyDescent="0.2">
      <c r="C135" s="62"/>
      <c r="D135" s="62"/>
      <c r="E135" s="62"/>
      <c r="F135" s="62"/>
      <c r="G135" s="62"/>
      <c r="H135" s="62"/>
      <c r="I135" s="62"/>
      <c r="J135" s="62"/>
    </row>
    <row r="136" spans="3:18" ht="14.25" customHeight="1" x14ac:dyDescent="0.2">
      <c r="C136" s="62"/>
      <c r="D136" s="62"/>
      <c r="E136" s="62"/>
      <c r="F136" s="62"/>
      <c r="G136" s="62"/>
      <c r="H136" s="62"/>
      <c r="I136" s="62"/>
      <c r="J136" s="62"/>
    </row>
    <row r="137" spans="3:18" x14ac:dyDescent="0.2">
      <c r="C137" s="62"/>
      <c r="D137" s="62"/>
      <c r="E137" s="62"/>
      <c r="F137" s="62"/>
      <c r="G137" s="62"/>
      <c r="H137" s="62"/>
      <c r="I137" s="62"/>
      <c r="J137" s="62"/>
    </row>
    <row r="141" spans="3:18" x14ac:dyDescent="0.2">
      <c r="E141" s="69"/>
    </row>
  </sheetData>
  <sheetProtection algorithmName="SHA-512" hashValue="KwjtOR3IgeVYjDStTm+kGCMaV3qpL2PHjQP4+mbpzDyMytckqGX21r0tei/GmDvtqj+IrX4zJUVTJkhvZ4ZrCw==" saltValue="VglINIRKFhza0GLT0lXPyg==" spinCount="100000" sheet="1" objects="1" selectLockedCells="1"/>
  <dataConsolidate/>
  <customSheetViews>
    <customSheetView guid="{DAA0C1F4-4D8F-4BD8-91F9-40281B589772}" showGridLines="0" topLeftCell="A7">
      <selection activeCell="K19" sqref="K19"/>
      <pageMargins left="3.937007874015748E-2" right="3.937007874015748E-2" top="0.27559055118110237" bottom="0.27559055118110237" header="0.11811023622047245" footer="0.11811023622047245"/>
      <pageSetup paperSize="9" orientation="landscape" r:id="rId1"/>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customSheetView>
  </customSheetViews>
  <mergeCells count="440">
    <mergeCell ref="T54:T56"/>
    <mergeCell ref="S51:S53"/>
    <mergeCell ref="R51:R53"/>
    <mergeCell ref="G129:L129"/>
    <mergeCell ref="G130:L130"/>
    <mergeCell ref="G131:L131"/>
    <mergeCell ref="M66:N68"/>
    <mergeCell ref="O66:O68"/>
    <mergeCell ref="M45:N47"/>
    <mergeCell ref="J45:K47"/>
    <mergeCell ref="F45:G47"/>
    <mergeCell ref="L45:L47"/>
    <mergeCell ref="M57:N59"/>
    <mergeCell ref="L54:L56"/>
    <mergeCell ref="O54:O56"/>
    <mergeCell ref="O45:O47"/>
    <mergeCell ref="M51:N53"/>
    <mergeCell ref="F66:G68"/>
    <mergeCell ref="H66:I68"/>
    <mergeCell ref="J66:K68"/>
    <mergeCell ref="L66:L68"/>
    <mergeCell ref="M75:N77"/>
    <mergeCell ref="O75:O77"/>
    <mergeCell ref="M54:N56"/>
    <mergeCell ref="P30:P32"/>
    <mergeCell ref="P33:P35"/>
    <mergeCell ref="Q30:Q32"/>
    <mergeCell ref="S42:S44"/>
    <mergeCell ref="T51:T53"/>
    <mergeCell ref="S48:S50"/>
    <mergeCell ref="R48:R50"/>
    <mergeCell ref="G128:L128"/>
    <mergeCell ref="T42:T44"/>
    <mergeCell ref="T48:T50"/>
    <mergeCell ref="T60:T62"/>
    <mergeCell ref="T57:T59"/>
    <mergeCell ref="S57:S59"/>
    <mergeCell ref="S45:S47"/>
    <mergeCell ref="R42:R44"/>
    <mergeCell ref="S72:S74"/>
    <mergeCell ref="T72:T74"/>
    <mergeCell ref="R66:R68"/>
    <mergeCell ref="S66:S68"/>
    <mergeCell ref="T66:T68"/>
    <mergeCell ref="R69:R71"/>
    <mergeCell ref="S69:S71"/>
    <mergeCell ref="T69:T71"/>
    <mergeCell ref="T45:T47"/>
    <mergeCell ref="O42:O44"/>
    <mergeCell ref="H42:I44"/>
    <mergeCell ref="E42:E44"/>
    <mergeCell ref="L42:L44"/>
    <mergeCell ref="D39:D41"/>
    <mergeCell ref="D36:D38"/>
    <mergeCell ref="S54:S56"/>
    <mergeCell ref="R54:R56"/>
    <mergeCell ref="S60:S62"/>
    <mergeCell ref="R45:R47"/>
    <mergeCell ref="O51:O53"/>
    <mergeCell ref="O48:O50"/>
    <mergeCell ref="M48:N50"/>
    <mergeCell ref="J48:K50"/>
    <mergeCell ref="L51:L53"/>
    <mergeCell ref="H60:I62"/>
    <mergeCell ref="E60:E62"/>
    <mergeCell ref="L48:L50"/>
    <mergeCell ref="H54:I56"/>
    <mergeCell ref="F48:G50"/>
    <mergeCell ref="H48:I50"/>
    <mergeCell ref="D54:D56"/>
    <mergeCell ref="E54:E56"/>
    <mergeCell ref="J42:K44"/>
    <mergeCell ref="M42:N44"/>
    <mergeCell ref="E36:E38"/>
    <mergeCell ref="F42:G44"/>
    <mergeCell ref="F39:G41"/>
    <mergeCell ref="L39:L41"/>
    <mergeCell ref="H36:I38"/>
    <mergeCell ref="F36:G38"/>
    <mergeCell ref="M36:N38"/>
    <mergeCell ref="L36:L38"/>
    <mergeCell ref="T39:T41"/>
    <mergeCell ref="O27:O29"/>
    <mergeCell ref="H39:I41"/>
    <mergeCell ref="R27:R29"/>
    <mergeCell ref="R24:R26"/>
    <mergeCell ref="R36:R38"/>
    <mergeCell ref="O24:O26"/>
    <mergeCell ref="S39:S41"/>
    <mergeCell ref="R39:R41"/>
    <mergeCell ref="O39:O41"/>
    <mergeCell ref="M39:N41"/>
    <mergeCell ref="T36:T38"/>
    <mergeCell ref="S36:S38"/>
    <mergeCell ref="J36:K38"/>
    <mergeCell ref="J39:K41"/>
    <mergeCell ref="T33:T35"/>
    <mergeCell ref="T30:T32"/>
    <mergeCell ref="S30:S32"/>
    <mergeCell ref="S33:S35"/>
    <mergeCell ref="O30:O35"/>
    <mergeCell ref="R30:R32"/>
    <mergeCell ref="R33:R35"/>
    <mergeCell ref="Q33:Q35"/>
    <mergeCell ref="T24:T26"/>
    <mergeCell ref="T27:T29"/>
    <mergeCell ref="S7:T7"/>
    <mergeCell ref="S9:S11"/>
    <mergeCell ref="T9:T11"/>
    <mergeCell ref="S21:S23"/>
    <mergeCell ref="T21:T23"/>
    <mergeCell ref="R7:R8"/>
    <mergeCell ref="R9:R11"/>
    <mergeCell ref="T15:T17"/>
    <mergeCell ref="S15:S17"/>
    <mergeCell ref="R21:R23"/>
    <mergeCell ref="R15:R17"/>
    <mergeCell ref="R12:R14"/>
    <mergeCell ref="S12:S14"/>
    <mergeCell ref="T12:T14"/>
    <mergeCell ref="P12:P14"/>
    <mergeCell ref="Q12:Q14"/>
    <mergeCell ref="J12:K14"/>
    <mergeCell ref="L12:L14"/>
    <mergeCell ref="M12:N14"/>
    <mergeCell ref="O12:O14"/>
    <mergeCell ref="S27:S29"/>
    <mergeCell ref="S24:S26"/>
    <mergeCell ref="O21:O23"/>
    <mergeCell ref="M27:N29"/>
    <mergeCell ref="J24:K26"/>
    <mergeCell ref="J27:K29"/>
    <mergeCell ref="L27:L29"/>
    <mergeCell ref="M24:N26"/>
    <mergeCell ref="E7:E8"/>
    <mergeCell ref="F7:G8"/>
    <mergeCell ref="O36:O38"/>
    <mergeCell ref="O7:O8"/>
    <mergeCell ref="F24:G26"/>
    <mergeCell ref="B24:C26"/>
    <mergeCell ref="E27:E29"/>
    <mergeCell ref="D15:D17"/>
    <mergeCell ref="F9:G11"/>
    <mergeCell ref="F27:G29"/>
    <mergeCell ref="D21:D23"/>
    <mergeCell ref="B7:C8"/>
    <mergeCell ref="B9:C11"/>
    <mergeCell ref="B15:C17"/>
    <mergeCell ref="E9:E11"/>
    <mergeCell ref="D9:D11"/>
    <mergeCell ref="D24:D26"/>
    <mergeCell ref="E24:E26"/>
    <mergeCell ref="H27:I29"/>
    <mergeCell ref="D7:D8"/>
    <mergeCell ref="B21:C23"/>
    <mergeCell ref="B27:C29"/>
    <mergeCell ref="E15:E17"/>
    <mergeCell ref="L7:L8"/>
    <mergeCell ref="J9:K11"/>
    <mergeCell ref="H21:I23"/>
    <mergeCell ref="L21:L23"/>
    <mergeCell ref="J21:K23"/>
    <mergeCell ref="M21:N23"/>
    <mergeCell ref="H24:I26"/>
    <mergeCell ref="F21:G23"/>
    <mergeCell ref="F30:G35"/>
    <mergeCell ref="J7:K8"/>
    <mergeCell ref="M9:N11"/>
    <mergeCell ref="H9:I11"/>
    <mergeCell ref="H7:I8"/>
    <mergeCell ref="M7:N8"/>
    <mergeCell ref="L9:L11"/>
    <mergeCell ref="H15:I17"/>
    <mergeCell ref="J30:K35"/>
    <mergeCell ref="J15:K17"/>
    <mergeCell ref="M15:N17"/>
    <mergeCell ref="L30:L35"/>
    <mergeCell ref="M30:N32"/>
    <mergeCell ref="M33:N35"/>
    <mergeCell ref="H30:I35"/>
    <mergeCell ref="M69:N71"/>
    <mergeCell ref="O69:O71"/>
    <mergeCell ref="C134:E134"/>
    <mergeCell ref="C122:E123"/>
    <mergeCell ref="B119:R119"/>
    <mergeCell ref="L57:L59"/>
    <mergeCell ref="O57:O59"/>
    <mergeCell ref="O60:O62"/>
    <mergeCell ref="L60:L62"/>
    <mergeCell ref="R60:R62"/>
    <mergeCell ref="H57:I59"/>
    <mergeCell ref="D60:D62"/>
    <mergeCell ref="B116:R116"/>
    <mergeCell ref="B117:R117"/>
    <mergeCell ref="B118:R118"/>
    <mergeCell ref="J60:K62"/>
    <mergeCell ref="M60:N62"/>
    <mergeCell ref="J57:K59"/>
    <mergeCell ref="B57:C59"/>
    <mergeCell ref="D57:D59"/>
    <mergeCell ref="R57:R59"/>
    <mergeCell ref="F57:G59"/>
    <mergeCell ref="E57:E59"/>
    <mergeCell ref="C124:E124"/>
    <mergeCell ref="S75:S77"/>
    <mergeCell ref="T75:T77"/>
    <mergeCell ref="B78:C80"/>
    <mergeCell ref="D78:D80"/>
    <mergeCell ref="E78:E80"/>
    <mergeCell ref="F78:G80"/>
    <mergeCell ref="H78:I80"/>
    <mergeCell ref="J78:K80"/>
    <mergeCell ref="L78:L80"/>
    <mergeCell ref="M78:N80"/>
    <mergeCell ref="O78:O80"/>
    <mergeCell ref="R78:R80"/>
    <mergeCell ref="S78:S80"/>
    <mergeCell ref="T78:T80"/>
    <mergeCell ref="B75:C77"/>
    <mergeCell ref="D75:D77"/>
    <mergeCell ref="E75:E77"/>
    <mergeCell ref="F75:G77"/>
    <mergeCell ref="H75:I77"/>
    <mergeCell ref="J75:K77"/>
    <mergeCell ref="L75:L77"/>
    <mergeCell ref="C131:E131"/>
    <mergeCell ref="C133:E133"/>
    <mergeCell ref="C132:E132"/>
    <mergeCell ref="R75:R77"/>
    <mergeCell ref="B72:C74"/>
    <mergeCell ref="D72:D74"/>
    <mergeCell ref="E72:E74"/>
    <mergeCell ref="F72:G74"/>
    <mergeCell ref="H72:I74"/>
    <mergeCell ref="J72:K74"/>
    <mergeCell ref="L72:L74"/>
    <mergeCell ref="M72:N74"/>
    <mergeCell ref="O72:O74"/>
    <mergeCell ref="R72:R74"/>
    <mergeCell ref="C128:E128"/>
    <mergeCell ref="C129:E129"/>
    <mergeCell ref="C126:E126"/>
    <mergeCell ref="C127:E127"/>
    <mergeCell ref="B120:R120"/>
    <mergeCell ref="B109:E109"/>
    <mergeCell ref="D110:E111"/>
    <mergeCell ref="H110:H111"/>
    <mergeCell ref="D112:G112"/>
    <mergeCell ref="C125:E125"/>
    <mergeCell ref="C130:E130"/>
    <mergeCell ref="L69:L71"/>
    <mergeCell ref="E21:E23"/>
    <mergeCell ref="F15:G17"/>
    <mergeCell ref="B45:C47"/>
    <mergeCell ref="D45:D47"/>
    <mergeCell ref="D42:D44"/>
    <mergeCell ref="D113:E114"/>
    <mergeCell ref="H113:I114"/>
    <mergeCell ref="I110:I111"/>
    <mergeCell ref="J51:K53"/>
    <mergeCell ref="F54:G56"/>
    <mergeCell ref="J54:K56"/>
    <mergeCell ref="B66:C68"/>
    <mergeCell ref="D66:D68"/>
    <mergeCell ref="E66:E68"/>
    <mergeCell ref="B69:C71"/>
    <mergeCell ref="D69:D71"/>
    <mergeCell ref="E69:E71"/>
    <mergeCell ref="F69:G71"/>
    <mergeCell ref="L24:L26"/>
    <mergeCell ref="L15:L17"/>
    <mergeCell ref="H69:I71"/>
    <mergeCell ref="J69:K71"/>
    <mergeCell ref="B30:C32"/>
    <mergeCell ref="B33:C35"/>
    <mergeCell ref="D30:D35"/>
    <mergeCell ref="F60:G62"/>
    <mergeCell ref="D27:D29"/>
    <mergeCell ref="F51:G53"/>
    <mergeCell ref="H51:I53"/>
    <mergeCell ref="H45:I47"/>
    <mergeCell ref="E45:E47"/>
    <mergeCell ref="B36:C38"/>
    <mergeCell ref="B39:C41"/>
    <mergeCell ref="B42:C44"/>
    <mergeCell ref="B51:C53"/>
    <mergeCell ref="E51:E53"/>
    <mergeCell ref="B60:C62"/>
    <mergeCell ref="B48:C50"/>
    <mergeCell ref="D48:D50"/>
    <mergeCell ref="E48:E50"/>
    <mergeCell ref="B54:C56"/>
    <mergeCell ref="D51:D53"/>
    <mergeCell ref="E30:E32"/>
    <mergeCell ref="E33:E35"/>
    <mergeCell ref="E39:E41"/>
    <mergeCell ref="E5:F5"/>
    <mergeCell ref="I5:Q5"/>
    <mergeCell ref="O18:O20"/>
    <mergeCell ref="R18:R20"/>
    <mergeCell ref="S18:S20"/>
    <mergeCell ref="T18:T20"/>
    <mergeCell ref="B18:C20"/>
    <mergeCell ref="D18:D20"/>
    <mergeCell ref="E18:E20"/>
    <mergeCell ref="F18:G20"/>
    <mergeCell ref="H18:I20"/>
    <mergeCell ref="J18:K20"/>
    <mergeCell ref="L18:L20"/>
    <mergeCell ref="M18:N20"/>
    <mergeCell ref="B12:C14"/>
    <mergeCell ref="D12:D14"/>
    <mergeCell ref="E12:E14"/>
    <mergeCell ref="F12:G14"/>
    <mergeCell ref="H12:I14"/>
    <mergeCell ref="P9:P11"/>
    <mergeCell ref="P7:Q8"/>
    <mergeCell ref="Q9:Q11"/>
    <mergeCell ref="O9:O11"/>
    <mergeCell ref="O15:O17"/>
    <mergeCell ref="R63:R65"/>
    <mergeCell ref="S63:S65"/>
    <mergeCell ref="T63:T65"/>
    <mergeCell ref="B81:C83"/>
    <mergeCell ref="D81:D83"/>
    <mergeCell ref="E81:E83"/>
    <mergeCell ref="F81:G83"/>
    <mergeCell ref="H81:I83"/>
    <mergeCell ref="J81:K83"/>
    <mergeCell ref="L81:L83"/>
    <mergeCell ref="M81:N83"/>
    <mergeCell ref="O81:O83"/>
    <mergeCell ref="R81:R83"/>
    <mergeCell ref="S81:S83"/>
    <mergeCell ref="T81:T83"/>
    <mergeCell ref="B63:C65"/>
    <mergeCell ref="D63:D65"/>
    <mergeCell ref="E63:E65"/>
    <mergeCell ref="F63:G65"/>
    <mergeCell ref="H63:I65"/>
    <mergeCell ref="J63:K65"/>
    <mergeCell ref="L63:L65"/>
    <mergeCell ref="M63:N65"/>
    <mergeCell ref="O63:O65"/>
    <mergeCell ref="R84:R86"/>
    <mergeCell ref="S84:S86"/>
    <mergeCell ref="T84:T86"/>
    <mergeCell ref="B87:C89"/>
    <mergeCell ref="D87:D89"/>
    <mergeCell ref="E87:E89"/>
    <mergeCell ref="F87:G89"/>
    <mergeCell ref="H87:I89"/>
    <mergeCell ref="J87:K89"/>
    <mergeCell ref="L87:L89"/>
    <mergeCell ref="M87:N89"/>
    <mergeCell ref="O87:O89"/>
    <mergeCell ref="R87:R89"/>
    <mergeCell ref="S87:S89"/>
    <mergeCell ref="T87:T89"/>
    <mergeCell ref="B84:C86"/>
    <mergeCell ref="D84:D86"/>
    <mergeCell ref="E84:E86"/>
    <mergeCell ref="F84:G86"/>
    <mergeCell ref="H84:I86"/>
    <mergeCell ref="J84:K86"/>
    <mergeCell ref="L84:L86"/>
    <mergeCell ref="M84:N86"/>
    <mergeCell ref="O84:O86"/>
    <mergeCell ref="R90:R92"/>
    <mergeCell ref="S90:S92"/>
    <mergeCell ref="T90:T92"/>
    <mergeCell ref="B93:C95"/>
    <mergeCell ref="D93:D95"/>
    <mergeCell ref="E93:E95"/>
    <mergeCell ref="F93:G95"/>
    <mergeCell ref="H93:I95"/>
    <mergeCell ref="J93:K95"/>
    <mergeCell ref="L93:L95"/>
    <mergeCell ref="M93:N95"/>
    <mergeCell ref="O93:O95"/>
    <mergeCell ref="R93:R95"/>
    <mergeCell ref="S93:S95"/>
    <mergeCell ref="T93:T95"/>
    <mergeCell ref="B90:C92"/>
    <mergeCell ref="D90:D92"/>
    <mergeCell ref="E90:E92"/>
    <mergeCell ref="F90:G92"/>
    <mergeCell ref="H90:I92"/>
    <mergeCell ref="J90:K92"/>
    <mergeCell ref="L90:L92"/>
    <mergeCell ref="M90:N92"/>
    <mergeCell ref="O90:O92"/>
    <mergeCell ref="R96:R98"/>
    <mergeCell ref="S96:S98"/>
    <mergeCell ref="T96:T98"/>
    <mergeCell ref="B99:C101"/>
    <mergeCell ref="D99:D101"/>
    <mergeCell ref="E99:E101"/>
    <mergeCell ref="F99:G101"/>
    <mergeCell ref="H99:I101"/>
    <mergeCell ref="J99:K101"/>
    <mergeCell ref="L99:L101"/>
    <mergeCell ref="M99:N101"/>
    <mergeCell ref="O99:O101"/>
    <mergeCell ref="R99:R101"/>
    <mergeCell ref="S99:S101"/>
    <mergeCell ref="T99:T101"/>
    <mergeCell ref="B96:C98"/>
    <mergeCell ref="D96:D98"/>
    <mergeCell ref="E96:E98"/>
    <mergeCell ref="F96:G98"/>
    <mergeCell ref="H96:I98"/>
    <mergeCell ref="J96:K98"/>
    <mergeCell ref="L96:L98"/>
    <mergeCell ref="M96:N98"/>
    <mergeCell ref="O96:O98"/>
    <mergeCell ref="R102:R104"/>
    <mergeCell ref="S102:S104"/>
    <mergeCell ref="T102:T104"/>
    <mergeCell ref="B105:C107"/>
    <mergeCell ref="D105:D107"/>
    <mergeCell ref="E105:E107"/>
    <mergeCell ref="F105:G107"/>
    <mergeCell ref="H105:I107"/>
    <mergeCell ref="J105:K107"/>
    <mergeCell ref="L105:L107"/>
    <mergeCell ref="M105:N107"/>
    <mergeCell ref="O105:O107"/>
    <mergeCell ref="R105:R107"/>
    <mergeCell ref="S105:S107"/>
    <mergeCell ref="T105:T107"/>
    <mergeCell ref="B102:C104"/>
    <mergeCell ref="D102:D104"/>
    <mergeCell ref="E102:E104"/>
    <mergeCell ref="F102:G104"/>
    <mergeCell ref="H102:I104"/>
    <mergeCell ref="J102:K104"/>
    <mergeCell ref="L102:L104"/>
    <mergeCell ref="M102:N104"/>
    <mergeCell ref="O102:O104"/>
  </mergeCells>
  <phoneticPr fontId="36" type="noConversion"/>
  <conditionalFormatting sqref="Q12">
    <cfRule type="expression" dxfId="56" priority="51" stopIfTrue="1">
      <formula>LEN(TRIM(Q12))=0</formula>
    </cfRule>
  </conditionalFormatting>
  <conditionalFormatting sqref="Q15">
    <cfRule type="expression" dxfId="55" priority="269" stopIfTrue="1">
      <formula>LEN(TRIM(Q15))=0</formula>
    </cfRule>
  </conditionalFormatting>
  <conditionalFormatting sqref="Q18">
    <cfRule type="expression" dxfId="54" priority="25" stopIfTrue="1">
      <formula>LEN(TRIM(Q18))=0</formula>
    </cfRule>
  </conditionalFormatting>
  <conditionalFormatting sqref="Q21">
    <cfRule type="expression" dxfId="53" priority="268" stopIfTrue="1">
      <formula>LEN(TRIM(Q21))=0</formula>
    </cfRule>
  </conditionalFormatting>
  <conditionalFormatting sqref="Q24">
    <cfRule type="expression" dxfId="52" priority="266" stopIfTrue="1">
      <formula>LEN(TRIM(Q24))=0</formula>
    </cfRule>
  </conditionalFormatting>
  <conditionalFormatting sqref="Q36">
    <cfRule type="expression" dxfId="51" priority="261" stopIfTrue="1">
      <formula>LEN(TRIM(Q36))=0</formula>
    </cfRule>
  </conditionalFormatting>
  <conditionalFormatting sqref="Q39:Q40">
    <cfRule type="expression" dxfId="50" priority="50" stopIfTrue="1">
      <formula>LEN(TRIM(Q39))=0</formula>
    </cfRule>
  </conditionalFormatting>
  <conditionalFormatting sqref="Q42">
    <cfRule type="expression" dxfId="49" priority="255" stopIfTrue="1">
      <formula>LEN(TRIM(Q42))=0</formula>
    </cfRule>
  </conditionalFormatting>
  <conditionalFormatting sqref="Q45">
    <cfRule type="expression" dxfId="48" priority="254" stopIfTrue="1">
      <formula>LEN(TRIM(Q45))=0</formula>
    </cfRule>
  </conditionalFormatting>
  <conditionalFormatting sqref="Q48">
    <cfRule type="expression" dxfId="47" priority="253" stopIfTrue="1">
      <formula>LEN(TRIM(Q48))=0</formula>
    </cfRule>
  </conditionalFormatting>
  <conditionalFormatting sqref="Q51:Q52">
    <cfRule type="expression" dxfId="46" priority="251" stopIfTrue="1">
      <formula>LEN(TRIM(Q51))=0</formula>
    </cfRule>
  </conditionalFormatting>
  <conditionalFormatting sqref="Q54:Q55">
    <cfRule type="expression" dxfId="45" priority="249" stopIfTrue="1">
      <formula>LEN(TRIM(Q54))=0</formula>
    </cfRule>
  </conditionalFormatting>
  <conditionalFormatting sqref="Q57:Q58">
    <cfRule type="expression" dxfId="44" priority="247" stopIfTrue="1">
      <formula>LEN(TRIM(Q57))=0</formula>
    </cfRule>
  </conditionalFormatting>
  <conditionalFormatting sqref="Q60:Q61">
    <cfRule type="expression" dxfId="43" priority="245" stopIfTrue="1">
      <formula>LEN(TRIM(Q60))=0</formula>
    </cfRule>
  </conditionalFormatting>
  <conditionalFormatting sqref="Q63:Q64">
    <cfRule type="expression" dxfId="42" priority="19" stopIfTrue="1">
      <formula>LEN(TRIM(Q63))=0</formula>
    </cfRule>
  </conditionalFormatting>
  <conditionalFormatting sqref="Q66:Q67">
    <cfRule type="expression" dxfId="41" priority="160">
      <formula>LEN(TRIM(Q66))=0</formula>
    </cfRule>
  </conditionalFormatting>
  <conditionalFormatting sqref="Q69">
    <cfRule type="expression" dxfId="40" priority="159">
      <formula>LEN(TRIM(Q69))=0</formula>
    </cfRule>
  </conditionalFormatting>
  <conditionalFormatting sqref="Q72">
    <cfRule type="expression" dxfId="39" priority="155">
      <formula>LEN(TRIM(Q72))=0</formula>
    </cfRule>
  </conditionalFormatting>
  <conditionalFormatting sqref="Q75:Q76">
    <cfRule type="expression" dxfId="38" priority="152">
      <formula>LEN(TRIM(Q75))=0</formula>
    </cfRule>
  </conditionalFormatting>
  <conditionalFormatting sqref="Q78:Q79 Q84:Q85 Q87 Q90 Q93 Q96:Q97 Q99:Q100 Q102 Q105:Q106">
    <cfRule type="expression" dxfId="37" priority="150">
      <formula>LEN(TRIM(Q78))=0</formula>
    </cfRule>
  </conditionalFormatting>
  <conditionalFormatting sqref="Q81:Q82">
    <cfRule type="expression" dxfId="36" priority="1">
      <formula>LEN(TRIM(Q81))=0</formula>
    </cfRule>
  </conditionalFormatting>
  <conditionalFormatting sqref="R9:R62">
    <cfRule type="expression" dxfId="32" priority="30" stopIfTrue="1">
      <formula>OR(R9=$F$113,R9=$F$114)</formula>
    </cfRule>
  </conditionalFormatting>
  <conditionalFormatting sqref="R12:R14">
    <cfRule type="cellIs" dxfId="30" priority="49" operator="equal">
      <formula>"Ausnahme (Plausibilität unklar)"</formula>
    </cfRule>
  </conditionalFormatting>
  <conditionalFormatting sqref="R33:R35">
    <cfRule type="cellIs" dxfId="24" priority="417" stopIfTrue="1" operator="equal">
      <formula>"Ausnahme (Plausibilität unklar)"</formula>
    </cfRule>
  </conditionalFormatting>
  <conditionalFormatting sqref="R39:R41">
    <cfRule type="cellIs" dxfId="23" priority="52" operator="equal">
      <formula>"Ausnahme (Plausibilität unklar)"</formula>
    </cfRule>
    <cfRule type="cellIs" dxfId="22" priority="418" stopIfTrue="1" operator="equal">
      <formula>"I.O."</formula>
    </cfRule>
  </conditionalFormatting>
  <conditionalFormatting sqref="R42:R77">
    <cfRule type="expression" dxfId="21" priority="165" stopIfTrue="1">
      <formula>OR(R42=$F$113,R42=$F$114)</formula>
    </cfRule>
  </conditionalFormatting>
  <conditionalFormatting sqref="R51:R53">
    <cfRule type="cellIs" dxfId="20" priority="345" operator="equal">
      <formula>"Ausnahme (Plausibilität unklar)"</formula>
    </cfRule>
  </conditionalFormatting>
  <conditionalFormatting sqref="R54:R56">
    <cfRule type="cellIs" dxfId="19" priority="89" operator="equal">
      <formula>"Ausnahme (Plausibilität unklar)"</formula>
    </cfRule>
  </conditionalFormatting>
  <conditionalFormatting sqref="R60:R77">
    <cfRule type="cellIs" dxfId="18" priority="18" operator="equal">
      <formula>"I.O. (Plausibilität unklar)"</formula>
    </cfRule>
  </conditionalFormatting>
  <conditionalFormatting sqref="R60:R107">
    <cfRule type="cellIs" dxfId="17" priority="2" operator="equal">
      <formula>"Ausnahme (Plausibilität unklar)"</formula>
    </cfRule>
  </conditionalFormatting>
  <conditionalFormatting sqref="R63:R65">
    <cfRule type="cellIs" dxfId="16" priority="88" operator="equal">
      <formula>"I.O."</formula>
    </cfRule>
  </conditionalFormatting>
  <conditionalFormatting sqref="R66:R77">
    <cfRule type="expression" dxfId="13" priority="16" stopIfTrue="1">
      <formula>OR(R66=$F$113,R66=$F$114)</formula>
    </cfRule>
  </conditionalFormatting>
  <conditionalFormatting sqref="R78:R107">
    <cfRule type="expression" dxfId="10" priority="5" stopIfTrue="1">
      <formula>OR(R78=$F$113,R78=$F$114)</formula>
    </cfRule>
    <cfRule type="cellIs" dxfId="9" priority="4" operator="equal">
      <formula>"I.O."</formula>
    </cfRule>
    <cfRule type="cellIs" dxfId="8" priority="3" operator="equal">
      <formula>"I.O. (Plausibilität unklar)"</formula>
    </cfRule>
  </conditionalFormatting>
  <conditionalFormatting sqref="S9:S78 S81 S84 S87 S90 S93 S96 S99 S102 S105">
    <cfRule type="notContainsBlanks" dxfId="7" priority="162">
      <formula>LEN(TRIM(S9))&gt;0</formula>
    </cfRule>
    <cfRule type="expression" dxfId="6" priority="164">
      <formula>OR($R9="Unvollständig",$R9="Sollvorgabe nicht erfüllt",$R9="I.O. (Plausibilität unklar)",$R9="Ausnahme (Plausibilität unklar)",$R9="optional - unvollständig",$R9="optional - Sollvorgabe nicht erfüllt",$R9="optional - I.O. (Plausibilität unklar)", $R9="optional - I.O. (Plausibilität unklar)",$R9="optional - Ausnahme (Plausibilität unklar)")</formula>
    </cfRule>
  </conditionalFormatting>
  <dataValidations count="25">
    <dataValidation type="whole" showInputMessage="1" showErrorMessage="1" errorTitle="Eingabefehler" error="1. Tabellenblatt Basisdaten muss vollständig ausgefüllt sein._x000a_2. Zähler muss eine positive ganze Zahl sein._x000a_3. Zähler kann nicht größer als Nenner sein." sqref="Q39 Q15 Q21 Q36 Q42 Q45 Q48 Q51 Q54 Q57 Q63 Q60" xr:uid="{00000000-0002-0000-0D00-000000000000}">
      <formula1>0</formula1>
      <formula2>IF(Q16="",5000,Q16)</formula2>
    </dataValidation>
    <dataValidation operator="equal" showInputMessage="1" showErrorMessage="1" sqref="Q28 Q49 Q16" xr:uid="{00000000-0002-0000-0D00-000001000000}"/>
    <dataValidation errorStyle="information" allowBlank="1" showInputMessage="1" showErrorMessage="1" errorTitle="Kennzahl" promptTitle="Kennzahl" sqref="D7 B7" xr:uid="{00000000-0002-0000-0D00-000002000000}"/>
    <dataValidation operator="equal" showInputMessage="1" showErrorMessage="1" error="_x000a_" sqref="Q46 Q43" xr:uid="{00000000-0002-0000-0D00-000003000000}"/>
    <dataValidation showInputMessage="1" showErrorMessage="1" errorTitle="Eingabefehler" error="1. Nur positive ganze Zahlen._x000a_2. Maximalwert 5000." sqref="Q30:Q35 Q9:Q11" xr:uid="{00000000-0002-0000-0D00-000004000000}"/>
    <dataValidation operator="equal" showInputMessage="1" showErrorMessage="1" errorTitle="Eingabefehler" error="1. Zähler muss eine positive ganze Zahl sein._x000a_2. Nenner kann nicht kleiner als Zähler sein._x000a_3. Nenner kann nicht kleiner sein als Anzahl Primärfälle." sqref="Q25" xr:uid="{00000000-0002-0000-0D00-000005000000}"/>
    <dataValidation type="whole" showInputMessage="1" showErrorMessage="1" errorTitle="Eingabefehler" error="1. Tabellenblatt Basisdaten muss vollständig ausgefüllt sein._x000a_2. Zähler muss eine positive ganze Zahl sein." sqref="Q27" xr:uid="{00000000-0002-0000-0D00-000006000000}">
      <formula1>0</formula1>
      <formula2>5000</formula2>
    </dataValidation>
    <dataValidation operator="equal" showErrorMessage="1" errorTitle="Eingabefehler" error="1. Tabellenblatt Basisdaten muss vollständig ausgefüllt sein._x000a_2. Nenner muss eine positive ganze Zahl sein._x000a_3. Nenner kann nicht kleiner als Zähler sein._x000a_4. Nenner kann nicht kleiner sein als Anzahl Primärfälle." sqref="Q22" xr:uid="{00000000-0002-0000-0D00-000007000000}"/>
    <dataValidation type="textLength" allowBlank="1" showInputMessage="1" showErrorMessage="1" errorTitle="Zeichenlänge" error="Minimal 30 Zeichen und max. 500 Zeichen." promptTitle="Hinweis" prompt="Wenn die Datenqualität nicht &quot;I.O.&quot;ist, ist der Kennzahlenwert zu begründen." sqref="S9:S11" xr:uid="{00000000-0002-0000-0D00-000008000000}">
      <formula1>30</formula1>
      <formula2>500</formula2>
    </dataValidation>
    <dataValidation type="textLength" allowBlank="1" showInputMessage="1" showErrorMessage="1" errorTitle="Zeichenlänge" error="Minimal 30 Zeichen und max. 500 Zeichen." sqref="T9:T33 S15:S115 T36:T115 S12:S14" xr:uid="{00000000-0002-0000-0D00-000009000000}">
      <formula1>30</formula1>
      <formula2>500</formula2>
    </dataValidation>
    <dataValidation type="whole" allowBlank="1" showErrorMessage="1" errorTitle="Eingabefehler" error="1. Tabellenblatt Basisdaten muss vollständig ausgefüllt sein._x000a_2. Zähler muss eine positive ganze Zahl sein._x000a_3. Zähler kann nicht größer als Nenner sein." sqref="Q78 Q69 Q72 Q75 Q105 Q84 Q87 Q90 Q93 Q96 Q99 Q102 Q81" xr:uid="{00000000-0002-0000-0D00-00000A000000}">
      <formula1>0</formula1>
      <formula2>IF(Q70="",5000,Q70)</formula2>
    </dataValidation>
    <dataValidation type="whole" showErrorMessage="1" errorTitle="Eingabefehler" error="1. Zähler muss eine positive ganze Zahl sein._x000a_2. Zähler kann nicht größer als Nenner sein." sqref="Q66 Q24" xr:uid="{00000000-0002-0000-0D00-00000B000000}">
      <formula1>0</formula1>
      <formula2>IF(Q25="",5000,Q25)</formula2>
    </dataValidation>
    <dataValidation showErrorMessage="1" errorTitle="Eingabefehler" error="1. Nenner muss eine positive ganze Zahl sein. _x000a_2. Nenner kann nicht kleiner als Zähler sein." sqref="Q73 Q70" xr:uid="{00000000-0002-0000-0D00-00000C000000}"/>
    <dataValidation type="whole" showErrorMessage="1" errorTitle="Eingabefehler" error="1. Basisdaten vollständig ausfüllen._x000a_2. Nenner muss eine positive ganze Zahl sein. _x000a_3. Nenner kann nicht kleiner als Zähler sein._x000a_4. Nenner kann nicht größer sein als Anzahl Primärfälle Larynxkarzinom." sqref="Q79" xr:uid="{00000000-0002-0000-0D00-00000D000000}">
      <formula1>IF(Q78="",0,Q78)</formula1>
      <formula2>SUM(M130,M131)</formula2>
    </dataValidation>
    <dataValidation type="whole" showErrorMessage="1" errorTitle="Eingabefehler" error="1. Basisdaten vollständig ausfüllen._x000a_2. Nenner muss eine positive ganze Zahl sein. _x000a_3. Nenner kann nicht kleiner als Zähler sein._x000a_4. Nenner kann nicht größer sein als Anzahl Primärfälle Larynxkarzinom." sqref="Q76" xr:uid="{00000000-0002-0000-0D00-00000E000000}">
      <formula1>IF(Q75="",0,Q75)</formula1>
      <formula2>SUM(M130,M131)</formula2>
    </dataValidation>
    <dataValidation type="whole" showErrorMessage="1" errorTitle="Eingabefehler" error="1. Nenner muss eine positive ganze Zahl sein. _x000a_2. Nenner kann nicht kleiner als Zähler sein._x000a_3. Nenner kann nicht größer sein als Operative Primärfälle Larynxkarzinom." sqref="Q67" xr:uid="{00000000-0002-0000-0D00-00000F000000}">
      <formula1>IF(Q66="",0,Q66)</formula1>
      <formula2>M130</formula2>
    </dataValidation>
    <dataValidation type="whole" showErrorMessage="1" errorTitle="Eingabefehler" error="1. Tabellenblatt vollständig ausfüllen._x000a_2. Nenner muss eine positive ganze Zahl sein. _x000a_3. Nenner kann nicht kleiner als Zähler sein._x000a_4. Nenner kann nicht größer sein als Anzahl Primärfälle Mundhöhlenkarzinom." sqref="Q61" xr:uid="{00000000-0002-0000-0D00-000010000000}">
      <formula1>IF(Q60="",0,Q60)</formula1>
      <formula2>SUM(M124,M125)</formula2>
    </dataValidation>
    <dataValidation type="whole" showErrorMessage="1" errorTitle="Eingabefehler" error="1. Basisdaten vollständig ausfüllen._x000a_2. Nenner muss eine positive ganze Zahl sein. _x000a_3. Nenner kann nicht kleiner als Zähler sein._x000a_4. Nenner kann nicht größer sein als Operative Primärfälle Mundhöhlenkarzinom." sqref="Q52" xr:uid="{00000000-0002-0000-0D00-000011000000}">
      <formula1>IF(Q51="",0,Q51)</formula1>
      <formula2>M124</formula2>
    </dataValidation>
    <dataValidation type="whole" showErrorMessage="1" errorTitle="Eingabefehler" error="1. Basisdaten vollständig ausfüllen._x000a_2. Nenner muss eine positive ganze Zahl sein. _x000a_3. Nenner kann nicht kleiner als Zähler sein._x000a_4. Nenner kann nicht größer sein als Anzahl Primärfälle Mundhöhlenkarzinom." sqref="Q55" xr:uid="{00000000-0002-0000-0D00-000012000000}">
      <formula1>IF(Q54="",0,Q54)</formula1>
      <formula2>SUM(M124,M125)</formula2>
    </dataValidation>
    <dataValidation type="whole" showErrorMessage="1" errorTitle="Eingabefehler" error="1. Tabellenblatt vollständig ausfüllen._x000a_2. Nenner muss eine positive ganze Zahl sein. _x000a_3. Nenner kann nicht kleiner als Zähler sein._x000a_4. Nenner kann nicht größer sein als Anzahl Mundhöhlenkarzinome operativ." sqref="Q58" xr:uid="{00000000-0002-0000-0D00-000013000000}">
      <formula1>IF(Q57="",0,Q57)</formula1>
      <formula2>M124</formula2>
    </dataValidation>
    <dataValidation type="whole" showInputMessage="1" showErrorMessage="1" error="1. Basisdaten vollständig ausfüllen._x000a_2. Nenner muss eine positive ganze Zahl sein. _x000a_3. Nenner kann nicht kleiner als Zähler sein._x000a_4. Nenner kann nicht größer sein als Operative Primärfälle Mundhöhlenkarzinom." sqref="Q40" xr:uid="{00000000-0002-0000-0D00-000014000000}">
      <formula1>IF(Q39="",0,Q39)</formula1>
      <formula2>M124</formula2>
    </dataValidation>
    <dataValidation type="whole" showInputMessage="1" showErrorMessage="1" errorTitle="Eingabefehler" error="Ganze Zahl zwischen 0 und 5000 eingeben." sqref="Q12:Q14" xr:uid="{00000000-0002-0000-0D00-000015000000}">
      <formula1>0</formula1>
      <formula2>5000</formula2>
    </dataValidation>
    <dataValidation type="whole" allowBlank="1" showInputMessage="1" showErrorMessage="1" errorTitle="Eingabefehler" error="1. Tabellenblatt Basisdaten muss vollständig ausgefüllt sein._x000a_2. Zähler muss eine positive ganze Zahl sein._x000a_3. Zähler kann nicht größer als Nenner sein." sqref="Q18" xr:uid="{00000000-0002-0000-0D00-000016000000}">
      <formula1>0</formula1>
      <formula2>IF(Q19="",5000,Q19)</formula2>
    </dataValidation>
    <dataValidation type="whole" showInputMessage="1" showErrorMessage="1" errorTitle="Eingabefehler" error="1. Tabellenblatt vollständig ausfüllen._x000a_2. Nenner muss eine positive ganze Zahl sein. _x000a_3. Nenner kann nicht kleiner als Zähler sein._x000a_4. Nenner kann nicht größer sein als Anzahl Primärfälle Mundhöhlenkarzinom." sqref="Q64" xr:uid="{00000000-0002-0000-0D00-000017000000}">
      <formula1>IF(Q63="",0,Q63)</formula1>
      <formula2>SUM(M124,M125)</formula2>
    </dataValidation>
    <dataValidation type="whole" showErrorMessage="1" errorTitle="Eingabefehler" error="1. Nenner muss eine positive ganze Zahl sein. _x000a_2. Nenner kann nicht kleiner als Zähler sein." sqref="Q82 Q88 Q91 Q94 Q97 Q100 Q103 Q106 Q85" xr:uid="{00000000-0002-0000-0D00-000018000000}">
      <formula1>IF(Q81="",0,Q81)</formula1>
      <formula2>5000</formula2>
    </dataValidation>
  </dataValidations>
  <pageMargins left="0.53" right="3.937007874015748E-2" top="0.25" bottom="0.27559055118110237" header="0.11811023622047245" footer="0.11811023622047245"/>
  <pageSetup paperSize="9" scale="83" orientation="landscape" r:id="rId2"/>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rowBreaks count="8" manualBreakCount="8">
    <brk id="23" max="17" man="1"/>
    <brk id="41" max="17" man="1"/>
    <brk id="53" max="17" man="1"/>
    <brk id="65" max="17" man="1"/>
    <brk id="74" max="17" man="1"/>
    <brk id="83" max="17" man="1"/>
    <brk id="95" max="17" man="1"/>
    <brk id="104" max="17" man="1"/>
  </rowBreaks>
  <ignoredErrors>
    <ignoredError sqref="D10:D11 D37:D38 D40:D41 D28:D29 D52:D53 D16:D17 D43:D44 D46:D47 D49:D50 D55:D56 D58:D59 D61:D62" twoDigitTextYear="1"/>
    <ignoredError sqref="B22:C26 B49:C50 C48 B46:C47 C45 B43:C44 C42 B52:C53 C51 B55:C56 C54 B58:C59 C57 B61:C62 C60 B28:C29 C27 B37:C38 C36 B40:C41 C39 C9 B10:C11 B16:C17 C15 C21" numberStoredAsText="1"/>
    <ignoredError sqref="Q10:Q11 Q23 Q26 Q41 Q47" unlockedFormula="1"/>
  </ignoredErrors>
  <drawing r:id="rId3"/>
  <legacyDrawing r:id="rId4"/>
  <legacyDrawingHF r:id="rId5"/>
  <extLst>
    <ext xmlns:x14="http://schemas.microsoft.com/office/spreadsheetml/2009/9/main" uri="{78C0D931-6437-407d-A8EE-F0AAD7539E65}">
      <x14:conditionalFormattings>
        <x14:conditionalFormatting xmlns:xm="http://schemas.microsoft.com/office/excel/2006/main">
          <x14:cfRule type="cellIs" priority="416" stopIfTrue="1" operator="equal" id="{EA4373F8-2E87-4917-83D9-C6CA868EA017}">
            <xm:f>Berechnung1!$E$4</xm:f>
            <x14:dxf>
              <fill>
                <patternFill>
                  <bgColor rgb="FFFFFF99"/>
                </patternFill>
              </fill>
            </x14:dxf>
          </x14:cfRule>
          <x14:cfRule type="cellIs" priority="26" stopIfTrue="1" operator="equal" id="{59DFC264-C5F2-4C60-86F0-EE00FB933561}">
            <xm:f>Berechnung1!$H$4</xm:f>
            <x14:dxf>
              <fill>
                <patternFill>
                  <bgColor rgb="FFCCFFCC"/>
                </patternFill>
              </fill>
            </x14:dxf>
          </x14:cfRule>
          <x14:cfRule type="cellIs" priority="29" stopIfTrue="1" operator="equal" id="{00E917CD-037B-4AA9-9265-DFE050014D9A}">
            <xm:f>Berechnung1!$D$4</xm:f>
            <x14:dxf>
              <fill>
                <patternFill>
                  <bgColor rgb="FFCCFFCC"/>
                </patternFill>
              </fill>
            </x14:dxf>
          </x14:cfRule>
          <x14:cfRule type="cellIs" priority="27" operator="equal" id="{FB6B2782-2BA0-45AD-8CC9-36E3990FD8CB}">
            <xm:f>Berechnung1!$C$4</xm:f>
            <x14:dxf>
              <fill>
                <patternFill>
                  <bgColor rgb="FF99FF66"/>
                </patternFill>
              </fill>
            </x14:dxf>
          </x14:cfRule>
          <xm:sqref>R9:R62</xm:sqref>
        </x14:conditionalFormatting>
        <x14:conditionalFormatting xmlns:xm="http://schemas.microsoft.com/office/excel/2006/main">
          <x14:cfRule type="cellIs" priority="24" operator="equal" id="{E7C88916-6EF8-4CE4-9BA2-38C84215C154}">
            <xm:f>Berechnung1!$G$13</xm:f>
            <x14:dxf>
              <fill>
                <patternFill>
                  <bgColor rgb="FFFF7C80"/>
                </patternFill>
              </fill>
            </x14:dxf>
          </x14:cfRule>
          <x14:cfRule type="cellIs" priority="23" operator="equal" id="{FB35BDB1-444C-4E2D-857F-7F797F6F6642}">
            <xm:f>Berechnung1!$C$13</xm:f>
            <x14:dxf>
              <fill>
                <patternFill>
                  <bgColor rgb="FF99FF66"/>
                </patternFill>
              </fill>
            </x14:dxf>
          </x14:cfRule>
          <x14:cfRule type="cellIs" priority="22" operator="equal" id="{3725F62F-D90F-48F4-BD61-AA50F78E92F6}">
            <xm:f>Berechnung1!$D$13</xm:f>
            <x14:dxf>
              <fill>
                <patternFill>
                  <bgColor rgb="FFCCFFCC"/>
                </patternFill>
              </fill>
            </x14:dxf>
          </x14:cfRule>
          <x14:cfRule type="cellIs" priority="21" operator="equal" id="{CA45F7EC-F19D-4CF2-A38C-C57F229671E6}">
            <xm:f>Berechnung1!$H$13</xm:f>
            <x14:dxf>
              <fill>
                <patternFill>
                  <bgColor rgb="FFCCFFCC"/>
                </patternFill>
              </fill>
            </x14:dxf>
          </x14:cfRule>
          <x14:cfRule type="cellIs" priority="20" operator="equal" id="{564257D8-324D-4BB5-8904-9D3C70640543}">
            <xm:f>Berechnung1!$E$13</xm:f>
            <x14:dxf>
              <fill>
                <patternFill>
                  <bgColor rgb="FFFFFF99"/>
                </patternFill>
              </fill>
            </x14:dxf>
          </x14:cfRule>
          <xm:sqref>R18:R23</xm:sqref>
        </x14:conditionalFormatting>
        <x14:conditionalFormatting xmlns:xm="http://schemas.microsoft.com/office/excel/2006/main">
          <x14:cfRule type="cellIs" priority="14" operator="equal" id="{5E214C5C-E4CF-494B-8AAD-C0BE0915335E}">
            <xm:f>Berechnung1!$C$4</xm:f>
            <x14:dxf>
              <fill>
                <patternFill>
                  <bgColor rgb="FF99FF66"/>
                </patternFill>
              </fill>
            </x14:dxf>
          </x14:cfRule>
          <x14:cfRule type="cellIs" priority="17" stopIfTrue="1" operator="equal" id="{394394E0-1656-45D0-8EA0-E094B48F67A2}">
            <xm:f>Berechnung1!$E$4</xm:f>
            <x14:dxf>
              <fill>
                <patternFill>
                  <bgColor rgb="FFFFFF99"/>
                </patternFill>
              </fill>
            </x14:dxf>
          </x14:cfRule>
          <x14:cfRule type="cellIs" priority="15" stopIfTrue="1" operator="equal" id="{7BD66A61-A6E6-4902-BEA2-F7E8590EDA3F}">
            <xm:f>Berechnung1!$D$4</xm:f>
            <x14:dxf>
              <fill>
                <patternFill>
                  <bgColor rgb="FFCCFFCC"/>
                </patternFill>
              </fill>
            </x14:dxf>
          </x14:cfRule>
          <x14:cfRule type="cellIs" priority="13" stopIfTrue="1" operator="equal" id="{E895FF6D-B8A2-48EB-B42C-B2C4D6DD0D1B}">
            <xm:f>Berechnung1!$H$4</xm:f>
            <x14:dxf>
              <fill>
                <patternFill>
                  <bgColor rgb="FFCCFFCC"/>
                </patternFill>
              </fill>
            </x14:dxf>
          </x14:cfRule>
          <xm:sqref>R66:R77</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3"/>
  <dimension ref="A1:K44"/>
  <sheetViews>
    <sheetView showGridLines="0" workbookViewId="0">
      <selection activeCell="E11" sqref="E11"/>
    </sheetView>
  </sheetViews>
  <sheetFormatPr defaultColWidth="11.42578125" defaultRowHeight="15" x14ac:dyDescent="0.25"/>
  <cols>
    <col min="1" max="2" width="22.28515625" style="39" customWidth="1"/>
    <col min="3" max="3" width="16.5703125" style="39" customWidth="1"/>
    <col min="4" max="4" width="18" style="39" customWidth="1"/>
    <col min="5" max="5" width="9.140625" style="39" customWidth="1"/>
    <col min="6" max="6" width="39.140625" style="39" customWidth="1"/>
    <col min="7" max="7" width="33.28515625" style="39" customWidth="1"/>
    <col min="8" max="8" width="9.28515625" style="39" customWidth="1"/>
    <col min="9" max="9" width="21.140625" style="39" customWidth="1"/>
    <col min="10" max="10" width="20.7109375" style="39" customWidth="1"/>
    <col min="11" max="11" width="25" style="39" customWidth="1"/>
    <col min="12" max="16384" width="11.42578125" style="39"/>
  </cols>
  <sheetData>
    <row r="1" spans="1:11" x14ac:dyDescent="0.25">
      <c r="A1" s="65" t="s">
        <v>45</v>
      </c>
      <c r="B1" s="77">
        <v>242</v>
      </c>
    </row>
    <row r="2" spans="1:11" x14ac:dyDescent="0.25">
      <c r="A2" s="65" t="s">
        <v>14</v>
      </c>
      <c r="B2" s="77" t="str">
        <f>IF(Basisdaten!C6=0,"",Basisdaten!C6)</f>
        <v/>
      </c>
      <c r="K2" s="61"/>
    </row>
    <row r="3" spans="1:11" x14ac:dyDescent="0.25">
      <c r="A3" s="65" t="s">
        <v>51</v>
      </c>
      <c r="B3" s="78" t="str">
        <f>IF(Basisdaten!J12=0,"",Basisdaten!J12)</f>
        <v/>
      </c>
    </row>
    <row r="5" spans="1:11" x14ac:dyDescent="0.25">
      <c r="A5" s="77" t="s">
        <v>169</v>
      </c>
      <c r="B5" s="79"/>
    </row>
    <row r="6" spans="1:11" x14ac:dyDescent="0.25">
      <c r="A6" s="77" t="s">
        <v>170</v>
      </c>
      <c r="B6" s="79"/>
    </row>
    <row r="7" spans="1:11" x14ac:dyDescent="0.25">
      <c r="A7" s="77" t="s">
        <v>171</v>
      </c>
      <c r="B7" s="79"/>
    </row>
    <row r="8" spans="1:11" x14ac:dyDescent="0.25">
      <c r="A8" s="77" t="s">
        <v>172</v>
      </c>
      <c r="B8" s="79"/>
    </row>
    <row r="9" spans="1:11" x14ac:dyDescent="0.25">
      <c r="A9" s="77" t="s">
        <v>173</v>
      </c>
      <c r="B9" s="79"/>
    </row>
    <row r="11" spans="1:11" x14ac:dyDescent="0.25">
      <c r="A11" s="30" t="s">
        <v>44</v>
      </c>
      <c r="B11" s="30" t="s">
        <v>43</v>
      </c>
      <c r="C11" s="30" t="s">
        <v>4</v>
      </c>
      <c r="D11" s="30" t="s">
        <v>13</v>
      </c>
      <c r="E11" s="30" t="s">
        <v>42</v>
      </c>
      <c r="F11" s="30" t="s">
        <v>46</v>
      </c>
      <c r="G11" s="30" t="s">
        <v>40</v>
      </c>
      <c r="H11" s="30" t="s">
        <v>41</v>
      </c>
      <c r="I11" s="81" t="s">
        <v>174</v>
      </c>
      <c r="J11" s="81" t="s">
        <v>175</v>
      </c>
      <c r="K11" s="81" t="s">
        <v>176</v>
      </c>
    </row>
    <row r="12" spans="1:11" ht="18" customHeight="1" x14ac:dyDescent="0.25">
      <c r="A12" s="1" t="s">
        <v>595</v>
      </c>
      <c r="B12" s="59">
        <f>IF('Kennzahlenbogen_(KB)'!Q9="","n.d.",'Kennzahlenbogen_(KB)'!Q9)</f>
        <v>0</v>
      </c>
      <c r="C12" s="58"/>
      <c r="D12" s="101"/>
      <c r="E12" s="59">
        <f>Berechnung1!N27</f>
        <v>1</v>
      </c>
      <c r="F12" s="60" t="str">
        <f>IF('Kennzahlenbogen_(KB)'!S9=0,"",'Kennzahlenbogen_(KB)'!S9)</f>
        <v/>
      </c>
      <c r="G12" s="60" t="str">
        <f>IF('Kennzahlenbogen_(KB)'!T9=0,"",'Kennzahlenbogen_(KB)'!T9)</f>
        <v/>
      </c>
      <c r="H12" s="59">
        <f>Berechnung1!O27</f>
        <v>0</v>
      </c>
      <c r="I12" s="79"/>
      <c r="J12" s="79"/>
      <c r="K12" s="79"/>
    </row>
    <row r="13" spans="1:11" ht="18" customHeight="1" x14ac:dyDescent="0.25">
      <c r="A13" s="1" t="s">
        <v>596</v>
      </c>
      <c r="B13" s="223" t="str">
        <f>IF('Kennzahlenbogen_(KB)'!Q12=0,"n.d.",'Kennzahlenbogen_(KB)'!Q12)</f>
        <v>n.d.</v>
      </c>
      <c r="C13" s="58"/>
      <c r="D13" s="101"/>
      <c r="E13" s="59">
        <f>Berechnung1!N30</f>
        <v>1</v>
      </c>
      <c r="F13" s="60" t="str">
        <f>IF('Kennzahlenbogen_(KB)'!S12=0,"",'Kennzahlenbogen_(KB)'!S12)</f>
        <v/>
      </c>
      <c r="G13" s="60" t="str">
        <f>IF('Kennzahlenbogen_(KB)'!T12=0,"",'Kennzahlenbogen_(KB)'!T12)</f>
        <v/>
      </c>
      <c r="H13" s="59">
        <f>Berechnung1!O30</f>
        <v>0</v>
      </c>
      <c r="I13" s="79"/>
      <c r="J13" s="79"/>
      <c r="K13" s="79"/>
    </row>
    <row r="14" spans="1:11" ht="18" customHeight="1" x14ac:dyDescent="0.25">
      <c r="A14" s="1" t="s">
        <v>698</v>
      </c>
      <c r="B14" s="59" t="str">
        <f>IF('Kennzahlenbogen_(KB)'!Q15="","",'Kennzahlenbogen_(KB)'!Q15)</f>
        <v/>
      </c>
      <c r="C14" s="59">
        <f>IF('Kennzahlenbogen_(KB)'!Q16="","",'Kennzahlenbogen_(KB)'!Q16)</f>
        <v>0</v>
      </c>
      <c r="D14" s="102" t="str">
        <f>IF('Kennzahlenbogen_(KB)'!Q17="n.d.","n.d.",'Kennzahlenbogen_(KB)'!Q17*100)</f>
        <v>n.d.</v>
      </c>
      <c r="E14" s="59">
        <f>Berechnung1!N33</f>
        <v>1</v>
      </c>
      <c r="F14" s="60" t="str">
        <f>IF('Kennzahlenbogen_(KB)'!S15=0,"",'Kennzahlenbogen_(KB)'!S15)</f>
        <v/>
      </c>
      <c r="G14" s="60" t="str">
        <f>IF('Kennzahlenbogen_(KB)'!T15=0,"",'Kennzahlenbogen_(KB)'!T15)</f>
        <v/>
      </c>
      <c r="H14" s="59">
        <f>Berechnung1!O33</f>
        <v>0</v>
      </c>
      <c r="I14" s="79"/>
      <c r="J14" s="79"/>
      <c r="K14" s="79"/>
    </row>
    <row r="15" spans="1:11" ht="18" customHeight="1" x14ac:dyDescent="0.25">
      <c r="A15" s="1" t="s">
        <v>699</v>
      </c>
      <c r="B15" s="59" t="str">
        <f>IF('Kennzahlenbogen_(KB)'!Q18="","",'Kennzahlenbogen_(KB)'!Q18)</f>
        <v/>
      </c>
      <c r="C15" s="59">
        <f>IF('Kennzahlenbogen_(KB)'!Q19="","",'Kennzahlenbogen_(KB)'!Q19)</f>
        <v>0</v>
      </c>
      <c r="D15" s="102" t="str">
        <f>IF('Kennzahlenbogen_(KB)'!Q20="n.d.","n.d.",'Kennzahlenbogen_(KB)'!Q20*100)</f>
        <v>n.d.</v>
      </c>
      <c r="E15" s="59">
        <f>Berechnung1!N36</f>
        <v>1</v>
      </c>
      <c r="F15" s="60" t="str">
        <f>IF('Kennzahlenbogen_(KB)'!S18=0,"",'Kennzahlenbogen_(KB)'!S18)</f>
        <v/>
      </c>
      <c r="G15" s="60" t="str">
        <f>IF('Kennzahlenbogen_(KB)'!T18=0,"",'Kennzahlenbogen_(KB)'!T18)</f>
        <v/>
      </c>
      <c r="H15" s="59">
        <f>Berechnung1!O36</f>
        <v>0</v>
      </c>
      <c r="I15" s="79"/>
      <c r="J15" s="79"/>
      <c r="K15" s="79"/>
    </row>
    <row r="16" spans="1:11" ht="18" customHeight="1" x14ac:dyDescent="0.25">
      <c r="A16" s="59">
        <v>3</v>
      </c>
      <c r="B16" s="59" t="str">
        <f>IF('Kennzahlenbogen_(KB)'!Q21="","",'Kennzahlenbogen_(KB)'!Q21)</f>
        <v/>
      </c>
      <c r="C16" s="59">
        <f>IF('Kennzahlenbogen_(KB)'!Q22="","",'Kennzahlenbogen_(KB)'!Q22)</f>
        <v>0</v>
      </c>
      <c r="D16" s="102" t="str">
        <f>IF('Kennzahlenbogen_(KB)'!Q23="n.d.","n.d.",'Kennzahlenbogen_(KB)'!Q23*100)</f>
        <v>n.d.</v>
      </c>
      <c r="E16" s="59">
        <f>Berechnung1!N39</f>
        <v>1</v>
      </c>
      <c r="F16" s="60" t="str">
        <f>IF('Kennzahlenbogen_(KB)'!S21=0,"",'Kennzahlenbogen_(KB)'!S21)</f>
        <v/>
      </c>
      <c r="G16" s="60" t="str">
        <f>IF('Kennzahlenbogen_(KB)'!T21=0,"",'Kennzahlenbogen_(KB)'!T21)</f>
        <v/>
      </c>
      <c r="H16" s="59">
        <f>Berechnung1!O39</f>
        <v>0</v>
      </c>
      <c r="I16" s="79"/>
      <c r="J16" s="79"/>
      <c r="K16" s="80"/>
    </row>
    <row r="17" spans="1:11" ht="18" customHeight="1" x14ac:dyDescent="0.25">
      <c r="A17" s="59">
        <v>4</v>
      </c>
      <c r="B17" s="59" t="str">
        <f>IF('Kennzahlenbogen_(KB)'!Q24="","",'Kennzahlenbogen_(KB)'!Q24)</f>
        <v/>
      </c>
      <c r="C17" s="59">
        <f>IF('Kennzahlenbogen_(KB)'!Q25="","",'Kennzahlenbogen_(KB)'!Q25)</f>
        <v>0</v>
      </c>
      <c r="D17" s="102" t="str">
        <f>IF('Kennzahlenbogen_(KB)'!Q26="n.d.","n.d.",'Kennzahlenbogen_(KB)'!Q26*100)</f>
        <v>n.d.</v>
      </c>
      <c r="E17" s="59">
        <f>Berechnung1!N42</f>
        <v>1</v>
      </c>
      <c r="F17" s="60" t="str">
        <f>IF('Kennzahlenbogen_(KB)'!S24=0,"",'Kennzahlenbogen_(KB)'!S24)</f>
        <v/>
      </c>
      <c r="G17" s="60" t="str">
        <f>IF('Kennzahlenbogen_(KB)'!T24=0,"",'Kennzahlenbogen_(KB)'!T24)</f>
        <v/>
      </c>
      <c r="H17" s="59">
        <f>Berechnung1!O42</f>
        <v>0</v>
      </c>
      <c r="I17" s="79"/>
      <c r="J17" s="79"/>
      <c r="K17" s="80"/>
    </row>
    <row r="18" spans="1:11" ht="18" customHeight="1" x14ac:dyDescent="0.25">
      <c r="A18" s="59">
        <v>5</v>
      </c>
      <c r="B18" s="59">
        <f>IF('Kennzahlenbogen_(KB)'!Q27="","",'Kennzahlenbogen_(KB)'!Q27)</f>
        <v>0</v>
      </c>
      <c r="C18" s="59">
        <f>IF('Kennzahlenbogen_(KB)'!Q28="","",'Kennzahlenbogen_(KB)'!Q28)</f>
        <v>0</v>
      </c>
      <c r="D18" s="102" t="str">
        <f>IF('Kennzahlenbogen_(KB)'!Q29="n.d.","n.d.",'Kennzahlenbogen_(KB)'!Q29*100)</f>
        <v>n.d.</v>
      </c>
      <c r="E18" s="59">
        <f>Berechnung1!N45</f>
        <v>1</v>
      </c>
      <c r="F18" s="60" t="str">
        <f>IF('Kennzahlenbogen_(KB)'!S27=0,"",'Kennzahlenbogen_(KB)'!S27)</f>
        <v/>
      </c>
      <c r="G18" s="60" t="str">
        <f>IF('Kennzahlenbogen_(KB)'!T27=0,"",'Kennzahlenbogen_(KB)'!T27)</f>
        <v/>
      </c>
      <c r="H18" s="59">
        <f>Berechnung1!O45</f>
        <v>0</v>
      </c>
      <c r="I18" s="79"/>
      <c r="J18" s="79"/>
      <c r="K18" s="79"/>
    </row>
    <row r="19" spans="1:11" ht="18" customHeight="1" x14ac:dyDescent="0.25">
      <c r="A19" s="1" t="s">
        <v>277</v>
      </c>
      <c r="B19" s="59">
        <f>IF('Kennzahlenbogen_(KB)'!Q30="","n.d.",'Kennzahlenbogen_(KB)'!Q30)</f>
        <v>0</v>
      </c>
      <c r="C19" s="58"/>
      <c r="D19" s="101"/>
      <c r="E19" s="59">
        <f>Berechnung1!N48</f>
        <v>1</v>
      </c>
      <c r="F19" s="60" t="str">
        <f>IF('Kennzahlenbogen_(KB)'!S30=0,"",'Kennzahlenbogen_(KB)'!S30)</f>
        <v/>
      </c>
      <c r="G19" s="60" t="str">
        <f>IF('Kennzahlenbogen_(KB)'!T30=0,"",'Kennzahlenbogen_(KB)'!T30)</f>
        <v/>
      </c>
      <c r="H19" s="59">
        <f>Berechnung1!O48</f>
        <v>0</v>
      </c>
      <c r="I19" s="79"/>
      <c r="J19" s="79"/>
      <c r="K19" s="79"/>
    </row>
    <row r="20" spans="1:11" ht="18" customHeight="1" x14ac:dyDescent="0.25">
      <c r="A20" s="1" t="s">
        <v>278</v>
      </c>
      <c r="B20" s="223">
        <f>IF('Kennzahlenbogen_(KB)'!Q33="","n.d.",'Kennzahlenbogen_(KB)'!Q33)</f>
        <v>0</v>
      </c>
      <c r="C20" s="58"/>
      <c r="D20" s="101"/>
      <c r="E20" s="59">
        <f>Berechnung1!N51</f>
        <v>1</v>
      </c>
      <c r="F20" s="60" t="str">
        <f>IF('Kennzahlenbogen_(KB)'!S33=0,"",'Kennzahlenbogen_(KB)'!S33)</f>
        <v/>
      </c>
      <c r="G20" s="60" t="str">
        <f>IF('Kennzahlenbogen_(KB)'!T33=0,"",'Kennzahlenbogen_(KB)'!T33)</f>
        <v/>
      </c>
      <c r="H20" s="59">
        <f>Berechnung1!O51</f>
        <v>0</v>
      </c>
      <c r="I20" s="79"/>
      <c r="J20" s="79"/>
      <c r="K20" s="79"/>
    </row>
    <row r="21" spans="1:11" ht="18" customHeight="1" x14ac:dyDescent="0.25">
      <c r="A21" s="59">
        <v>7</v>
      </c>
      <c r="B21" s="59" t="str">
        <f>IF('Kennzahlenbogen_(KB)'!Q36="","",'Kennzahlenbogen_(KB)'!Q36)</f>
        <v/>
      </c>
      <c r="C21" s="59">
        <f>IF('Kennzahlenbogen_(KB)'!Q37="","",'Kennzahlenbogen_(KB)'!Q37)</f>
        <v>0</v>
      </c>
      <c r="D21" s="102" t="str">
        <f>IF('Kennzahlenbogen_(KB)'!Q38="n.d.","n.d.",'Kennzahlenbogen_(KB)'!Q38*100)</f>
        <v>n.d.</v>
      </c>
      <c r="E21" s="59">
        <f>Berechnung1!N54</f>
        <v>1</v>
      </c>
      <c r="F21" s="60" t="str">
        <f>IF('Kennzahlenbogen_(KB)'!S36=0,"",'Kennzahlenbogen_(KB)'!S36)</f>
        <v/>
      </c>
      <c r="G21" s="60" t="str">
        <f>IF('Kennzahlenbogen_(KB)'!T36=0,"",'Kennzahlenbogen_(KB)'!T36)</f>
        <v/>
      </c>
      <c r="H21" s="59">
        <f>Berechnung1!O54</f>
        <v>0</v>
      </c>
      <c r="I21" s="79"/>
      <c r="J21" s="79"/>
      <c r="K21" s="79"/>
    </row>
    <row r="22" spans="1:11" ht="18" customHeight="1" x14ac:dyDescent="0.25">
      <c r="A22" s="59">
        <v>8</v>
      </c>
      <c r="B22" s="59" t="str">
        <f>IF('Kennzahlenbogen_(KB)'!Q39="","",'Kennzahlenbogen_(KB)'!Q39)</f>
        <v/>
      </c>
      <c r="C22" s="59" t="str">
        <f>IF('Kennzahlenbogen_(KB)'!Q40="","",'Kennzahlenbogen_(KB)'!Q40)</f>
        <v/>
      </c>
      <c r="D22" s="192" t="str">
        <f>IF('Kennzahlenbogen_(KB)'!Q41="n.d.","n.d.",IF('Kennzahlenbogen_(KB)'!Q41="","n.d.",'Kennzahlenbogen_(KB)'!Q41*100))</f>
        <v>n.d.</v>
      </c>
      <c r="E22" s="59">
        <f>Berechnung1!N57</f>
        <v>1</v>
      </c>
      <c r="F22" s="60" t="str">
        <f>IF('Kennzahlenbogen_(KB)'!S39=0,"",'Kennzahlenbogen_(KB)'!S39)</f>
        <v/>
      </c>
      <c r="G22" s="60" t="str">
        <f>IF('Kennzahlenbogen_(KB)'!T39=0,"",'Kennzahlenbogen_(KB)'!T39)</f>
        <v/>
      </c>
      <c r="H22" s="59">
        <f>Berechnung1!O57</f>
        <v>0</v>
      </c>
      <c r="I22" s="79"/>
      <c r="J22" s="79"/>
      <c r="K22" s="79"/>
    </row>
    <row r="23" spans="1:11" ht="18" customHeight="1" x14ac:dyDescent="0.25">
      <c r="A23" s="59">
        <v>9</v>
      </c>
      <c r="B23" s="59" t="str">
        <f>IF('Kennzahlenbogen_(KB)'!Q42="","",'Kennzahlenbogen_(KB)'!Q42)</f>
        <v/>
      </c>
      <c r="C23" s="59">
        <f>IF('Kennzahlenbogen_(KB)'!Q43="","",'Kennzahlenbogen_(KB)'!Q43)</f>
        <v>0</v>
      </c>
      <c r="D23" s="102" t="str">
        <f>IF('Kennzahlenbogen_(KB)'!Q44="n.d.","n.d.",'Kennzahlenbogen_(KB)'!Q44*100)</f>
        <v>n.d.</v>
      </c>
      <c r="E23" s="59">
        <f>Berechnung1!N60</f>
        <v>1</v>
      </c>
      <c r="F23" s="60" t="str">
        <f>IF('Kennzahlenbogen_(KB)'!S42=0,"",'Kennzahlenbogen_(KB)'!S42)</f>
        <v/>
      </c>
      <c r="G23" s="60" t="str">
        <f>IF('Kennzahlenbogen_(KB)'!T42=0,"",'Kennzahlenbogen_(KB)'!T42)</f>
        <v/>
      </c>
      <c r="H23" s="59">
        <f>Berechnung1!O60</f>
        <v>0</v>
      </c>
      <c r="I23" s="79"/>
      <c r="J23" s="79"/>
      <c r="K23" s="79"/>
    </row>
    <row r="24" spans="1:11" ht="18" customHeight="1" x14ac:dyDescent="0.25">
      <c r="A24" s="59">
        <v>10</v>
      </c>
      <c r="B24" s="59" t="str">
        <f>IF('Kennzahlenbogen_(KB)'!Q45="","",'Kennzahlenbogen_(KB)'!Q45)</f>
        <v/>
      </c>
      <c r="C24" s="59">
        <f>IF('Kennzahlenbogen_(KB)'!Q46="","",'Kennzahlenbogen_(KB)'!Q46)</f>
        <v>0</v>
      </c>
      <c r="D24" s="102" t="str">
        <f>IF('Kennzahlenbogen_(KB)'!Q47="n.d.","n.d.",'Kennzahlenbogen_(KB)'!Q47*100)</f>
        <v>n.d.</v>
      </c>
      <c r="E24" s="59">
        <f>Berechnung1!N63</f>
        <v>1</v>
      </c>
      <c r="F24" s="60" t="str">
        <f>IF('Kennzahlenbogen_(KB)'!S45=0,"",'Kennzahlenbogen_(KB)'!S45)</f>
        <v/>
      </c>
      <c r="G24" s="60" t="str">
        <f>IF('Kennzahlenbogen_(KB)'!T45=0,"",'Kennzahlenbogen_(KB)'!T45)</f>
        <v/>
      </c>
      <c r="H24" s="59">
        <f>Berechnung1!O63</f>
        <v>0</v>
      </c>
      <c r="I24" s="79"/>
      <c r="J24" s="79"/>
      <c r="K24" s="79"/>
    </row>
    <row r="25" spans="1:11" ht="18" customHeight="1" x14ac:dyDescent="0.25">
      <c r="A25" s="59">
        <v>11</v>
      </c>
      <c r="B25" s="59" t="str">
        <f>IF('Kennzahlenbogen_(KB)'!Q48="","",'Kennzahlenbogen_(KB)'!Q48)</f>
        <v/>
      </c>
      <c r="C25" s="59">
        <f>IF('Kennzahlenbogen_(KB)'!Q49="","",'Kennzahlenbogen_(KB)'!Q49)</f>
        <v>0</v>
      </c>
      <c r="D25" s="102" t="str">
        <f>IF('Kennzahlenbogen_(KB)'!Q50="n.d.","n.d.",'Kennzahlenbogen_(KB)'!Q50*100)</f>
        <v>n.d.</v>
      </c>
      <c r="E25" s="59">
        <f>Berechnung1!N66</f>
        <v>1</v>
      </c>
      <c r="F25" s="60" t="str">
        <f>IF('Kennzahlenbogen_(KB)'!S48=0,"",'Kennzahlenbogen_(KB)'!S48)</f>
        <v/>
      </c>
      <c r="G25" s="60" t="str">
        <f>IF('Kennzahlenbogen_(KB)'!T48=0,"",'Kennzahlenbogen_(KB)'!T48)</f>
        <v/>
      </c>
      <c r="H25" s="59">
        <f>Berechnung1!O66</f>
        <v>0</v>
      </c>
      <c r="I25" s="79"/>
      <c r="J25" s="79"/>
      <c r="K25" s="79"/>
    </row>
    <row r="26" spans="1:11" ht="18" customHeight="1" x14ac:dyDescent="0.25">
      <c r="A26" s="59">
        <v>12</v>
      </c>
      <c r="B26" s="59" t="str">
        <f>IF('Kennzahlenbogen_(KB)'!Q51="","",'Kennzahlenbogen_(KB)'!Q51)</f>
        <v/>
      </c>
      <c r="C26" s="59" t="str">
        <f>IF('Kennzahlenbogen_(KB)'!Q52="","",'Kennzahlenbogen_(KB)'!Q52)</f>
        <v/>
      </c>
      <c r="D26" s="192" t="str">
        <f>IF('Kennzahlenbogen_(KB)'!Q53="n.d.","n.d.",IF('Kennzahlenbogen_(KB)'!Q53="","n.d.",'Kennzahlenbogen_(KB)'!Q53*100))</f>
        <v>n.d.</v>
      </c>
      <c r="E26" s="59">
        <f>Berechnung1!N69</f>
        <v>1</v>
      </c>
      <c r="F26" s="60" t="str">
        <f>IF('Kennzahlenbogen_(KB)'!S51=0,"",'Kennzahlenbogen_(KB)'!S51)</f>
        <v/>
      </c>
      <c r="G26" s="60" t="str">
        <f>IF('Kennzahlenbogen_(KB)'!T51=0,"",'Kennzahlenbogen_(KB)'!T51)</f>
        <v/>
      </c>
      <c r="H26" s="59">
        <f>Berechnung1!O69</f>
        <v>0</v>
      </c>
      <c r="I26" s="79"/>
      <c r="J26" s="79"/>
      <c r="K26" s="79"/>
    </row>
    <row r="27" spans="1:11" ht="18" customHeight="1" x14ac:dyDescent="0.25">
      <c r="A27" s="59">
        <v>13</v>
      </c>
      <c r="B27" s="59" t="str">
        <f>IF('Kennzahlenbogen_(KB)'!Q54="","",'Kennzahlenbogen_(KB)'!Q54)</f>
        <v/>
      </c>
      <c r="C27" s="59" t="str">
        <f>IF('Kennzahlenbogen_(KB)'!Q55="","",'Kennzahlenbogen_(KB)'!Q55)</f>
        <v/>
      </c>
      <c r="D27" s="192" t="str">
        <f>IF('Kennzahlenbogen_(KB)'!Q56="n.d.","n.d.",IF('Kennzahlenbogen_(KB)'!Q56="","n.d.",'Kennzahlenbogen_(KB)'!Q56*100))</f>
        <v>n.d.</v>
      </c>
      <c r="E27" s="59">
        <f>Berechnung1!N72</f>
        <v>1</v>
      </c>
      <c r="F27" s="60" t="str">
        <f>IF('Kennzahlenbogen_(KB)'!S54=0,"",'Kennzahlenbogen_(KB)'!S54)</f>
        <v/>
      </c>
      <c r="G27" s="60" t="str">
        <f>IF('Kennzahlenbogen_(KB)'!T54=0,"",'Kennzahlenbogen_(KB)'!T54)</f>
        <v/>
      </c>
      <c r="H27" s="59">
        <f>Berechnung1!O72</f>
        <v>0</v>
      </c>
      <c r="I27" s="79"/>
      <c r="J27" s="79"/>
      <c r="K27" s="79"/>
    </row>
    <row r="28" spans="1:11" ht="18" customHeight="1" x14ac:dyDescent="0.25">
      <c r="A28" s="59">
        <v>14</v>
      </c>
      <c r="B28" s="59" t="str">
        <f>IF('Kennzahlenbogen_(KB)'!Q57="","",'Kennzahlenbogen_(KB)'!Q57)</f>
        <v/>
      </c>
      <c r="C28" s="59" t="str">
        <f>IF('Kennzahlenbogen_(KB)'!Q58="","",'Kennzahlenbogen_(KB)'!Q58)</f>
        <v/>
      </c>
      <c r="D28" s="192" t="str">
        <f>IF('Kennzahlenbogen_(KB)'!Q59="n.d.","n.d.",IF('Kennzahlenbogen_(KB)'!Q59="","n.d.",'Kennzahlenbogen_(KB)'!Q59*100))</f>
        <v>n.d.</v>
      </c>
      <c r="E28" s="59">
        <f>Berechnung1!N75</f>
        <v>1</v>
      </c>
      <c r="F28" s="60" t="str">
        <f>IF('Kennzahlenbogen_(KB)'!S57=0,"",'Kennzahlenbogen_(KB)'!S57)</f>
        <v/>
      </c>
      <c r="G28" s="60" t="str">
        <f>IF('Kennzahlenbogen_(KB)'!T57=0,"",'Kennzahlenbogen_(KB)'!T57)</f>
        <v/>
      </c>
      <c r="H28" s="59">
        <f>Berechnung1!O75</f>
        <v>0</v>
      </c>
      <c r="I28" s="79"/>
      <c r="J28" s="79"/>
      <c r="K28" s="79"/>
    </row>
    <row r="29" spans="1:11" ht="18" customHeight="1" x14ac:dyDescent="0.25">
      <c r="A29" s="59">
        <v>15</v>
      </c>
      <c r="B29" s="59" t="str">
        <f>IF('Kennzahlenbogen_(KB)'!Q60="","",'Kennzahlenbogen_(KB)'!Q60)</f>
        <v/>
      </c>
      <c r="C29" s="59" t="str">
        <f>IF('Kennzahlenbogen_(KB)'!Q61="","",'Kennzahlenbogen_(KB)'!Q61)</f>
        <v/>
      </c>
      <c r="D29" s="192" t="str">
        <f>IF('Kennzahlenbogen_(KB)'!Q62="n.d.","n.d.",IF('Kennzahlenbogen_(KB)'!Q62="","n.d.",'Kennzahlenbogen_(KB)'!Q62*100))</f>
        <v>n.d.</v>
      </c>
      <c r="E29" s="59">
        <f>Berechnung1!N78</f>
        <v>1</v>
      </c>
      <c r="F29" s="60" t="str">
        <f>IF('Kennzahlenbogen_(KB)'!S60=0,"",'Kennzahlenbogen_(KB)'!S60)</f>
        <v/>
      </c>
      <c r="G29" s="60" t="str">
        <f>IF('Kennzahlenbogen_(KB)'!T60=0,"",'Kennzahlenbogen_(KB)'!T60)</f>
        <v/>
      </c>
      <c r="H29" s="59">
        <f>Berechnung1!O78</f>
        <v>0</v>
      </c>
      <c r="I29" s="79"/>
      <c r="J29" s="79"/>
      <c r="K29" s="79"/>
    </row>
    <row r="30" spans="1:11" ht="18" customHeight="1" x14ac:dyDescent="0.25">
      <c r="A30" s="59">
        <v>16</v>
      </c>
      <c r="B30" s="59" t="str">
        <f>IF('Kennzahlenbogen_(KB)'!Q63="","",'Kennzahlenbogen_(KB)'!Q63)</f>
        <v/>
      </c>
      <c r="C30" s="59" t="str">
        <f>IF('Kennzahlenbogen_(KB)'!Q64="","",'Kennzahlenbogen_(KB)'!Q64)</f>
        <v/>
      </c>
      <c r="D30" s="192" t="str">
        <f>IF('Kennzahlenbogen_(KB)'!Q65="n.d.","n.d.",IF('Kennzahlenbogen_(KB)'!Q65="","n.d.",'Kennzahlenbogen_(KB)'!Q65*100))</f>
        <v>n.d.</v>
      </c>
      <c r="E30" s="59">
        <f>Berechnung1!N81</f>
        <v>1</v>
      </c>
      <c r="F30" s="60" t="str">
        <f>IF('Kennzahlenbogen_(KB)'!S63=0,"",'Kennzahlenbogen_(KB)'!S63)</f>
        <v/>
      </c>
      <c r="G30" s="60" t="str">
        <f>IF('Kennzahlenbogen_(KB)'!T63=0,"",'Kennzahlenbogen_(KB)'!T63)</f>
        <v/>
      </c>
      <c r="H30" s="59">
        <f>Berechnung1!O79</f>
        <v>0</v>
      </c>
      <c r="I30" s="79"/>
      <c r="J30" s="79"/>
      <c r="K30" s="79"/>
    </row>
    <row r="31" spans="1:11" x14ac:dyDescent="0.25">
      <c r="A31" s="59">
        <v>17</v>
      </c>
      <c r="B31" s="59" t="str">
        <f>IF('Kennzahlenbogen_(KB)'!Q66="","",'Kennzahlenbogen_(KB)'!Q66)</f>
        <v/>
      </c>
      <c r="C31" s="59" t="str">
        <f>IF('Kennzahlenbogen_(KB)'!Q67="","",'Kennzahlenbogen_(KB)'!Q67)</f>
        <v/>
      </c>
      <c r="D31" s="192" t="str">
        <f>IF('Kennzahlenbogen_(KB)'!Q68="n.d.","n.d.",IF('Kennzahlenbogen_(KB)'!Q68="","n.d.",'Kennzahlenbogen_(KB)'!Q68*100))</f>
        <v>n.d.</v>
      </c>
      <c r="E31" s="59">
        <f>Berechnung1!N84</f>
        <v>1</v>
      </c>
      <c r="F31" s="60" t="str">
        <f>IF('Kennzahlenbogen_(KB)'!S66=0,"",'Kennzahlenbogen_(KB)'!S66)</f>
        <v/>
      </c>
      <c r="G31" s="60" t="str">
        <f>IF('Kennzahlenbogen_(KB)'!T66=0,"",'Kennzahlenbogen_(KB)'!T66)</f>
        <v/>
      </c>
      <c r="H31" s="59">
        <f>Berechnung1!O84</f>
        <v>0</v>
      </c>
      <c r="I31" s="79"/>
      <c r="J31" s="79"/>
      <c r="K31" s="79"/>
    </row>
    <row r="32" spans="1:11" x14ac:dyDescent="0.25">
      <c r="A32" s="59">
        <v>18</v>
      </c>
      <c r="B32" s="59" t="str">
        <f>IF('Kennzahlenbogen_(KB)'!Q69="","",'Kennzahlenbogen_(KB)'!Q69)</f>
        <v/>
      </c>
      <c r="C32" s="59">
        <f>IF('Kennzahlenbogen_(KB)'!Q70="","",'Kennzahlenbogen_(KB)'!Q70)</f>
        <v>0</v>
      </c>
      <c r="D32" s="192" t="str">
        <f>IF('Kennzahlenbogen_(KB)'!Q71="n.d.","n.d.",IF('Kennzahlenbogen_(KB)'!Q71="","n.d.",'Kennzahlenbogen_(KB)'!Q71*100))</f>
        <v>n.d.</v>
      </c>
      <c r="E32" s="59">
        <f>Berechnung1!N87</f>
        <v>1</v>
      </c>
      <c r="F32" s="60" t="str">
        <f>IF('Kennzahlenbogen_(KB)'!S69=0,"",'Kennzahlenbogen_(KB)'!S69)</f>
        <v/>
      </c>
      <c r="G32" s="60" t="str">
        <f>IF('Kennzahlenbogen_(KB)'!T69=0,"",'Kennzahlenbogen_(KB)'!T69)</f>
        <v/>
      </c>
      <c r="H32" s="59">
        <f>Berechnung1!O87</f>
        <v>0</v>
      </c>
      <c r="I32" s="79"/>
      <c r="J32" s="79"/>
      <c r="K32" s="79"/>
    </row>
    <row r="33" spans="1:11" x14ac:dyDescent="0.25">
      <c r="A33" s="59">
        <v>19</v>
      </c>
      <c r="B33" s="59" t="str">
        <f>IF('Kennzahlenbogen_(KB)'!Q72="","",'Kennzahlenbogen_(KB)'!Q72)</f>
        <v/>
      </c>
      <c r="C33" s="59">
        <f>IF('Kennzahlenbogen_(KB)'!Q73="","",'Kennzahlenbogen_(KB)'!Q73)</f>
        <v>0</v>
      </c>
      <c r="D33" s="192" t="str">
        <f>IF('Kennzahlenbogen_(KB)'!Q74="n.d.","n.d.",IF('Kennzahlenbogen_(KB)'!Q74="","n.d.",'Kennzahlenbogen_(KB)'!Q74*100))</f>
        <v>n.d.</v>
      </c>
      <c r="E33" s="59">
        <f>Berechnung1!N90</f>
        <v>1</v>
      </c>
      <c r="F33" s="60" t="str">
        <f>IF('Kennzahlenbogen_(KB)'!S72=0,"",'Kennzahlenbogen_(KB)'!S72)</f>
        <v/>
      </c>
      <c r="G33" s="60" t="str">
        <f>IF('Kennzahlenbogen_(KB)'!T72=0,"",'Kennzahlenbogen_(KB)'!T72)</f>
        <v/>
      </c>
      <c r="H33" s="59">
        <f>Berechnung1!O90</f>
        <v>0</v>
      </c>
      <c r="I33" s="79"/>
      <c r="J33" s="79"/>
      <c r="K33" s="79"/>
    </row>
    <row r="34" spans="1:11" x14ac:dyDescent="0.25">
      <c r="A34" s="59">
        <v>20</v>
      </c>
      <c r="B34" s="59" t="str">
        <f>IF('Kennzahlenbogen_(KB)'!Q75="","",'Kennzahlenbogen_(KB)'!Q75)</f>
        <v/>
      </c>
      <c r="C34" s="59" t="str">
        <f>IF('Kennzahlenbogen_(KB)'!Q76="","",'Kennzahlenbogen_(KB)'!Q76)</f>
        <v/>
      </c>
      <c r="D34" s="192" t="str">
        <f>IF('Kennzahlenbogen_(KB)'!Q77="n.d.","n.d.",IF('Kennzahlenbogen_(KB)'!Q77="","n.d.",'Kennzahlenbogen_(KB)'!Q77*100))</f>
        <v>n.d.</v>
      </c>
      <c r="E34" s="59">
        <f>Berechnung1!N93</f>
        <v>1</v>
      </c>
      <c r="F34" s="60" t="str">
        <f>IF('Kennzahlenbogen_(KB)'!S75=0,"",'Kennzahlenbogen_(KB)'!S75)</f>
        <v/>
      </c>
      <c r="G34" s="60" t="str">
        <f>IF('Kennzahlenbogen_(KB)'!T75=0,"",'Kennzahlenbogen_(KB)'!T75)</f>
        <v/>
      </c>
      <c r="H34" s="59">
        <f>Berechnung1!O93</f>
        <v>0</v>
      </c>
      <c r="I34" s="79"/>
      <c r="J34" s="79"/>
      <c r="K34" s="79"/>
    </row>
    <row r="35" spans="1:11" x14ac:dyDescent="0.25">
      <c r="A35" s="59">
        <v>21</v>
      </c>
      <c r="B35" s="59" t="str">
        <f>IF('Kennzahlenbogen_(KB)'!Q78="","",'Kennzahlenbogen_(KB)'!Q78)</f>
        <v/>
      </c>
      <c r="C35" s="59" t="str">
        <f>IF('Kennzahlenbogen_(KB)'!Q79="","",'Kennzahlenbogen_(KB)'!Q79)</f>
        <v/>
      </c>
      <c r="D35" s="192" t="str">
        <f>IF('Kennzahlenbogen_(KB)'!Q80="n.d.","n.d.",IF('Kennzahlenbogen_(KB)'!Q80="","n.d.",'Kennzahlenbogen_(KB)'!Q80*100))</f>
        <v>n.d.</v>
      </c>
      <c r="E35" s="59">
        <f>Berechnung1!N96</f>
        <v>1</v>
      </c>
      <c r="F35" s="60" t="str">
        <f>IF('Kennzahlenbogen_(KB)'!S78=0,"",'Kennzahlenbogen_(KB)'!S78)</f>
        <v/>
      </c>
      <c r="G35" s="60" t="str">
        <f>IF('Kennzahlenbogen_(KB)'!T78=0,"",'Kennzahlenbogen_(KB)'!T78)</f>
        <v/>
      </c>
      <c r="H35" s="59">
        <f>Berechnung1!O96</f>
        <v>0</v>
      </c>
      <c r="I35" s="79"/>
      <c r="J35" s="79"/>
      <c r="K35" s="79"/>
    </row>
    <row r="36" spans="1:11" x14ac:dyDescent="0.25">
      <c r="A36" s="59">
        <v>22</v>
      </c>
      <c r="B36" s="59" t="str">
        <f>IF('Kennzahlenbogen_(KB)'!Q81="","",'Kennzahlenbogen_(KB)'!Q81)</f>
        <v/>
      </c>
      <c r="C36" s="59" t="str">
        <f>IF('Kennzahlenbogen_(KB)'!Q82="","",'Kennzahlenbogen_(KB)'!Q82)</f>
        <v/>
      </c>
      <c r="D36" s="192" t="str">
        <f>IF('Kennzahlenbogen_(KB)'!Q83="n.d.","n.d.",IF('Kennzahlenbogen_(KB)'!Q83="","n.d.",'Kennzahlenbogen_(KB)'!Q83*100))</f>
        <v>n.d.</v>
      </c>
      <c r="E36" s="59">
        <f>Berechnung1!N99</f>
        <v>1</v>
      </c>
      <c r="F36" s="60" t="str">
        <f>IF('Kennzahlenbogen_(KB)'!S81=0,"",'Kennzahlenbogen_(KB)'!S81)</f>
        <v/>
      </c>
      <c r="G36" s="60" t="str">
        <f>IF('Kennzahlenbogen_(KB)'!T81=0,"",'Kennzahlenbogen_(KB)'!T81)</f>
        <v/>
      </c>
      <c r="H36" s="59">
        <f>Berechnung1!O99</f>
        <v>0</v>
      </c>
      <c r="I36" s="79"/>
      <c r="J36" s="79"/>
      <c r="K36" s="79"/>
    </row>
    <row r="37" spans="1:11" x14ac:dyDescent="0.25">
      <c r="A37" s="59">
        <v>23</v>
      </c>
      <c r="B37" s="59" t="str">
        <f>IF('Kennzahlenbogen_(KB)'!Q84="","",'Kennzahlenbogen_(KB)'!Q84)</f>
        <v/>
      </c>
      <c r="C37" s="59" t="str">
        <f>IF('Kennzahlenbogen_(KB)'!Q85="","",'Kennzahlenbogen_(KB)'!Q85)</f>
        <v/>
      </c>
      <c r="D37" s="192" t="str">
        <f>IF('Kennzahlenbogen_(KB)'!Q86="n.d.","n.d.",IF('Kennzahlenbogen_(KB)'!Q86="","n.d.",'Kennzahlenbogen_(KB)'!Q86*100))</f>
        <v>n.d.</v>
      </c>
      <c r="E37" s="59">
        <f>Berechnung1!N102</f>
        <v>1</v>
      </c>
      <c r="F37" s="60" t="str">
        <f>IF('Kennzahlenbogen_(KB)'!S84=0,"",'Kennzahlenbogen_(KB)'!S84)</f>
        <v/>
      </c>
      <c r="G37" s="60" t="str">
        <f>IF('Kennzahlenbogen_(KB)'!T84=0,"",'Kennzahlenbogen_(KB)'!T84)</f>
        <v/>
      </c>
      <c r="H37" s="59">
        <f>Berechnung1!O102</f>
        <v>0</v>
      </c>
      <c r="I37" s="79"/>
      <c r="J37" s="79"/>
      <c r="K37" s="79"/>
    </row>
    <row r="38" spans="1:11" x14ac:dyDescent="0.25">
      <c r="A38" s="59">
        <v>24</v>
      </c>
      <c r="B38" s="59" t="str">
        <f>IF('Kennzahlenbogen_(KB)'!Q87="","",'Kennzahlenbogen_(KB)'!Q87)</f>
        <v/>
      </c>
      <c r="C38" s="59">
        <f>IF('Kennzahlenbogen_(KB)'!Q88="","",'Kennzahlenbogen_(KB)'!Q88)</f>
        <v>0</v>
      </c>
      <c r="D38" s="192" t="str">
        <f>IF('Kennzahlenbogen_(KB)'!Q89="n.d.","n.d.",IF('Kennzahlenbogen_(KB)'!Q89="","n.d.",'Kennzahlenbogen_(KB)'!Q89*100))</f>
        <v>n.d.</v>
      </c>
      <c r="E38" s="59">
        <f>Berechnung1!N105</f>
        <v>1</v>
      </c>
      <c r="F38" s="60" t="str">
        <f>IF('Kennzahlenbogen_(KB)'!S87=0,"",'Kennzahlenbogen_(KB)'!S87)</f>
        <v/>
      </c>
      <c r="G38" s="60" t="str">
        <f>IF('Kennzahlenbogen_(KB)'!T87=0,"",'Kennzahlenbogen_(KB)'!T87)</f>
        <v/>
      </c>
      <c r="H38" s="59">
        <f>Berechnung1!O105</f>
        <v>0</v>
      </c>
      <c r="I38" s="79"/>
      <c r="J38" s="79"/>
      <c r="K38" s="79"/>
    </row>
    <row r="39" spans="1:11" x14ac:dyDescent="0.25">
      <c r="A39" s="59">
        <v>25</v>
      </c>
      <c r="B39" s="59" t="str">
        <f>IF('Kennzahlenbogen_(KB)'!Q90="","",'Kennzahlenbogen_(KB)'!Q90)</f>
        <v/>
      </c>
      <c r="C39" s="59">
        <f>IF('Kennzahlenbogen_(KB)'!Q91="","",'Kennzahlenbogen_(KB)'!Q91)</f>
        <v>0</v>
      </c>
      <c r="D39" s="192" t="str">
        <f>IF('Kennzahlenbogen_(KB)'!Q92="n.d.","n.d.",IF('Kennzahlenbogen_(KB)'!Q92="","n.d.",'Kennzahlenbogen_(KB)'!Q92*100))</f>
        <v>n.d.</v>
      </c>
      <c r="E39" s="59">
        <f>Berechnung1!N108</f>
        <v>1</v>
      </c>
      <c r="F39" s="60" t="str">
        <f>IF('Kennzahlenbogen_(KB)'!S90=0,"",'Kennzahlenbogen_(KB)'!S90)</f>
        <v/>
      </c>
      <c r="G39" s="60" t="str">
        <f>IF('Kennzahlenbogen_(KB)'!T90=0,"",'Kennzahlenbogen_(KB)'!T90)</f>
        <v/>
      </c>
      <c r="H39" s="59">
        <f>Berechnung1!O108</f>
        <v>0</v>
      </c>
      <c r="I39" s="79"/>
      <c r="J39" s="79"/>
      <c r="K39" s="79"/>
    </row>
    <row r="40" spans="1:11" x14ac:dyDescent="0.25">
      <c r="A40" s="59">
        <v>26</v>
      </c>
      <c r="B40" s="59" t="str">
        <f>IF('Kennzahlenbogen_(KB)'!Q93="","",'Kennzahlenbogen_(KB)'!Q93)</f>
        <v/>
      </c>
      <c r="C40" s="59">
        <f>IF('Kennzahlenbogen_(KB)'!Q94="","",'Kennzahlenbogen_(KB)'!Q94)</f>
        <v>0</v>
      </c>
      <c r="D40" s="192" t="str">
        <f>IF('Kennzahlenbogen_(KB)'!Q95="n.d.","n.d.",IF('Kennzahlenbogen_(KB)'!Q95="","n.d.",'Kennzahlenbogen_(KB)'!Q95*100))</f>
        <v>n.d.</v>
      </c>
      <c r="E40" s="59">
        <f>Berechnung1!N111</f>
        <v>1</v>
      </c>
      <c r="F40" s="60" t="str">
        <f>IF('Kennzahlenbogen_(KB)'!S93=0,"",'Kennzahlenbogen_(KB)'!S93)</f>
        <v/>
      </c>
      <c r="G40" s="60" t="str">
        <f>IF('Kennzahlenbogen_(KB)'!T93=0,"",'Kennzahlenbogen_(KB)'!T93)</f>
        <v/>
      </c>
      <c r="H40" s="59">
        <f>Berechnung1!O111</f>
        <v>0</v>
      </c>
      <c r="I40" s="79"/>
      <c r="J40" s="79"/>
      <c r="K40" s="79"/>
    </row>
    <row r="41" spans="1:11" x14ac:dyDescent="0.25">
      <c r="A41" s="59">
        <v>27</v>
      </c>
      <c r="B41" s="59" t="str">
        <f>IF('Kennzahlenbogen_(KB)'!Q96="","",'Kennzahlenbogen_(KB)'!Q96)</f>
        <v/>
      </c>
      <c r="C41" s="59" t="str">
        <f>IF('Kennzahlenbogen_(KB)'!Q97="","",'Kennzahlenbogen_(KB)'!Q97)</f>
        <v/>
      </c>
      <c r="D41" s="192" t="str">
        <f>IF('Kennzahlenbogen_(KB)'!Q98="n.d.","n.d.",IF('Kennzahlenbogen_(KB)'!Q98="","n.d.",'Kennzahlenbogen_(KB)'!Q98*100))</f>
        <v>n.d.</v>
      </c>
      <c r="E41" s="59">
        <f>Berechnung1!N114</f>
        <v>1</v>
      </c>
      <c r="F41" s="60" t="str">
        <f>IF('Kennzahlenbogen_(KB)'!S96=0,"",'Kennzahlenbogen_(KB)'!S96)</f>
        <v/>
      </c>
      <c r="G41" s="60" t="str">
        <f>IF('Kennzahlenbogen_(KB)'!T96=0,"",'Kennzahlenbogen_(KB)'!T96)</f>
        <v/>
      </c>
      <c r="H41" s="59">
        <f>Berechnung1!O114</f>
        <v>0</v>
      </c>
      <c r="I41" s="79"/>
      <c r="J41" s="79"/>
      <c r="K41" s="79"/>
    </row>
    <row r="42" spans="1:11" x14ac:dyDescent="0.25">
      <c r="A42" s="59">
        <v>28</v>
      </c>
      <c r="B42" s="59" t="str">
        <f>IF('Kennzahlenbogen_(KB)'!Q99="","",'Kennzahlenbogen_(KB)'!Q99)</f>
        <v/>
      </c>
      <c r="C42" s="59" t="str">
        <f>IF('Kennzahlenbogen_(KB)'!Q100="","",'Kennzahlenbogen_(KB)'!Q100)</f>
        <v/>
      </c>
      <c r="D42" s="192" t="str">
        <f>IF('Kennzahlenbogen_(KB)'!Q101="n.d.","n.d.",IF('Kennzahlenbogen_(KB)'!Q101="","n.d.",'Kennzahlenbogen_(KB)'!Q101*100))</f>
        <v>n.d.</v>
      </c>
      <c r="E42" s="59">
        <f>Berechnung1!N117</f>
        <v>1</v>
      </c>
      <c r="F42" s="60" t="str">
        <f>IF('Kennzahlenbogen_(KB)'!S99=0,"",'Kennzahlenbogen_(KB)'!S99)</f>
        <v/>
      </c>
      <c r="G42" s="60" t="str">
        <f>IF('Kennzahlenbogen_(KB)'!T99=0,"",'Kennzahlenbogen_(KB)'!T99)</f>
        <v/>
      </c>
      <c r="H42" s="59">
        <f>Berechnung1!O117</f>
        <v>0</v>
      </c>
      <c r="I42" s="79"/>
      <c r="J42" s="79"/>
      <c r="K42" s="79"/>
    </row>
    <row r="43" spans="1:11" x14ac:dyDescent="0.25">
      <c r="A43" s="59">
        <v>29</v>
      </c>
      <c r="B43" s="59" t="str">
        <f>IF('Kennzahlenbogen_(KB)'!Q102="","",'Kennzahlenbogen_(KB)'!Q102)</f>
        <v/>
      </c>
      <c r="C43" s="59">
        <f>IF('Kennzahlenbogen_(KB)'!Q103="","",'Kennzahlenbogen_(KB)'!Q103)</f>
        <v>0</v>
      </c>
      <c r="D43" s="192" t="str">
        <f>IF('Kennzahlenbogen_(KB)'!Q104="n.d.","n.d.",IF('Kennzahlenbogen_(KB)'!Q104="","n.d.",'Kennzahlenbogen_(KB)'!Q104*100))</f>
        <v>n.d.</v>
      </c>
      <c r="E43" s="59">
        <f>Berechnung1!N120</f>
        <v>1</v>
      </c>
      <c r="F43" s="60" t="str">
        <f>IF('Kennzahlenbogen_(KB)'!S102=0,"",'Kennzahlenbogen_(KB)'!S102)</f>
        <v/>
      </c>
      <c r="G43" s="60" t="str">
        <f>IF('Kennzahlenbogen_(KB)'!T102=0,"",'Kennzahlenbogen_(KB)'!T102)</f>
        <v/>
      </c>
      <c r="H43" s="59">
        <f>Berechnung1!O120</f>
        <v>0</v>
      </c>
      <c r="I43" s="79"/>
      <c r="J43" s="79"/>
      <c r="K43" s="79"/>
    </row>
    <row r="44" spans="1:11" x14ac:dyDescent="0.25">
      <c r="A44" s="59">
        <v>30</v>
      </c>
      <c r="B44" s="59" t="str">
        <f>IF('Kennzahlenbogen_(KB)'!Q105="","",'Kennzahlenbogen_(KB)'!Q105)</f>
        <v/>
      </c>
      <c r="C44" s="59" t="str">
        <f>IF('Kennzahlenbogen_(KB)'!Q106="","",'Kennzahlenbogen_(KB)'!Q106)</f>
        <v/>
      </c>
      <c r="D44" s="192" t="str">
        <f>IF('Kennzahlenbogen_(KB)'!Q107="n.d.","n.d.",IF('Kennzahlenbogen_(KB)'!Q107="","n.d.",'Kennzahlenbogen_(KB)'!Q107*100))</f>
        <v>n.d.</v>
      </c>
      <c r="E44" s="59">
        <f>Berechnung1!N123</f>
        <v>1</v>
      </c>
      <c r="F44" s="60" t="str">
        <f>IF('Kennzahlenbogen_(KB)'!S105=0,"",'Kennzahlenbogen_(KB)'!S105)</f>
        <v/>
      </c>
      <c r="G44" s="60" t="str">
        <f>IF('Kennzahlenbogen_(KB)'!T105=0,"",'Kennzahlenbogen_(KB)'!T105)</f>
        <v/>
      </c>
      <c r="H44" s="59">
        <f>Berechnung1!O123</f>
        <v>0</v>
      </c>
      <c r="I44" s="79"/>
      <c r="J44" s="79"/>
      <c r="K44" s="79"/>
    </row>
  </sheetData>
  <customSheetViews>
    <customSheetView guid="{AD479C9E-06F7-4C03-8179-295428B49475}" state="hidden">
      <selection activeCell="B6" sqref="B6"/>
      <pageMargins left="0.7" right="0.7" top="0.78740157499999996" bottom="0.78740157499999996" header="0.3" footer="0.3"/>
      <pageSetup paperSize="9" orientation="portrait" horizontalDpi="0" verticalDpi="0" r:id="rId1"/>
    </customSheetView>
    <customSheetView guid="{DAA0C1F4-4D8F-4BD8-91F9-40281B589772}" state="hidden">
      <selection activeCell="B6" sqref="B6"/>
      <pageMargins left="0.7" right="0.7" top="0.78740157499999996" bottom="0.78740157499999996" header="0.3" footer="0.3"/>
      <pageSetup paperSize="9" orientation="portrait" horizontalDpi="0" verticalDpi="0" r:id="rId2"/>
    </customSheetView>
  </customSheetViews>
  <phoneticPr fontId="36" type="noConversion"/>
  <pageMargins left="0.7" right="0.7" top="0.78740157499999996" bottom="0.78740157499999996" header="0.3" footer="0.3"/>
  <pageSetup paperSize="9" orientation="portrait" horizontalDpi="0" verticalDpi="0"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3"/>
  <dimension ref="A1:N46"/>
  <sheetViews>
    <sheetView showGridLines="0" showWhiteSpace="0" topLeftCell="A2" zoomScaleNormal="100" workbookViewId="0">
      <selection activeCell="Q14" sqref="Q14"/>
    </sheetView>
  </sheetViews>
  <sheetFormatPr defaultColWidth="11.42578125" defaultRowHeight="15" x14ac:dyDescent="0.25"/>
  <cols>
    <col min="1" max="1" width="0.7109375" customWidth="1"/>
    <col min="2" max="2" width="2.85546875" customWidth="1"/>
    <col min="3" max="3" width="17.28515625" customWidth="1"/>
    <col min="4" max="4" width="6.5703125" customWidth="1"/>
    <col min="5" max="5" width="12.85546875" customWidth="1"/>
    <col min="6" max="7" width="7.140625" customWidth="1"/>
    <col min="8" max="8" width="6.42578125" customWidth="1"/>
    <col min="9" max="9" width="7.140625" customWidth="1"/>
    <col min="10" max="10" width="10.42578125" customWidth="1"/>
    <col min="11" max="12" width="39.7109375" customWidth="1"/>
    <col min="13" max="13" width="1.5703125" customWidth="1"/>
    <col min="14" max="14" width="11.7109375" hidden="1" customWidth="1"/>
  </cols>
  <sheetData>
    <row r="1" spans="2:14" s="2" customFormat="1" ht="18" hidden="1" customHeight="1" x14ac:dyDescent="0.2">
      <c r="C1" s="115" t="str">
        <f ca="1">IF($N$11=TRUE,"A1:L15",CONCATENATE("A1:L",MATCH(0,B:B,-1)))</f>
        <v>A1:L46</v>
      </c>
    </row>
    <row r="2" spans="2:14" s="2" customFormat="1" ht="21.75" customHeight="1" x14ac:dyDescent="0.2">
      <c r="B2" s="258" t="s">
        <v>1409</v>
      </c>
    </row>
    <row r="3" spans="2:14" s="2" customFormat="1" ht="16.5" x14ac:dyDescent="0.25">
      <c r="B3" s="20" t="s">
        <v>124</v>
      </c>
      <c r="L3" s="14"/>
    </row>
    <row r="4" spans="2:14" s="2" customFormat="1" ht="9" customHeight="1" x14ac:dyDescent="0.2">
      <c r="L4" s="14"/>
    </row>
    <row r="5" spans="2:14" s="2" customFormat="1" ht="9" customHeight="1" x14ac:dyDescent="0.2">
      <c r="D5" s="7"/>
      <c r="E5" s="7"/>
      <c r="F5" s="7"/>
      <c r="G5" s="7"/>
      <c r="H5" s="7"/>
      <c r="I5" s="7"/>
      <c r="J5" s="7"/>
      <c r="K5" s="7"/>
      <c r="L5" s="14"/>
    </row>
    <row r="6" spans="2:14" s="16" customFormat="1" ht="15" customHeight="1" x14ac:dyDescent="0.2">
      <c r="C6" s="17" t="s">
        <v>86</v>
      </c>
      <c r="D6" s="679" t="str">
        <f>IF(Basisdaten!C8=0,"",Basisdaten!C8)</f>
        <v/>
      </c>
      <c r="E6" s="680"/>
      <c r="F6" s="680"/>
      <c r="G6" s="680"/>
      <c r="H6" s="680"/>
      <c r="I6" s="680"/>
      <c r="J6" s="680"/>
      <c r="K6" s="681"/>
      <c r="L6" s="14"/>
    </row>
    <row r="7" spans="2:14" s="16" customFormat="1" ht="6.95" customHeight="1" x14ac:dyDescent="0.2">
      <c r="C7" s="4"/>
      <c r="D7" s="7"/>
      <c r="E7" s="7"/>
      <c r="F7" s="7"/>
      <c r="G7" s="7"/>
      <c r="H7" s="7"/>
      <c r="I7" s="7"/>
      <c r="J7" s="7"/>
      <c r="K7" s="7"/>
      <c r="L7" s="14"/>
    </row>
    <row r="8" spans="2:14" s="16" customFormat="1" ht="15" customHeight="1" x14ac:dyDescent="0.25">
      <c r="C8" s="17" t="s">
        <v>54</v>
      </c>
      <c r="D8" s="506" t="str">
        <f>IF(Basisdaten!C6=0,"",Basisdaten!C6)</f>
        <v/>
      </c>
      <c r="E8" s="685"/>
      <c r="F8" s="510"/>
      <c r="G8" s="14"/>
      <c r="I8" s="110" t="s">
        <v>186</v>
      </c>
      <c r="K8" s="21" t="str">
        <f>IF(Basisdaten!J12=0,"",Basisdaten!J12)</f>
        <v/>
      </c>
      <c r="L8" s="14"/>
    </row>
    <row r="9" spans="2:14" s="2" customFormat="1" ht="14.25" customHeight="1" x14ac:dyDescent="0.2">
      <c r="L9" s="14"/>
    </row>
    <row r="10" spans="2:14" s="2" customFormat="1" ht="14.25" customHeight="1" x14ac:dyDescent="0.2">
      <c r="C10" s="140" t="str">
        <f ca="1">IF($N$11=TRUE,"Kein Datendefizit vorhanden","")</f>
        <v/>
      </c>
      <c r="L10" s="14"/>
      <c r="N10" s="112" t="s">
        <v>185</v>
      </c>
    </row>
    <row r="11" spans="2:14" s="2" customFormat="1" ht="14.25" customHeight="1" x14ac:dyDescent="0.2">
      <c r="C11" s="111" t="str">
        <f ca="1">IF($N$11=TRUE,"","Übertragung erfolgt automatisch aus Kennzahlenbogen (Ist-Werte, Begründungen und Aktionen)")</f>
        <v>Übertragung erfolgt automatisch aus Kennzahlenbogen (Ist-Werte, Begründungen und Aktionen)</v>
      </c>
      <c r="L11" s="14"/>
      <c r="N11" s="112" t="b">
        <f t="array" aca="1" ref="N11" ca="1">$B$14:$L$46=""</f>
        <v>0</v>
      </c>
    </row>
    <row r="12" spans="2:14" ht="21.95" customHeight="1" x14ac:dyDescent="0.25">
      <c r="B12" s="682" t="str">
        <f ca="1">IF($N$11=TRUE,"","KN")</f>
        <v>KN</v>
      </c>
      <c r="C12" s="682" t="str">
        <f ca="1">IF($N$11=TRUE,"","Kennzahlendefinition")</f>
        <v>Kennzahlendefinition</v>
      </c>
      <c r="D12" s="682" t="str">
        <f ca="1">IF($N$11=TRUE,"","Vorgaben Datenqualität")</f>
        <v>Vorgaben Datenqualität</v>
      </c>
      <c r="E12" s="686"/>
      <c r="F12" s="686"/>
      <c r="G12" s="682" t="str">
        <f ca="1">IF($N$11=TRUE,"","Ist-Werte")</f>
        <v>Ist-Werte</v>
      </c>
      <c r="H12" s="686"/>
      <c r="I12" s="686"/>
      <c r="J12" s="682" t="str">
        <f ca="1">IF($N$11=TRUE,"","Daten-qualität")</f>
        <v>Daten-qualität</v>
      </c>
      <c r="K12" s="139" t="str">
        <f ca="1">IF($N$11=TRUE,"","Verifizierung Zentrum")</f>
        <v>Verifizierung Zentrum</v>
      </c>
      <c r="L12" s="138"/>
    </row>
    <row r="13" spans="2:14" ht="22.5" customHeight="1" x14ac:dyDescent="0.25">
      <c r="B13" s="683"/>
      <c r="C13" s="684"/>
      <c r="D13" s="126" t="str">
        <f ca="1">IF($N$11=TRUE,"","Plausi unklar")</f>
        <v>Plausi unklar</v>
      </c>
      <c r="E13" s="126" t="str">
        <f ca="1">IF($N$11=TRUE,"","Sollvorgabe")</f>
        <v>Sollvorgabe</v>
      </c>
      <c r="F13" s="126" t="str">
        <f ca="1">IF($N$11=TRUE,"","Plausi unklar")</f>
        <v>Plausi unklar</v>
      </c>
      <c r="G13" s="126" t="str">
        <f ca="1">IF($N$11=TRUE,"","Zähler / Anzahl")</f>
        <v>Zähler / Anzahl</v>
      </c>
      <c r="H13" s="126" t="str">
        <f ca="1">IF($N$11=TRUE,"","Nenner")</f>
        <v>Nenner</v>
      </c>
      <c r="I13" s="126" t="str">
        <f ca="1">IF($N$11=TRUE,"","Quote")</f>
        <v>Quote</v>
      </c>
      <c r="J13" s="684"/>
      <c r="K13" s="137" t="str">
        <f ca="1">IF($N$11=TRUE,"","Begründung / Ursache")</f>
        <v>Begründung / Ursache</v>
      </c>
      <c r="L13" s="127" t="str">
        <f ca="1">IF($N$11=TRUE,"","Eingeleitete / geplante Aktionen")</f>
        <v>Eingeleitete / geplante Aktionen</v>
      </c>
    </row>
    <row r="14" spans="2:14" ht="139.5" customHeight="1" x14ac:dyDescent="0.25">
      <c r="B14" s="128" t="str">
        <f ca="1">'Hilfstabelle Datendef_KB'!O2</f>
        <v>1a</v>
      </c>
      <c r="C14" s="129" t="str">
        <f ca="1">'Hilfstabelle Datendef_KB'!P2</f>
        <v>Anzahl Primärfälle</v>
      </c>
      <c r="D14" s="130" t="str">
        <f ca="1">'Hilfstabelle Datendef_KB'!Q2</f>
        <v>-----</v>
      </c>
      <c r="E14" s="130" t="str">
        <f ca="1">'Hilfstabelle Datendef_KB'!R2</f>
        <v>≥ 75</v>
      </c>
      <c r="F14" s="130" t="str">
        <f ca="1">'Hilfstabelle Datendef_KB'!S2</f>
        <v>-----</v>
      </c>
      <c r="G14" s="131">
        <f ca="1">'Hilfstabelle Datendef_KB'!T2</f>
        <v>0</v>
      </c>
      <c r="H14" s="131" t="str">
        <f ca="1">'Hilfstabelle Datendef_KB'!U2</f>
        <v>-----</v>
      </c>
      <c r="I14" s="132" t="str">
        <f ca="1">'Hilfstabelle Datendef_KB'!V2</f>
        <v>-----</v>
      </c>
      <c r="J14" s="128" t="str">
        <f ca="1">'Hilfstabelle Datendef_KB'!W2</f>
        <v>Unvollständig</v>
      </c>
      <c r="K14" s="136" t="str">
        <f ca="1">'Hilfstabelle Datendef_KB'!X2</f>
        <v>-----</v>
      </c>
      <c r="L14" s="129" t="str">
        <f ca="1">'Hilfstabelle Datendef_KB'!Y2</f>
        <v>-----</v>
      </c>
    </row>
    <row r="15" spans="2:14" ht="139.5" customHeight="1" x14ac:dyDescent="0.25">
      <c r="B15" s="128" t="str">
        <f ca="1">'Hilfstabelle Datendef_KB'!O3</f>
        <v>1b</v>
      </c>
      <c r="C15" s="129" t="str">
        <f ca="1">'Hilfstabelle Datendef_KB'!P3</f>
        <v>Pat. mit neuaufgetretenem Rezidiv (Lokal, regionale LK-Metastasen) und/oder  Fernmetastasen</v>
      </c>
      <c r="D15" s="130" t="str">
        <f ca="1">'Hilfstabelle Datendef_KB'!Q3</f>
        <v>-----</v>
      </c>
      <c r="E15" s="130" t="str">
        <f ca="1">'Hilfstabelle Datendef_KB'!R3</f>
        <v>Derzeit keine Vorgaben</v>
      </c>
      <c r="F15" s="130" t="str">
        <f ca="1">'Hilfstabelle Datendef_KB'!S3</f>
        <v>-----</v>
      </c>
      <c r="G15" s="131" t="str">
        <f ca="1">'Hilfstabelle Datendef_KB'!T3</f>
        <v>-----</v>
      </c>
      <c r="H15" s="131" t="str">
        <f ca="1">'Hilfstabelle Datendef_KB'!U3</f>
        <v>-----</v>
      </c>
      <c r="I15" s="132" t="str">
        <f ca="1">'Hilfstabelle Datendef_KB'!V3</f>
        <v>-----</v>
      </c>
      <c r="J15" s="128" t="str">
        <f ca="1">'Hilfstabelle Datendef_KB'!W3</f>
        <v>Unvollständig</v>
      </c>
      <c r="K15" s="136" t="str">
        <f ca="1">'Hilfstabelle Datendef_KB'!X3</f>
        <v>-----</v>
      </c>
      <c r="L15" s="129" t="str">
        <f ca="1">'Hilfstabelle Datendef_KB'!Y3</f>
        <v>-----</v>
      </c>
    </row>
    <row r="16" spans="2:14" ht="139.5" customHeight="1" x14ac:dyDescent="0.25">
      <c r="B16" s="131" t="str">
        <f ca="1">'Hilfstabelle Datendef_KB'!O4</f>
        <v>2a</v>
      </c>
      <c r="C16" s="275" t="str">
        <f ca="1">'Hilfstabelle Datendef_KB'!P4</f>
        <v>Prätherapeutische Tumorkonferenz</v>
      </c>
      <c r="D16" s="131" t="str">
        <f ca="1">'Hilfstabelle Datendef_KB'!Q4</f>
        <v>-----</v>
      </c>
      <c r="E16" s="131" t="str">
        <f ca="1">'Hilfstabelle Datendef_KB'!R4</f>
        <v>≥ 95%</v>
      </c>
      <c r="F16" s="131" t="str">
        <f ca="1">'Hilfstabelle Datendef_KB'!S4</f>
        <v>-----</v>
      </c>
      <c r="G16" s="131" t="str">
        <f ca="1">'Hilfstabelle Datendef_KB'!T4</f>
        <v>-----</v>
      </c>
      <c r="H16" s="131">
        <f ca="1">'Hilfstabelle Datendef_KB'!U4</f>
        <v>0</v>
      </c>
      <c r="I16" s="132" t="str">
        <f ca="1">'Hilfstabelle Datendef_KB'!V4</f>
        <v>n.d.</v>
      </c>
      <c r="J16" s="128" t="str">
        <f ca="1">'Hilfstabelle Datendef_KB'!W4</f>
        <v>Unvollständig</v>
      </c>
      <c r="K16" s="275" t="str">
        <f ca="1">'Hilfstabelle Datendef_KB'!X4</f>
        <v>-----</v>
      </c>
      <c r="L16" s="275" t="str">
        <f ca="1">'Hilfstabelle Datendef_KB'!Y4</f>
        <v>-----</v>
      </c>
    </row>
    <row r="17" spans="1:12" ht="139.5" customHeight="1" x14ac:dyDescent="0.25">
      <c r="A17" s="128"/>
      <c r="B17" s="131" t="str">
        <f ca="1">'Hilfstabelle Datendef_KB'!O5</f>
        <v>2b</v>
      </c>
      <c r="C17" s="275" t="str">
        <f ca="1">'Hilfstabelle Datendef_KB'!P5</f>
        <v>Vorstellung maligner Speicheldrüsentumoren in der Tumorkonferenz</v>
      </c>
      <c r="D17" s="131" t="str">
        <f ca="1">'Hilfstabelle Datendef_KB'!Q5</f>
        <v>-----</v>
      </c>
      <c r="E17" s="131" t="str">
        <f ca="1">'Hilfstabelle Datendef_KB'!R5</f>
        <v>≥ 95%</v>
      </c>
      <c r="F17" s="131" t="str">
        <f ca="1">'Hilfstabelle Datendef_KB'!S5</f>
        <v>-----</v>
      </c>
      <c r="G17" s="131" t="str">
        <f ca="1">'Hilfstabelle Datendef_KB'!T5</f>
        <v>-----</v>
      </c>
      <c r="H17" s="131">
        <f ca="1">'Hilfstabelle Datendef_KB'!U5</f>
        <v>0</v>
      </c>
      <c r="I17" s="276" t="str">
        <f ca="1">'Hilfstabelle Datendef_KB'!V5</f>
        <v>n.d.</v>
      </c>
      <c r="J17" s="128" t="str">
        <f ca="1">'Hilfstabelle Datendef_KB'!W5</f>
        <v>Unvollständig</v>
      </c>
      <c r="K17" s="275" t="str">
        <f ca="1">'Hilfstabelle Datendef_KB'!X5</f>
        <v>-----</v>
      </c>
      <c r="L17" s="275" t="str">
        <f ca="1">'Hilfstabelle Datendef_KB'!Y5</f>
        <v>-----</v>
      </c>
    </row>
    <row r="18" spans="1:12" ht="139.5" customHeight="1" x14ac:dyDescent="0.25">
      <c r="A18" s="131"/>
      <c r="B18" s="131">
        <f ca="1">'Hilfstabelle Datendef_KB'!O6</f>
        <v>3</v>
      </c>
      <c r="C18" s="275" t="str">
        <f ca="1">'Hilfstabelle Datendef_KB'!P6</f>
        <v>Psychoonkologisches Distress-Screening</v>
      </c>
      <c r="D18" s="131" t="str">
        <f ca="1">'Hilfstabelle Datendef_KB'!Q6</f>
        <v>-----</v>
      </c>
      <c r="E18" s="131" t="str">
        <f ca="1">'Hilfstabelle Datendef_KB'!R6</f>
        <v>≥ 65%</v>
      </c>
      <c r="F18" s="131" t="str">
        <f ca="1">'Hilfstabelle Datendef_KB'!S6</f>
        <v>-----</v>
      </c>
      <c r="G18" s="131" t="str">
        <f ca="1">'Hilfstabelle Datendef_KB'!T6</f>
        <v>-----</v>
      </c>
      <c r="H18" s="131">
        <f ca="1">'Hilfstabelle Datendef_KB'!U6</f>
        <v>0</v>
      </c>
      <c r="I18" s="276" t="str">
        <f ca="1">'Hilfstabelle Datendef_KB'!V6</f>
        <v>n.d.</v>
      </c>
      <c r="J18" s="128" t="str">
        <f ca="1">'Hilfstabelle Datendef_KB'!W6</f>
        <v>Unvollständig</v>
      </c>
      <c r="K18" s="275" t="str">
        <f ca="1">'Hilfstabelle Datendef_KB'!X6</f>
        <v>-----</v>
      </c>
      <c r="L18" s="275" t="str">
        <f ca="1">'Hilfstabelle Datendef_KB'!Y6</f>
        <v>-----</v>
      </c>
    </row>
    <row r="19" spans="1:12" ht="139.5" customHeight="1" x14ac:dyDescent="0.25">
      <c r="B19" s="128" t="str">
        <f ca="1">'Hilfstabelle Datendef_KB'!O7</f>
        <v>4</v>
      </c>
      <c r="C19" s="129" t="str">
        <f ca="1">'Hilfstabelle Datendef_KB'!P7</f>
        <v>Beratung Sozialdienst</v>
      </c>
      <c r="D19" s="130" t="str">
        <f ca="1">'Hilfstabelle Datendef_KB'!Q7</f>
        <v>&lt; 20%</v>
      </c>
      <c r="E19" s="130" t="str">
        <f ca="1">'Hilfstabelle Datendef_KB'!R7</f>
        <v>Derzeit keine Vorgaben</v>
      </c>
      <c r="F19" s="130" t="str">
        <f ca="1">'Hilfstabelle Datendef_KB'!S7</f>
        <v>-----</v>
      </c>
      <c r="G19" s="131" t="str">
        <f ca="1">'Hilfstabelle Datendef_KB'!T7</f>
        <v>-----</v>
      </c>
      <c r="H19" s="131">
        <f ca="1">'Hilfstabelle Datendef_KB'!U7</f>
        <v>0</v>
      </c>
      <c r="I19" s="132" t="str">
        <f ca="1">'Hilfstabelle Datendef_KB'!V7</f>
        <v>n.d.</v>
      </c>
      <c r="J19" s="128" t="str">
        <f ca="1">'Hilfstabelle Datendef_KB'!W7</f>
        <v>Unvollständig</v>
      </c>
      <c r="K19" s="136" t="str">
        <f ca="1">'Hilfstabelle Datendef_KB'!X7</f>
        <v>-----</v>
      </c>
      <c r="L19" s="129" t="str">
        <f ca="1">'Hilfstabelle Datendef_KB'!Y7</f>
        <v>-----</v>
      </c>
    </row>
    <row r="20" spans="1:12" ht="139.5" customHeight="1" x14ac:dyDescent="0.25">
      <c r="B20" s="128">
        <f ca="1">'Hilfstabelle Datendef_KB'!O8</f>
        <v>5</v>
      </c>
      <c r="C20" s="129" t="str">
        <f ca="1">'Hilfstabelle Datendef_KB'!P8</f>
        <v>Anteil 
Studienpat.</v>
      </c>
      <c r="D20" s="130" t="str">
        <f ca="1">'Hilfstabelle Datendef_KB'!Q8</f>
        <v>-----</v>
      </c>
      <c r="E20" s="130" t="str">
        <f ca="1">'Hilfstabelle Datendef_KB'!R8</f>
        <v>≥ 5%</v>
      </c>
      <c r="F20" s="130" t="str">
        <f ca="1">'Hilfstabelle Datendef_KB'!S8</f>
        <v>-----</v>
      </c>
      <c r="G20" s="131">
        <f ca="1">'Hilfstabelle Datendef_KB'!T8</f>
        <v>0</v>
      </c>
      <c r="H20" s="131">
        <f ca="1">'Hilfstabelle Datendef_KB'!U8</f>
        <v>0</v>
      </c>
      <c r="I20" s="132" t="str">
        <f ca="1">'Hilfstabelle Datendef_KB'!V8</f>
        <v>n.d.</v>
      </c>
      <c r="J20" s="128" t="str">
        <f ca="1">'Hilfstabelle Datendef_KB'!W8</f>
        <v>Unvollständig</v>
      </c>
      <c r="K20" s="136" t="str">
        <f ca="1">'Hilfstabelle Datendef_KB'!X8</f>
        <v>-----</v>
      </c>
      <c r="L20" s="129" t="str">
        <f ca="1">'Hilfstabelle Datendef_KB'!Y8</f>
        <v>-----</v>
      </c>
    </row>
    <row r="21" spans="1:12" ht="139.5" customHeight="1" x14ac:dyDescent="0.25">
      <c r="B21" s="128" t="str">
        <f ca="1">'Hilfstabelle Datendef_KB'!O9</f>
        <v>6a</v>
      </c>
      <c r="C21" s="129" t="str">
        <f ca="1">'Hilfstabelle Datendef_KB'!P9</f>
        <v>Operative Expertise HNO</v>
      </c>
      <c r="D21" s="130" t="str">
        <f ca="1">'Hilfstabelle Datendef_KB'!Q9</f>
        <v>-----</v>
      </c>
      <c r="E21" s="130" t="str">
        <f ca="1">'Hilfstabelle Datendef_KB'!R9</f>
        <v>≥ 20</v>
      </c>
      <c r="F21" s="130" t="str">
        <f ca="1">'Hilfstabelle Datendef_KB'!S9</f>
        <v>-----</v>
      </c>
      <c r="G21" s="131">
        <f ca="1">'Hilfstabelle Datendef_KB'!T9</f>
        <v>0</v>
      </c>
      <c r="H21" s="131" t="str">
        <f ca="1">'Hilfstabelle Datendef_KB'!U9</f>
        <v>-----</v>
      </c>
      <c r="I21" s="132" t="str">
        <f ca="1">'Hilfstabelle Datendef_KB'!V9</f>
        <v>-----</v>
      </c>
      <c r="J21" s="128" t="str">
        <f ca="1">'Hilfstabelle Datendef_KB'!W9</f>
        <v>Unvollständig</v>
      </c>
      <c r="K21" s="136" t="str">
        <f ca="1">'Hilfstabelle Datendef_KB'!X9</f>
        <v>-----</v>
      </c>
      <c r="L21" s="129" t="str">
        <f ca="1">'Hilfstabelle Datendef_KB'!Y9</f>
        <v>-----</v>
      </c>
    </row>
    <row r="22" spans="1:12" ht="139.5" customHeight="1" x14ac:dyDescent="0.25">
      <c r="B22" s="128" t="str">
        <f ca="1">'Hilfstabelle Datendef_KB'!O10</f>
        <v>6b</v>
      </c>
      <c r="C22" s="129" t="str">
        <f ca="1">'Hilfstabelle Datendef_KB'!P10</f>
        <v>Operative Expertise MKG</v>
      </c>
      <c r="D22" s="130" t="str">
        <f ca="1">'Hilfstabelle Datendef_KB'!Q10</f>
        <v>-----</v>
      </c>
      <c r="E22" s="130" t="str">
        <f ca="1">'Hilfstabelle Datendef_KB'!R10</f>
        <v>≥ 20</v>
      </c>
      <c r="F22" s="130" t="str">
        <f ca="1">'Hilfstabelle Datendef_KB'!S10</f>
        <v>-----</v>
      </c>
      <c r="G22" s="131">
        <f ca="1">'Hilfstabelle Datendef_KB'!T10</f>
        <v>0</v>
      </c>
      <c r="H22" s="131" t="str">
        <f ca="1">'Hilfstabelle Datendef_KB'!U10</f>
        <v>-----</v>
      </c>
      <c r="I22" s="132" t="str">
        <f ca="1">'Hilfstabelle Datendef_KB'!V10</f>
        <v>-----</v>
      </c>
      <c r="J22" s="128" t="str">
        <f ca="1">'Hilfstabelle Datendef_KB'!W10</f>
        <v>Unvollständig</v>
      </c>
      <c r="K22" s="136" t="str">
        <f ca="1">'Hilfstabelle Datendef_KB'!X10</f>
        <v>-----</v>
      </c>
      <c r="L22" s="129" t="str">
        <f ca="1">'Hilfstabelle Datendef_KB'!Y10</f>
        <v>-----</v>
      </c>
    </row>
    <row r="23" spans="1:12" ht="139.5" customHeight="1" x14ac:dyDescent="0.25">
      <c r="B23" s="128">
        <f ca="1">'Hilfstabelle Datendef_KB'!O11</f>
        <v>7</v>
      </c>
      <c r="C23" s="129" t="str">
        <f ca="1">'Hilfstabelle Datendef_KB'!P11</f>
        <v>Revisionsoperationen</v>
      </c>
      <c r="D23" s="130" t="str">
        <f ca="1">'Hilfstabelle Datendef_KB'!Q11</f>
        <v>-----</v>
      </c>
      <c r="E23" s="130" t="str">
        <f ca="1">'Hilfstabelle Datendef_KB'!R11</f>
        <v>≤ 15%</v>
      </c>
      <c r="F23" s="130" t="str">
        <f ca="1">'Hilfstabelle Datendef_KB'!S11</f>
        <v>-----</v>
      </c>
      <c r="G23" s="131" t="str">
        <f ca="1">'Hilfstabelle Datendef_KB'!T11</f>
        <v>-----</v>
      </c>
      <c r="H23" s="131">
        <f ca="1">'Hilfstabelle Datendef_KB'!U11</f>
        <v>0</v>
      </c>
      <c r="I23" s="132" t="str">
        <f ca="1">'Hilfstabelle Datendef_KB'!V11</f>
        <v>n.d.</v>
      </c>
      <c r="J23" s="128" t="str">
        <f ca="1">'Hilfstabelle Datendef_KB'!W11</f>
        <v>Unvollständig</v>
      </c>
      <c r="K23" s="136" t="str">
        <f ca="1">'Hilfstabelle Datendef_KB'!X11</f>
        <v>-----</v>
      </c>
      <c r="L23" s="129" t="str">
        <f ca="1">'Hilfstabelle Datendef_KB'!Y11</f>
        <v>-----</v>
      </c>
    </row>
    <row r="24" spans="1:12" ht="139.5" customHeight="1" x14ac:dyDescent="0.25">
      <c r="B24" s="128" t="str">
        <f ca="1">'Hilfstabelle Datendef_KB'!O12</f>
        <v xml:space="preserve">8
</v>
      </c>
      <c r="C24" s="129" t="str">
        <f ca="1">'Hilfstabelle Datendef_KB'!P12</f>
        <v>R0-Situation nach kurativer Operation bei Mundhöhlenkarzinom</v>
      </c>
      <c r="D24" s="130" t="str">
        <f ca="1">'Hilfstabelle Datendef_KB'!Q12</f>
        <v>-----</v>
      </c>
      <c r="E24" s="130" t="str">
        <f ca="1">'Hilfstabelle Datendef_KB'!R12</f>
        <v>≥ 90%</v>
      </c>
      <c r="F24" s="130" t="str">
        <f ca="1">'Hilfstabelle Datendef_KB'!S12</f>
        <v>-----</v>
      </c>
      <c r="G24" s="131" t="str">
        <f ca="1">'Hilfstabelle Datendef_KB'!T12</f>
        <v>-----</v>
      </c>
      <c r="H24" s="131" t="str">
        <f ca="1">'Hilfstabelle Datendef_KB'!U12</f>
        <v>-----</v>
      </c>
      <c r="I24" s="132" t="str">
        <f ca="1">'Hilfstabelle Datendef_KB'!V12</f>
        <v>n.d.</v>
      </c>
      <c r="J24" s="128" t="str">
        <f ca="1">'Hilfstabelle Datendef_KB'!W12</f>
        <v>Unvollständig</v>
      </c>
      <c r="K24" s="136" t="str">
        <f ca="1">'Hilfstabelle Datendef_KB'!X12</f>
        <v>-----</v>
      </c>
      <c r="L24" s="129" t="str">
        <f ca="1">'Hilfstabelle Datendef_KB'!Y12</f>
        <v>-----</v>
      </c>
    </row>
    <row r="25" spans="1:12" ht="139.5" customHeight="1" x14ac:dyDescent="0.25">
      <c r="B25" s="128">
        <f ca="1">'Hilfstabelle Datendef_KB'!O13</f>
        <v>9</v>
      </c>
      <c r="C25" s="129" t="str">
        <f ca="1">'Hilfstabelle Datendef_KB'!P13</f>
        <v>Bildgebung bei Mundhöhlenkarzinom für Feststellung 
N-Kategorie</v>
      </c>
      <c r="D25" s="130" t="str">
        <f ca="1">'Hilfstabelle Datendef_KB'!Q13</f>
        <v>-----</v>
      </c>
      <c r="E25" s="130" t="str">
        <f ca="1">'Hilfstabelle Datendef_KB'!R13</f>
        <v>≥ 90%</v>
      </c>
      <c r="F25" s="130" t="str">
        <f ca="1">'Hilfstabelle Datendef_KB'!S13</f>
        <v>-----</v>
      </c>
      <c r="G25" s="131" t="str">
        <f ca="1">'Hilfstabelle Datendef_KB'!T13</f>
        <v>-----</v>
      </c>
      <c r="H25" s="131">
        <f ca="1">'Hilfstabelle Datendef_KB'!U13</f>
        <v>0</v>
      </c>
      <c r="I25" s="132" t="str">
        <f ca="1">'Hilfstabelle Datendef_KB'!V13</f>
        <v>n.d.</v>
      </c>
      <c r="J25" s="128" t="str">
        <f ca="1">'Hilfstabelle Datendef_KB'!W13</f>
        <v>Unvollständig</v>
      </c>
      <c r="K25" s="136" t="str">
        <f ca="1">'Hilfstabelle Datendef_KB'!X13</f>
        <v>-----</v>
      </c>
      <c r="L25" s="129" t="str">
        <f ca="1">'Hilfstabelle Datendef_KB'!Y13</f>
        <v>-----</v>
      </c>
    </row>
    <row r="26" spans="1:12" ht="139.5" customHeight="1" x14ac:dyDescent="0.25">
      <c r="B26" s="128">
        <f ca="1">'Hilfstabelle Datendef_KB'!O14</f>
        <v>10</v>
      </c>
      <c r="C26" s="129" t="str">
        <f ca="1">'Hilfstabelle Datendef_KB'!P14</f>
        <v>Thorax-CT zum Ausschluss pulmonale Filiae bei Mundhöhlenkarzinom</v>
      </c>
      <c r="D26" s="130" t="str">
        <f ca="1">'Hilfstabelle Datendef_KB'!Q14</f>
        <v>-----</v>
      </c>
      <c r="E26" s="130" t="str">
        <f ca="1">'Hilfstabelle Datendef_KB'!R14</f>
        <v>≥ 90%</v>
      </c>
      <c r="F26" s="130" t="str">
        <f ca="1">'Hilfstabelle Datendef_KB'!S14</f>
        <v>-----</v>
      </c>
      <c r="G26" s="131" t="str">
        <f ca="1">'Hilfstabelle Datendef_KB'!T14</f>
        <v>-----</v>
      </c>
      <c r="H26" s="131">
        <f ca="1">'Hilfstabelle Datendef_KB'!U14</f>
        <v>0</v>
      </c>
      <c r="I26" s="132" t="str">
        <f ca="1">'Hilfstabelle Datendef_KB'!V14</f>
        <v>n.d.</v>
      </c>
      <c r="J26" s="128" t="str">
        <f ca="1">'Hilfstabelle Datendef_KB'!W14</f>
        <v>Unvollständig</v>
      </c>
      <c r="K26" s="136" t="str">
        <f ca="1">'Hilfstabelle Datendef_KB'!X14</f>
        <v>-----</v>
      </c>
      <c r="L26" s="129" t="str">
        <f ca="1">'Hilfstabelle Datendef_KB'!Y14</f>
        <v>-----</v>
      </c>
    </row>
    <row r="27" spans="1:12" ht="139.5" customHeight="1" x14ac:dyDescent="0.25">
      <c r="B27" s="128">
        <f ca="1">'Hilfstabelle Datendef_KB'!O15</f>
        <v>11</v>
      </c>
      <c r="C27" s="129" t="str">
        <f ca="1">'Hilfstabelle Datendef_KB'!P15</f>
        <v>Vollständiger Befundbericht bei Mundhöhlenkarzinom</v>
      </c>
      <c r="D27" s="130" t="str">
        <f ca="1">'Hilfstabelle Datendef_KB'!Q15</f>
        <v>-----</v>
      </c>
      <c r="E27" s="130" t="str">
        <f ca="1">'Hilfstabelle Datendef_KB'!R15</f>
        <v>≥ 90%</v>
      </c>
      <c r="F27" s="130" t="str">
        <f ca="1">'Hilfstabelle Datendef_KB'!S15</f>
        <v>-----</v>
      </c>
      <c r="G27" s="131" t="str">
        <f ca="1">'Hilfstabelle Datendef_KB'!T15</f>
        <v>-----</v>
      </c>
      <c r="H27" s="131">
        <f ca="1">'Hilfstabelle Datendef_KB'!U15</f>
        <v>0</v>
      </c>
      <c r="I27" s="132" t="str">
        <f ca="1">'Hilfstabelle Datendef_KB'!V15</f>
        <v>n.d.</v>
      </c>
      <c r="J27" s="128" t="str">
        <f ca="1">'Hilfstabelle Datendef_KB'!W15</f>
        <v>Unvollständig</v>
      </c>
      <c r="K27" s="136" t="str">
        <f ca="1">'Hilfstabelle Datendef_KB'!X15</f>
        <v>-----</v>
      </c>
      <c r="L27" s="129" t="str">
        <f ca="1">'Hilfstabelle Datendef_KB'!Y15</f>
        <v>-----</v>
      </c>
    </row>
    <row r="28" spans="1:12" ht="139.5" customHeight="1" x14ac:dyDescent="0.25">
      <c r="B28" s="128">
        <f ca="1">'Hilfstabelle Datendef_KB'!O16</f>
        <v>12</v>
      </c>
      <c r="C28" s="129" t="str">
        <f ca="1">'Hilfstabelle Datendef_KB'!P16</f>
        <v>Neck-Dissection bei Mundhöhlenkarzinom</v>
      </c>
      <c r="D28" s="130" t="str">
        <f ca="1">'Hilfstabelle Datendef_KB'!Q16</f>
        <v>&lt; 70%</v>
      </c>
      <c r="E28" s="130" t="str">
        <f ca="1">'Hilfstabelle Datendef_KB'!R16</f>
        <v>Derzeit keine Vorgaben</v>
      </c>
      <c r="F28" s="130" t="str">
        <f ca="1">'Hilfstabelle Datendef_KB'!S16</f>
        <v>-----</v>
      </c>
      <c r="G28" s="131" t="str">
        <f ca="1">'Hilfstabelle Datendef_KB'!T16</f>
        <v>-----</v>
      </c>
      <c r="H28" s="131" t="str">
        <f ca="1">'Hilfstabelle Datendef_KB'!U16</f>
        <v>-----</v>
      </c>
      <c r="I28" s="132" t="str">
        <f ca="1">'Hilfstabelle Datendef_KB'!V16</f>
        <v>n.d.</v>
      </c>
      <c r="J28" s="128" t="str">
        <f ca="1">'Hilfstabelle Datendef_KB'!W16</f>
        <v>Unvollständig</v>
      </c>
      <c r="K28" s="136" t="str">
        <f ca="1">'Hilfstabelle Datendef_KB'!X16</f>
        <v>-----</v>
      </c>
      <c r="L28" s="129" t="str">
        <f ca="1">'Hilfstabelle Datendef_KB'!Y16</f>
        <v>-----</v>
      </c>
    </row>
    <row r="29" spans="1:12" ht="139.5" customHeight="1" x14ac:dyDescent="0.25">
      <c r="B29" s="128">
        <f ca="1">'Hilfstabelle Datendef_KB'!O17</f>
        <v>13</v>
      </c>
      <c r="C29" s="129" t="str">
        <f ca="1">'Hilfstabelle Datendef_KB'!P17</f>
        <v>Strahlentherapie bei Mundhöhlenkarzinom</v>
      </c>
      <c r="D29" s="130" t="str">
        <f ca="1">'Hilfstabelle Datendef_KB'!Q17</f>
        <v>-----</v>
      </c>
      <c r="E29" s="130" t="str">
        <f ca="1">'Hilfstabelle Datendef_KB'!R17</f>
        <v>≥ 80%</v>
      </c>
      <c r="F29" s="130" t="str">
        <f ca="1">'Hilfstabelle Datendef_KB'!S17</f>
        <v>-----</v>
      </c>
      <c r="G29" s="131" t="str">
        <f ca="1">'Hilfstabelle Datendef_KB'!T17</f>
        <v>-----</v>
      </c>
      <c r="H29" s="131" t="str">
        <f ca="1">'Hilfstabelle Datendef_KB'!U17</f>
        <v>-----</v>
      </c>
      <c r="I29" s="132" t="str">
        <f ca="1">'Hilfstabelle Datendef_KB'!V17</f>
        <v>n.d.</v>
      </c>
      <c r="J29" s="128" t="str">
        <f ca="1">'Hilfstabelle Datendef_KB'!W17</f>
        <v>Unvollständig</v>
      </c>
      <c r="K29" s="136" t="str">
        <f ca="1">'Hilfstabelle Datendef_KB'!X17</f>
        <v>-----</v>
      </c>
      <c r="L29" s="129" t="str">
        <f ca="1">'Hilfstabelle Datendef_KB'!Y17</f>
        <v>-----</v>
      </c>
    </row>
    <row r="30" spans="1:12" ht="139.5" customHeight="1" x14ac:dyDescent="0.25">
      <c r="B30" s="128">
        <f ca="1">'Hilfstabelle Datendef_KB'!O18</f>
        <v>14</v>
      </c>
      <c r="C30" s="129" t="str">
        <f ca="1">'Hilfstabelle Datendef_KB'!P18</f>
        <v>Postoperative Radio- o. Radiochemotherapie bei Mundhöhlenkarzinom</v>
      </c>
      <c r="D30" s="130" t="str">
        <f ca="1">'Hilfstabelle Datendef_KB'!Q18</f>
        <v>-----</v>
      </c>
      <c r="E30" s="130" t="str">
        <f ca="1">'Hilfstabelle Datendef_KB'!R18</f>
        <v>≥ 60%</v>
      </c>
      <c r="F30" s="130" t="str">
        <f ca="1">'Hilfstabelle Datendef_KB'!S18</f>
        <v>-----</v>
      </c>
      <c r="G30" s="131" t="str">
        <f ca="1">'Hilfstabelle Datendef_KB'!T18</f>
        <v>-----</v>
      </c>
      <c r="H30" s="131" t="str">
        <f ca="1">'Hilfstabelle Datendef_KB'!U18</f>
        <v>-----</v>
      </c>
      <c r="I30" s="132" t="str">
        <f ca="1">'Hilfstabelle Datendef_KB'!V18</f>
        <v>n.d.</v>
      </c>
      <c r="J30" s="128" t="str">
        <f ca="1">'Hilfstabelle Datendef_KB'!W18</f>
        <v>Unvollständig</v>
      </c>
      <c r="K30" s="136" t="str">
        <f ca="1">'Hilfstabelle Datendef_KB'!X18</f>
        <v>-----</v>
      </c>
      <c r="L30" s="129" t="str">
        <f ca="1">'Hilfstabelle Datendef_KB'!Y18</f>
        <v>-----</v>
      </c>
    </row>
    <row r="31" spans="1:12" ht="139.5" customHeight="1" x14ac:dyDescent="0.25">
      <c r="B31" s="128">
        <f ca="1">'Hilfstabelle Datendef_KB'!O19</f>
        <v>15</v>
      </c>
      <c r="C31" s="129" t="str">
        <f ca="1">'Hilfstabelle Datendef_KB'!P19</f>
        <v>Zahnärztliche Untersuchung vor Radio- o. Radiochemotherapie bei Mundhöhlenkarzinom</v>
      </c>
      <c r="D31" s="130" t="str">
        <f ca="1">'Hilfstabelle Datendef_KB'!Q19</f>
        <v>-----</v>
      </c>
      <c r="E31" s="130" t="str">
        <f ca="1">'Hilfstabelle Datendef_KB'!R19</f>
        <v>≥ 95%</v>
      </c>
      <c r="F31" s="130" t="str">
        <f ca="1">'Hilfstabelle Datendef_KB'!S19</f>
        <v>-----</v>
      </c>
      <c r="G31" s="131" t="str">
        <f ca="1">'Hilfstabelle Datendef_KB'!T19</f>
        <v>-----</v>
      </c>
      <c r="H31" s="131" t="str">
        <f ca="1">'Hilfstabelle Datendef_KB'!U19</f>
        <v>-----</v>
      </c>
      <c r="I31" s="132" t="str">
        <f ca="1">'Hilfstabelle Datendef_KB'!V19</f>
        <v>n.d.</v>
      </c>
      <c r="J31" s="128" t="str">
        <f ca="1">'Hilfstabelle Datendef_KB'!W19</f>
        <v>Unvollständig</v>
      </c>
      <c r="K31" s="136" t="str">
        <f ca="1">'Hilfstabelle Datendef_KB'!X19</f>
        <v>-----</v>
      </c>
      <c r="L31" s="129" t="str">
        <f ca="1">'Hilfstabelle Datendef_KB'!Y19</f>
        <v>-----</v>
      </c>
    </row>
    <row r="32" spans="1:12" ht="139.5" customHeight="1" x14ac:dyDescent="0.25">
      <c r="B32" s="128">
        <f ca="1">'Hilfstabelle Datendef_KB'!O20</f>
        <v>16</v>
      </c>
      <c r="C32" s="129" t="str">
        <f ca="1">'Hilfstabelle Datendef_KB'!P20</f>
        <v>Beginn Strahlentherapie bei Mundhöhlenkarzinom</v>
      </c>
      <c r="D32" s="130" t="str">
        <f ca="1">'Hilfstabelle Datendef_KB'!Q20</f>
        <v>&lt; 60%</v>
      </c>
      <c r="E32" s="130" t="str">
        <f ca="1">'Hilfstabelle Datendef_KB'!R20</f>
        <v>Derzeit keine Vorgaben</v>
      </c>
      <c r="F32" s="130" t="str">
        <f ca="1">'Hilfstabelle Datendef_KB'!S20</f>
        <v>-----</v>
      </c>
      <c r="G32" s="131" t="str">
        <f ca="1">'Hilfstabelle Datendef_KB'!T20</f>
        <v>-----</v>
      </c>
      <c r="H32" s="131" t="str">
        <f ca="1">'Hilfstabelle Datendef_KB'!U20</f>
        <v>-----</v>
      </c>
      <c r="I32" s="132" t="str">
        <f ca="1">'Hilfstabelle Datendef_KB'!V20</f>
        <v>n.d.</v>
      </c>
      <c r="J32" s="128" t="str">
        <f ca="1">'Hilfstabelle Datendef_KB'!W20</f>
        <v>Unvollständig</v>
      </c>
      <c r="K32" s="136" t="str">
        <f ca="1">'Hilfstabelle Datendef_KB'!X20</f>
        <v>-----</v>
      </c>
      <c r="L32" s="129" t="str">
        <f ca="1">'Hilfstabelle Datendef_KB'!Y20</f>
        <v>-----</v>
      </c>
    </row>
    <row r="33" spans="2:12" ht="139.5" customHeight="1" x14ac:dyDescent="0.25">
      <c r="B33" s="128">
        <f ca="1">'Hilfstabelle Datendef_KB'!O21</f>
        <v>17</v>
      </c>
      <c r="C33" s="129" t="str">
        <f ca="1">'Hilfstabelle Datendef_KB'!P21</f>
        <v>Vollständiger
pathologischer  Befundbericht bei Larynxkarzinom</v>
      </c>
      <c r="D33" s="130" t="str">
        <f ca="1">'Hilfstabelle Datendef_KB'!Q21</f>
        <v>-----</v>
      </c>
      <c r="E33" s="130" t="str">
        <f ca="1">'Hilfstabelle Datendef_KB'!R21</f>
        <v>≥ 90%</v>
      </c>
      <c r="F33" s="130" t="str">
        <f ca="1">'Hilfstabelle Datendef_KB'!S21</f>
        <v>-----</v>
      </c>
      <c r="G33" s="131" t="str">
        <f ca="1">'Hilfstabelle Datendef_KB'!T21</f>
        <v>-----</v>
      </c>
      <c r="H33" s="131" t="str">
        <f ca="1">'Hilfstabelle Datendef_KB'!U21</f>
        <v>-----</v>
      </c>
      <c r="I33" s="132" t="str">
        <f ca="1">'Hilfstabelle Datendef_KB'!V21</f>
        <v>n.d.</v>
      </c>
      <c r="J33" s="128" t="str">
        <f ca="1">'Hilfstabelle Datendef_KB'!W21</f>
        <v>Unvollständig</v>
      </c>
      <c r="K33" s="136" t="str">
        <f ca="1">'Hilfstabelle Datendef_KB'!X21</f>
        <v>-----</v>
      </c>
      <c r="L33" s="129" t="str">
        <f ca="1">'Hilfstabelle Datendef_KB'!Y21</f>
        <v>-----</v>
      </c>
    </row>
    <row r="34" spans="2:12" ht="139.5" customHeight="1" x14ac:dyDescent="0.25">
      <c r="B34" s="128">
        <f ca="1">'Hilfstabelle Datendef_KB'!O22</f>
        <v>18</v>
      </c>
      <c r="C34" s="129" t="str">
        <f ca="1">'Hilfstabelle Datendef_KB'!P22</f>
        <v>Panendoskopie bei Larynxkarzinom</v>
      </c>
      <c r="D34" s="130" t="str">
        <f ca="1">'Hilfstabelle Datendef_KB'!Q22</f>
        <v>-----</v>
      </c>
      <c r="E34" s="130" t="str">
        <f ca="1">'Hilfstabelle Datendef_KB'!R22</f>
        <v>≥ 90%</v>
      </c>
      <c r="F34" s="130" t="str">
        <f ca="1">'Hilfstabelle Datendef_KB'!S22</f>
        <v>-----</v>
      </c>
      <c r="G34" s="131" t="str">
        <f ca="1">'Hilfstabelle Datendef_KB'!T22</f>
        <v>-----</v>
      </c>
      <c r="H34" s="131">
        <f ca="1">'Hilfstabelle Datendef_KB'!U22</f>
        <v>0</v>
      </c>
      <c r="I34" s="132" t="str">
        <f ca="1">'Hilfstabelle Datendef_KB'!V22</f>
        <v>n.d.</v>
      </c>
      <c r="J34" s="128" t="str">
        <f ca="1">'Hilfstabelle Datendef_KB'!W22</f>
        <v>Unvollständig</v>
      </c>
      <c r="K34" s="136" t="str">
        <f ca="1">'Hilfstabelle Datendef_KB'!X22</f>
        <v>-----</v>
      </c>
      <c r="L34" s="129" t="str">
        <f ca="1">'Hilfstabelle Datendef_KB'!Y22</f>
        <v>-----</v>
      </c>
    </row>
    <row r="35" spans="2:12" ht="139.5" customHeight="1" x14ac:dyDescent="0.25">
      <c r="B35" s="128">
        <f ca="1">'Hilfstabelle Datendef_KB'!O23</f>
        <v>19</v>
      </c>
      <c r="C35" s="129" t="str">
        <f ca="1">'Hilfstabelle Datendef_KB'!P23</f>
        <v>R0-Resektion bei Larynxkarzinom</v>
      </c>
      <c r="D35" s="130" t="str">
        <f ca="1">'Hilfstabelle Datendef_KB'!Q23</f>
        <v>-----</v>
      </c>
      <c r="E35" s="130" t="str">
        <f ca="1">'Hilfstabelle Datendef_KB'!R23</f>
        <v>≥ 80%</v>
      </c>
      <c r="F35" s="130" t="str">
        <f ca="1">'Hilfstabelle Datendef_KB'!S23</f>
        <v>-----</v>
      </c>
      <c r="G35" s="131" t="str">
        <f ca="1">'Hilfstabelle Datendef_KB'!T23</f>
        <v>-----</v>
      </c>
      <c r="H35" s="131">
        <f ca="1">'Hilfstabelle Datendef_KB'!U23</f>
        <v>0</v>
      </c>
      <c r="I35" s="132" t="str">
        <f ca="1">'Hilfstabelle Datendef_KB'!V23</f>
        <v>n.d.</v>
      </c>
      <c r="J35" s="128" t="str">
        <f ca="1">'Hilfstabelle Datendef_KB'!W23</f>
        <v>Unvollständig</v>
      </c>
      <c r="K35" s="136" t="str">
        <f ca="1">'Hilfstabelle Datendef_KB'!X23</f>
        <v>-----</v>
      </c>
      <c r="L35" s="129" t="str">
        <f ca="1">'Hilfstabelle Datendef_KB'!Y23</f>
        <v>-----</v>
      </c>
    </row>
    <row r="36" spans="2:12" ht="139.5" customHeight="1" x14ac:dyDescent="0.25">
      <c r="B36" s="128">
        <f ca="1">'Hilfstabelle Datendef_KB'!O24</f>
        <v>20</v>
      </c>
      <c r="C36" s="129" t="str">
        <f ca="1">'Hilfstabelle Datendef_KB'!P24</f>
        <v xml:space="preserve">Beratung durch Logopäden/
Sprechwissenschaftler bei Larynxkarzinom
</v>
      </c>
      <c r="D36" s="130" t="str">
        <f ca="1">'Hilfstabelle Datendef_KB'!Q24</f>
        <v>-----</v>
      </c>
      <c r="E36" s="130" t="str">
        <f ca="1">'Hilfstabelle Datendef_KB'!R24</f>
        <v>≥ 90%</v>
      </c>
      <c r="F36" s="130" t="str">
        <f ca="1">'Hilfstabelle Datendef_KB'!S24</f>
        <v>-----</v>
      </c>
      <c r="G36" s="131" t="str">
        <f ca="1">'Hilfstabelle Datendef_KB'!T24</f>
        <v>-----</v>
      </c>
      <c r="H36" s="131" t="str">
        <f ca="1">'Hilfstabelle Datendef_KB'!U24</f>
        <v>-----</v>
      </c>
      <c r="I36" s="132" t="str">
        <f ca="1">'Hilfstabelle Datendef_KB'!V24</f>
        <v>n.d.</v>
      </c>
      <c r="J36" s="128" t="str">
        <f ca="1">'Hilfstabelle Datendef_KB'!W24</f>
        <v>Unvollständig</v>
      </c>
      <c r="K36" s="136" t="str">
        <f ca="1">'Hilfstabelle Datendef_KB'!X24</f>
        <v>-----</v>
      </c>
      <c r="L36" s="129" t="str">
        <f ca="1">'Hilfstabelle Datendef_KB'!Y24</f>
        <v>-----</v>
      </c>
    </row>
    <row r="37" spans="2:12" ht="139.5" customHeight="1" x14ac:dyDescent="0.25">
      <c r="B37" s="128">
        <f ca="1">'Hilfstabelle Datendef_KB'!O25</f>
        <v>21</v>
      </c>
      <c r="C37" s="129" t="str">
        <f ca="1">'Hilfstabelle Datendef_KB'!P25</f>
        <v>Beginn Strahlentherapie bei Larynxkarzinom</v>
      </c>
      <c r="D37" s="130" t="str">
        <f ca="1">'Hilfstabelle Datendef_KB'!Q25</f>
        <v>&lt; 60%</v>
      </c>
      <c r="E37" s="130" t="str">
        <f ca="1">'Hilfstabelle Datendef_KB'!R25</f>
        <v>Derzeit keine Vorgaben</v>
      </c>
      <c r="F37" s="130" t="str">
        <f ca="1">'Hilfstabelle Datendef_KB'!S25</f>
        <v>-----</v>
      </c>
      <c r="G37" s="131" t="str">
        <f ca="1">'Hilfstabelle Datendef_KB'!T25</f>
        <v>-----</v>
      </c>
      <c r="H37" s="131" t="str">
        <f ca="1">'Hilfstabelle Datendef_KB'!U25</f>
        <v>-----</v>
      </c>
      <c r="I37" s="132" t="str">
        <f ca="1">'Hilfstabelle Datendef_KB'!V25</f>
        <v>n.d.</v>
      </c>
      <c r="J37" s="128" t="str">
        <f ca="1">'Hilfstabelle Datendef_KB'!W25</f>
        <v>Unvollständig</v>
      </c>
      <c r="K37" s="136" t="str">
        <f ca="1">'Hilfstabelle Datendef_KB'!X25</f>
        <v>-----</v>
      </c>
      <c r="L37" s="129" t="str">
        <f ca="1">'Hilfstabelle Datendef_KB'!Y25</f>
        <v>-----</v>
      </c>
    </row>
    <row r="38" spans="2:12" ht="139.5" customHeight="1" x14ac:dyDescent="0.25">
      <c r="B38" s="128">
        <f ca="1">'Hilfstabelle Datendef_KB'!O26</f>
        <v>22</v>
      </c>
      <c r="C38" s="129" t="str">
        <f ca="1">'Hilfstabelle Datendef_KB'!P26</f>
        <v>Vollständiger pathologischer Befundbericht bei Oro- /Hypopharynxkarzinom</v>
      </c>
      <c r="D38" s="130" t="str">
        <f ca="1">'Hilfstabelle Datendef_KB'!Q26</f>
        <v>&lt; 80%</v>
      </c>
      <c r="E38" s="130" t="str">
        <f ca="1">'Hilfstabelle Datendef_KB'!R26</f>
        <v>Derzeit keine Vorgaben</v>
      </c>
      <c r="F38" s="130" t="str">
        <f ca="1">'Hilfstabelle Datendef_KB'!S26</f>
        <v>-----</v>
      </c>
      <c r="G38" s="131" t="str">
        <f ca="1">'Hilfstabelle Datendef_KB'!T26</f>
        <v>-----</v>
      </c>
      <c r="H38" s="131" t="str">
        <f ca="1">'Hilfstabelle Datendef_KB'!U26</f>
        <v>-----</v>
      </c>
      <c r="I38" s="132" t="str">
        <f ca="1">'Hilfstabelle Datendef_KB'!V26</f>
        <v>n.d.</v>
      </c>
      <c r="J38" s="128" t="str">
        <f ca="1">'Hilfstabelle Datendef_KB'!W26</f>
        <v>Unvollständig</v>
      </c>
      <c r="K38" s="136" t="str">
        <f ca="1">'Hilfstabelle Datendef_KB'!X26</f>
        <v>-----</v>
      </c>
      <c r="L38" s="129" t="str">
        <f ca="1">'Hilfstabelle Datendef_KB'!Y26</f>
        <v>-----</v>
      </c>
    </row>
    <row r="39" spans="2:12" ht="139.5" customHeight="1" x14ac:dyDescent="0.25">
      <c r="B39" s="128">
        <f ca="1">'Hilfstabelle Datendef_KB'!O27</f>
        <v>23</v>
      </c>
      <c r="C39" s="129" t="str">
        <f ca="1">'Hilfstabelle Datendef_KB'!P27</f>
        <v>CT/MRT Hals zum Lymphknoten-Staging bei Oro-/ Hypopharynxkarzinom</v>
      </c>
      <c r="D39" s="130" t="str">
        <f ca="1">'Hilfstabelle Datendef_KB'!Q27</f>
        <v>&lt; 80%</v>
      </c>
      <c r="E39" s="130" t="str">
        <f ca="1">'Hilfstabelle Datendef_KB'!R27</f>
        <v>Derzeit keine Vorgaben</v>
      </c>
      <c r="F39" s="130" t="str">
        <f ca="1">'Hilfstabelle Datendef_KB'!S27</f>
        <v>-----</v>
      </c>
      <c r="G39" s="131" t="str">
        <f ca="1">'Hilfstabelle Datendef_KB'!T27</f>
        <v>-----</v>
      </c>
      <c r="H39" s="131" t="str">
        <f ca="1">'Hilfstabelle Datendef_KB'!U27</f>
        <v>-----</v>
      </c>
      <c r="I39" s="132" t="str">
        <f ca="1">'Hilfstabelle Datendef_KB'!V27</f>
        <v>n.d.</v>
      </c>
      <c r="J39" s="128" t="str">
        <f ca="1">'Hilfstabelle Datendef_KB'!W27</f>
        <v>Unvollständig</v>
      </c>
      <c r="K39" s="136" t="str">
        <f ca="1">'Hilfstabelle Datendef_KB'!X27</f>
        <v>-----</v>
      </c>
      <c r="L39" s="129" t="str">
        <f ca="1">'Hilfstabelle Datendef_KB'!Y27</f>
        <v>-----</v>
      </c>
    </row>
    <row r="40" spans="2:12" ht="139.5" customHeight="1" x14ac:dyDescent="0.25">
      <c r="B40" s="128">
        <f ca="1">'Hilfstabelle Datendef_KB'!O28</f>
        <v>24</v>
      </c>
      <c r="C40" s="129" t="str">
        <f ca="1">'Hilfstabelle Datendef_KB'!P28</f>
        <v>Thorax-CT zum Ausschluss eines pulmonalen Tumorbefalls bei Oro-/ Hypopharynxkarzinom</v>
      </c>
      <c r="D40" s="130" t="str">
        <f ca="1">'Hilfstabelle Datendef_KB'!Q28</f>
        <v>&lt; 80%</v>
      </c>
      <c r="E40" s="130" t="str">
        <f ca="1">'Hilfstabelle Datendef_KB'!R28</f>
        <v>Derzeit keine Vorgaben</v>
      </c>
      <c r="F40" s="130" t="str">
        <f ca="1">'Hilfstabelle Datendef_KB'!S28</f>
        <v>-----</v>
      </c>
      <c r="G40" s="131" t="str">
        <f ca="1">'Hilfstabelle Datendef_KB'!T28</f>
        <v>-----</v>
      </c>
      <c r="H40" s="131">
        <f ca="1">'Hilfstabelle Datendef_KB'!U28</f>
        <v>0</v>
      </c>
      <c r="I40" s="132" t="str">
        <f ca="1">'Hilfstabelle Datendef_KB'!V28</f>
        <v>n.d.</v>
      </c>
      <c r="J40" s="128" t="str">
        <f ca="1">'Hilfstabelle Datendef_KB'!W28</f>
        <v>Unvollständig</v>
      </c>
      <c r="K40" s="136" t="str">
        <f ca="1">'Hilfstabelle Datendef_KB'!X28</f>
        <v>-----</v>
      </c>
      <c r="L40" s="129" t="str">
        <f ca="1">'Hilfstabelle Datendef_KB'!Y28</f>
        <v>-----</v>
      </c>
    </row>
    <row r="41" spans="2:12" ht="139.5" customHeight="1" x14ac:dyDescent="0.25">
      <c r="B41" s="128">
        <f ca="1">'Hilfstabelle Datendef_KB'!O29</f>
        <v>25</v>
      </c>
      <c r="C41" s="129" t="str">
        <f ca="1">'Hilfstabelle Datendef_KB'!P29</f>
        <v>Bildgebung zum Ausschluss von Lebermetastasen bei
Oro-/Hypopharynxkarzinom</v>
      </c>
      <c r="D41" s="130" t="str">
        <f ca="1">'Hilfstabelle Datendef_KB'!Q29</f>
        <v>&lt; 80%</v>
      </c>
      <c r="E41" s="130" t="str">
        <f ca="1">'Hilfstabelle Datendef_KB'!R29</f>
        <v>Derzeit keine Vorgaben</v>
      </c>
      <c r="F41" s="130" t="str">
        <f ca="1">'Hilfstabelle Datendef_KB'!S29</f>
        <v>-----</v>
      </c>
      <c r="G41" s="131" t="str">
        <f ca="1">'Hilfstabelle Datendef_KB'!T29</f>
        <v>-----</v>
      </c>
      <c r="H41" s="131">
        <f ca="1">'Hilfstabelle Datendef_KB'!U29</f>
        <v>0</v>
      </c>
      <c r="I41" s="132" t="str">
        <f ca="1">'Hilfstabelle Datendef_KB'!V29</f>
        <v>n.d.</v>
      </c>
      <c r="J41" s="128" t="str">
        <f ca="1">'Hilfstabelle Datendef_KB'!W29</f>
        <v>Unvollständig</v>
      </c>
      <c r="K41" s="136" t="str">
        <f ca="1">'Hilfstabelle Datendef_KB'!X29</f>
        <v>-----</v>
      </c>
      <c r="L41" s="129" t="str">
        <f ca="1">'Hilfstabelle Datendef_KB'!Y29</f>
        <v>-----</v>
      </c>
    </row>
    <row r="42" spans="2:12" ht="139.5" customHeight="1" x14ac:dyDescent="0.25">
      <c r="B42" s="128">
        <f ca="1">'Hilfstabelle Datendef_KB'!O30</f>
        <v>26</v>
      </c>
      <c r="C42" s="129" t="str">
        <f ca="1">'Hilfstabelle Datendef_KB'!P30</f>
        <v>Panendoskopie bei Oro-/ Hypopharynxkarzinom</v>
      </c>
      <c r="D42" s="130" t="str">
        <f ca="1">'Hilfstabelle Datendef_KB'!Q30</f>
        <v>&lt; 90%</v>
      </c>
      <c r="E42" s="130" t="str">
        <f ca="1">'Hilfstabelle Datendef_KB'!R30</f>
        <v>Derzeit keine Vorgaben</v>
      </c>
      <c r="F42" s="130" t="str">
        <f ca="1">'Hilfstabelle Datendef_KB'!S30</f>
        <v>-----</v>
      </c>
      <c r="G42" s="131" t="str">
        <f ca="1">'Hilfstabelle Datendef_KB'!T30</f>
        <v>-----</v>
      </c>
      <c r="H42" s="131">
        <f ca="1">'Hilfstabelle Datendef_KB'!U30</f>
        <v>0</v>
      </c>
      <c r="I42" s="132" t="str">
        <f ca="1">'Hilfstabelle Datendef_KB'!V30</f>
        <v>n.d.</v>
      </c>
      <c r="J42" s="128" t="str">
        <f ca="1">'Hilfstabelle Datendef_KB'!W30</f>
        <v>Unvollständig</v>
      </c>
      <c r="K42" s="136" t="str">
        <f ca="1">'Hilfstabelle Datendef_KB'!X30</f>
        <v>-----</v>
      </c>
      <c r="L42" s="129" t="str">
        <f ca="1">'Hilfstabelle Datendef_KB'!Y30</f>
        <v>-----</v>
      </c>
    </row>
    <row r="43" spans="2:12" ht="139.5" customHeight="1" x14ac:dyDescent="0.25">
      <c r="B43" s="128">
        <f ca="1">'Hilfstabelle Datendef_KB'!O31</f>
        <v>27</v>
      </c>
      <c r="C43" s="129" t="str">
        <f ca="1">'Hilfstabelle Datendef_KB'!P31</f>
        <v>Primäre Radiochemotherapie bei Oro-/ Hypopharynx-karzinom</v>
      </c>
      <c r="D43" s="130" t="str">
        <f ca="1">'Hilfstabelle Datendef_KB'!Q31</f>
        <v>&lt; 70%</v>
      </c>
      <c r="E43" s="130" t="str">
        <f ca="1">'Hilfstabelle Datendef_KB'!R31</f>
        <v>Derzeit keine Vorgaben</v>
      </c>
      <c r="F43" s="130" t="str">
        <f ca="1">'Hilfstabelle Datendef_KB'!S31</f>
        <v>-----</v>
      </c>
      <c r="G43" s="131" t="str">
        <f ca="1">'Hilfstabelle Datendef_KB'!T31</f>
        <v>-----</v>
      </c>
      <c r="H43" s="131" t="str">
        <f ca="1">'Hilfstabelle Datendef_KB'!U31</f>
        <v>-----</v>
      </c>
      <c r="I43" s="132" t="str">
        <f ca="1">'Hilfstabelle Datendef_KB'!V31</f>
        <v>n.d.</v>
      </c>
      <c r="J43" s="128" t="str">
        <f ca="1">'Hilfstabelle Datendef_KB'!W31</f>
        <v>Unvollständig</v>
      </c>
      <c r="K43" s="136" t="str">
        <f ca="1">'Hilfstabelle Datendef_KB'!X31</f>
        <v>-----</v>
      </c>
      <c r="L43" s="129" t="str">
        <f ca="1">'Hilfstabelle Datendef_KB'!Y31</f>
        <v>-----</v>
      </c>
    </row>
    <row r="44" spans="2:12" ht="139.5" customHeight="1" x14ac:dyDescent="0.25">
      <c r="B44" s="128">
        <f ca="1">'Hilfstabelle Datendef_KB'!O32</f>
        <v>28</v>
      </c>
      <c r="C44" s="129" t="str">
        <f ca="1">'Hilfstabelle Datendef_KB'!P32</f>
        <v>Postoperative Radio-/ Radiochemotherapie (Hypopharynxkarzinom)</v>
      </c>
      <c r="D44" s="130" t="str">
        <f ca="1">'Hilfstabelle Datendef_KB'!Q32</f>
        <v>&lt; 70%</v>
      </c>
      <c r="E44" s="130" t="str">
        <f ca="1">'Hilfstabelle Datendef_KB'!R32</f>
        <v>Derzeit keine Vorgaben</v>
      </c>
      <c r="F44" s="130" t="str">
        <f ca="1">'Hilfstabelle Datendef_KB'!S32</f>
        <v>-----</v>
      </c>
      <c r="G44" s="131" t="str">
        <f ca="1">'Hilfstabelle Datendef_KB'!T32</f>
        <v>-----</v>
      </c>
      <c r="H44" s="131" t="str">
        <f ca="1">'Hilfstabelle Datendef_KB'!U32</f>
        <v>-----</v>
      </c>
      <c r="I44" s="132" t="str">
        <f ca="1">'Hilfstabelle Datendef_KB'!V32</f>
        <v>n.d.</v>
      </c>
      <c r="J44" s="128" t="str">
        <f ca="1">'Hilfstabelle Datendef_KB'!W32</f>
        <v>Unvollständig</v>
      </c>
      <c r="K44" s="136" t="str">
        <f ca="1">'Hilfstabelle Datendef_KB'!X32</f>
        <v>-----</v>
      </c>
      <c r="L44" s="129" t="str">
        <f ca="1">'Hilfstabelle Datendef_KB'!Y32</f>
        <v>-----</v>
      </c>
    </row>
    <row r="45" spans="2:12" ht="139.5" customHeight="1" x14ac:dyDescent="0.25">
      <c r="B45" s="128">
        <f ca="1">'Hilfstabelle Datendef_KB'!O33</f>
        <v>29</v>
      </c>
      <c r="C45" s="129" t="str">
        <f ca="1">'Hilfstabelle Datendef_KB'!P33</f>
        <v>Postoperative/-therapeutische Untersuchung der Schluckfunktion bei Oro-/ Hypopharynxkarzinom</v>
      </c>
      <c r="D45" s="130" t="str">
        <f ca="1">'Hilfstabelle Datendef_KB'!Q33</f>
        <v>&lt; 60%</v>
      </c>
      <c r="E45" s="130" t="str">
        <f ca="1">'Hilfstabelle Datendef_KB'!R33</f>
        <v>Derzeit keine Vorgaben</v>
      </c>
      <c r="F45" s="130" t="str">
        <f ca="1">'Hilfstabelle Datendef_KB'!S33</f>
        <v>-----</v>
      </c>
      <c r="G45" s="131" t="str">
        <f ca="1">'Hilfstabelle Datendef_KB'!T33</f>
        <v>-----</v>
      </c>
      <c r="H45" s="131">
        <f ca="1">'Hilfstabelle Datendef_KB'!U33</f>
        <v>0</v>
      </c>
      <c r="I45" s="132" t="str">
        <f ca="1">'Hilfstabelle Datendef_KB'!V33</f>
        <v>n.d.</v>
      </c>
      <c r="J45" s="128" t="str">
        <f ca="1">'Hilfstabelle Datendef_KB'!W33</f>
        <v>Unvollständig</v>
      </c>
      <c r="K45" s="136" t="str">
        <f ca="1">'Hilfstabelle Datendef_KB'!X33</f>
        <v>-----</v>
      </c>
      <c r="L45" s="129" t="str">
        <f ca="1">'Hilfstabelle Datendef_KB'!Y33</f>
        <v>-----</v>
      </c>
    </row>
    <row r="46" spans="2:12" ht="139.5" customHeight="1" x14ac:dyDescent="0.25">
      <c r="B46" s="128">
        <f ca="1">'Hilfstabelle Datendef_KB'!O34</f>
        <v>30</v>
      </c>
      <c r="C46" s="129" t="str">
        <f ca="1">'Hilfstabelle Datendef_KB'!P34</f>
        <v>Beginn Strahlentherapie bei Oro-/Hypopharynxkarzinom</v>
      </c>
      <c r="D46" s="130" t="str">
        <f ca="1">'Hilfstabelle Datendef_KB'!Q34</f>
        <v>&lt; 60%</v>
      </c>
      <c r="E46" s="130" t="str">
        <f ca="1">'Hilfstabelle Datendef_KB'!R34</f>
        <v>Derzeit keine Vorgaben</v>
      </c>
      <c r="F46" s="130" t="str">
        <f ca="1">'Hilfstabelle Datendef_KB'!S34</f>
        <v>-----</v>
      </c>
      <c r="G46" s="131" t="str">
        <f ca="1">'Hilfstabelle Datendef_KB'!T34</f>
        <v>-----</v>
      </c>
      <c r="H46" s="131" t="str">
        <f ca="1">'Hilfstabelle Datendef_KB'!U34</f>
        <v>-----</v>
      </c>
      <c r="I46" s="132" t="str">
        <f ca="1">'Hilfstabelle Datendef_KB'!V34</f>
        <v>n.d.</v>
      </c>
      <c r="J46" s="128" t="str">
        <f ca="1">'Hilfstabelle Datendef_KB'!W34</f>
        <v>Unvollständig</v>
      </c>
      <c r="K46" s="136" t="str">
        <f ca="1">'Hilfstabelle Datendef_KB'!X34</f>
        <v>-----</v>
      </c>
      <c r="L46" s="129" t="str">
        <f ca="1">'Hilfstabelle Datendef_KB'!Y34</f>
        <v>-----</v>
      </c>
    </row>
  </sheetData>
  <sheetProtection algorithmName="SHA-512" hashValue="gQIafnkleKUnSlZTj+9GBUndQNkuYqNETaGeTOAfn+Jl0TFNnVdtJSti6rYXLf3l4BGyg2hWtARRSEV9QCDj6w==" saltValue="i+PMKPVHFwvIXH4OQbFRng==" spinCount="100000" sheet="1" objects="1" selectLockedCells="1"/>
  <customSheetViews>
    <customSheetView guid="{AD479C9E-06F7-4C03-8179-295428B49475}" showGridLines="0">
      <selection activeCell="G20" sqref="G20"/>
      <pageMargins left="7.874015748031496E-2" right="7.874015748031496E-2" top="0.19685039370078741" bottom="0.27559055118110237" header="0.11811023622047245" footer="0.11811023622047245"/>
      <pageSetup paperSize="9" orientation="landscape" horizontalDpi="0" verticalDpi="0" r:id="rId1"/>
      <headerFooter>
        <oddFooter>&amp;L&amp;"Arial,Standard"&amp;7&amp;F&amp;C&amp;"Arial,Standard"&amp;7 © DKG  Alle Rechte vorbehalten&amp;R&amp;"Arial,Standard"&amp;7&amp;P</oddFooter>
      </headerFooter>
    </customSheetView>
    <customSheetView guid="{DAA0C1F4-4D8F-4BD8-91F9-40281B589772}" showGridLines="0" topLeftCell="A23">
      <selection activeCell="K19" sqref="K19"/>
      <pageMargins left="7.874015748031496E-2" right="7.874015748031496E-2" top="0.19685039370078741" bottom="0.27559055118110237" header="0.11811023622047245" footer="0.11811023622047245"/>
      <pageSetup paperSize="9" orientation="landscape" horizontalDpi="0" verticalDpi="0" r:id="rId2"/>
      <headerFooter>
        <oddFooter>&amp;L&amp;"Arial,Standard"&amp;7&amp;F&amp;C&amp;"Arial,Standard"&amp;7 © DKG  Alle Rechte vorbehalten&amp;R&amp;"Arial,Standard"&amp;7&amp;P</oddFooter>
      </headerFooter>
    </customSheetView>
  </customSheetViews>
  <mergeCells count="7">
    <mergeCell ref="D6:K6"/>
    <mergeCell ref="B12:B13"/>
    <mergeCell ref="J12:J13"/>
    <mergeCell ref="C12:C13"/>
    <mergeCell ref="D8:F8"/>
    <mergeCell ref="D12:F12"/>
    <mergeCell ref="G12:I12"/>
  </mergeCells>
  <phoneticPr fontId="36" type="noConversion"/>
  <conditionalFormatting sqref="B14:I16 K14:L46 A17:I18 B19:I46">
    <cfRule type="notContainsBlanks" dxfId="5" priority="12" stopIfTrue="1">
      <formula>LEN(TRIM(A14))&gt;0</formula>
    </cfRule>
  </conditionalFormatting>
  <conditionalFormatting sqref="B12:L13">
    <cfRule type="expression" dxfId="4" priority="7" stopIfTrue="1">
      <formula>$C$10="Kein Datendefizit vorhanden"</formula>
    </cfRule>
  </conditionalFormatting>
  <conditionalFormatting sqref="J14:J46">
    <cfRule type="expression" dxfId="3" priority="6" stopIfTrue="1">
      <formula>OR(AND($J14&lt;&gt;"",$J14="Unvollständig"),AND($J14&lt;&gt;"",$J14="Inkorrekt"))</formula>
    </cfRule>
    <cfRule type="expression" dxfId="2" priority="8" stopIfTrue="1">
      <formula>AND($J14&lt;&gt;"",$J14="Sollvorgabe nicht erfüllt")</formula>
    </cfRule>
    <cfRule type="expression" dxfId="1" priority="9">
      <formula>AND($J14&lt;&gt;"",$J14="Ausnahme (Plausibilität unklar)")=TRUE</formula>
    </cfRule>
    <cfRule type="expression" dxfId="0" priority="10" stopIfTrue="1">
      <formula>AND($J14&lt;&gt;"",$J14="I.O. (Plausibilität unklar)")</formula>
    </cfRule>
  </conditionalFormatting>
  <pageMargins left="7.874015748031496E-2" right="7.874015748031496E-2" top="0.19685039370078741" bottom="0.27559055118110237" header="0.11811023622047245" footer="0.11811023622047245"/>
  <pageSetup paperSize="9" scale="90" orientation="landscape" r:id="rId3"/>
  <headerFooter>
    <oddFooter>&amp;L&amp;"Arial,Standard"&amp;7&amp;F&amp;C&amp;"Arial,Standard"&amp;7 © DKG  Alle Rechte vorbehalten&amp;R&amp;"Arial,Standard"&amp;7&amp;P</oddFooter>
  </headerFooter>
  <ignoredErrors>
    <ignoredError sqref="E13" formula="1"/>
  </ignoredErrors>
  <drawing r:id="rId4"/>
  <legacyDrawing r:id="rId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7"/>
  <dimension ref="A1:Y34"/>
  <sheetViews>
    <sheetView showGridLines="0" topLeftCell="D1" zoomScale="80" zoomScaleNormal="80" workbookViewId="0">
      <selection activeCell="Q11" sqref="Q11"/>
    </sheetView>
  </sheetViews>
  <sheetFormatPr defaultColWidth="11.42578125" defaultRowHeight="11.25" x14ac:dyDescent="0.25"/>
  <cols>
    <col min="1" max="1" width="20" style="113" customWidth="1"/>
    <col min="2" max="2" width="4.85546875" style="113" customWidth="1"/>
    <col min="3" max="3" width="13" style="113" customWidth="1"/>
    <col min="4" max="4" width="28.42578125" style="151" customWidth="1"/>
    <col min="5" max="5" width="9.140625" style="113" customWidth="1"/>
    <col min="6" max="6" width="16.140625" style="114" customWidth="1"/>
    <col min="7" max="10" width="9.140625" style="113" customWidth="1"/>
    <col min="11" max="11" width="16.85546875" style="113" customWidth="1"/>
    <col min="12" max="12" width="23.7109375" style="113" customWidth="1"/>
    <col min="13" max="13" width="25.28515625" style="113" customWidth="1"/>
    <col min="14" max="14" width="6.28515625" style="113" customWidth="1"/>
    <col min="15" max="15" width="13.42578125" style="113" customWidth="1"/>
    <col min="16" max="16" width="27.85546875" style="113" customWidth="1"/>
    <col min="17" max="17" width="9.140625" style="113" customWidth="1"/>
    <col min="18" max="18" width="14.42578125" style="114" customWidth="1"/>
    <col min="19" max="22" width="9.140625" style="113" customWidth="1"/>
    <col min="23" max="23" width="21.42578125" style="113" customWidth="1"/>
    <col min="24" max="24" width="18.7109375" style="113" customWidth="1"/>
    <col min="25" max="25" width="20.7109375" style="113" customWidth="1"/>
    <col min="26" max="16384" width="11.42578125" style="113"/>
  </cols>
  <sheetData>
    <row r="1" spans="1:25" ht="36" customHeight="1" x14ac:dyDescent="0.25">
      <c r="A1" s="119" t="s">
        <v>36</v>
      </c>
      <c r="C1" s="120" t="s">
        <v>195</v>
      </c>
      <c r="D1" s="120" t="s">
        <v>187</v>
      </c>
      <c r="E1" s="120" t="s">
        <v>166</v>
      </c>
      <c r="F1" s="121" t="s">
        <v>3</v>
      </c>
      <c r="G1" s="120" t="s">
        <v>166</v>
      </c>
      <c r="H1" s="120" t="s">
        <v>188</v>
      </c>
      <c r="I1" s="120" t="s">
        <v>4</v>
      </c>
      <c r="J1" s="120" t="s">
        <v>13</v>
      </c>
      <c r="K1" s="120" t="s">
        <v>36</v>
      </c>
      <c r="L1" s="120" t="s">
        <v>189</v>
      </c>
      <c r="M1" s="120" t="s">
        <v>190</v>
      </c>
      <c r="O1" s="118" t="s">
        <v>191</v>
      </c>
    </row>
    <row r="2" spans="1:25" ht="36" customHeight="1" x14ac:dyDescent="0.25">
      <c r="A2" s="122" t="str">
        <f>IF('Kennzahlenbogen_(KB)'!R9=0,"",'Kennzahlenbogen_(KB)'!R9)</f>
        <v>Unvollständig</v>
      </c>
      <c r="C2" s="122" t="str">
        <f>IF($A2="I.O.","",'Kennzahlenbogen_(KB)'!B9)</f>
        <v>1a</v>
      </c>
      <c r="D2" s="150" t="str">
        <f>IF($A2="I.O.","",'Kennzahlenbogen_(KB)'!E9)</f>
        <v>Anzahl Primärfälle</v>
      </c>
      <c r="E2" s="124" t="str">
        <f>IF(AND('Kennzahlenbogen_(KB)'!L9="",$A2&lt;&gt;"I.O."),"-----",IF($A2="I.O.","",'Kennzahlenbogen_(KB)'!L9))</f>
        <v>-----</v>
      </c>
      <c r="F2" s="125" t="str">
        <f>IF($A2="I.O.","",'Kennzahlenbogen_(KB)'!M9)</f>
        <v>≥ 75</v>
      </c>
      <c r="G2" s="124" t="str">
        <f>IF(AND('Kennzahlenbogen_(KB)'!O9="",$A2&lt;&gt;"I.O."),"-----",IF($A2="I.O.","",'Kennzahlenbogen_(KB)'!O9))</f>
        <v>-----</v>
      </c>
      <c r="H2" s="116">
        <f>IF($A2="I.O.","",IF('Kennzahlenbogen_(KB)'!Q9="","-----",'Kennzahlenbogen_(KB)'!Q9))</f>
        <v>0</v>
      </c>
      <c r="I2" s="116" t="str">
        <f>IF($A2="I.O.","","-----")</f>
        <v>-----</v>
      </c>
      <c r="J2" s="124" t="str">
        <f>IF($A2="I.O.","","-----")</f>
        <v>-----</v>
      </c>
      <c r="K2" s="122" t="str">
        <f>IF($A2="I.O.","",'Kennzahlenbogen_(KB)'!R9)</f>
        <v>Unvollständig</v>
      </c>
      <c r="L2" s="123" t="str">
        <f>IF(AND('Kennzahlenbogen_(KB)'!S9="",$A2&lt;&gt;"I.O."),"-----",IF($A2="I.O.","",'Kennzahlenbogen_(KB)'!S9))</f>
        <v>-----</v>
      </c>
      <c r="M2" s="123" t="str">
        <f>IF(AND('Kennzahlenbogen_(KB)'!T9="",$A2&lt;&gt;"I.O."),"-----",IF($A2="I.O.","",'Kennzahlenbogen_(KB)'!T9))</f>
        <v>-----</v>
      </c>
      <c r="O2" s="122" t="str">
        <f t="array" aca="1" ref="O2" ca="1">IF(ROW()-ROW($D$2:$D$34)+1&gt;ROWS($C$2:$C$34)-COUNTBLANK($C$2:$C$34),"",INDIRECT(ADDRESS(SMALL((IF($C$2:$C$34&lt;&gt;"",ROW($C$2:$C$34),ROW()+ROWS($C$2:$C$34))),ROW()-ROW($D$2:$D$34)+1),COLUMN($C$2:$C$34),4)))</f>
        <v>1a</v>
      </c>
      <c r="P2" s="123" t="str">
        <f t="array" aca="1" ref="P2" ca="1">IF(ROW()-ROW($E$2:$E$34)+1&gt;ROWS($D$2:$D$34)-COUNTBLANK($D$2:$D$34),"",INDIRECT(ADDRESS(SMALL((IF($D$2:$D$34&gt;"",ROW($D$2:$D$34),ROW()+ROWS($D$2:$D$34))),ROW()-ROW($E$2:$E$34)+1),COLUMN($D$2:$D$34),4)))</f>
        <v>Anzahl Primärfälle</v>
      </c>
      <c r="Q2" s="124" t="str">
        <f t="array" aca="1" ref="Q2" ca="1">IF(ROW()-ROW($F$2:$F$34)+1&gt;ROWS($E$2:$E$34)-COUNTBLANK($E$2:$E$34),"",INDIRECT(ADDRESS(SMALL((IF($E$2:$E$34&gt;"",ROW($E$2:$E$34),ROW()+ROWS($E$2:$E$34))),ROW()-ROW($F$2:$F$34)+1),COLUMN($E$2:$E$34),4)))</f>
        <v>-----</v>
      </c>
      <c r="R2" s="125" t="str">
        <f t="array" aca="1" ref="R2" ca="1">IF(ROW()-ROW($G$2:$G$34)+1&gt;ROWS($F$2:$F$34)-COUNTBLANK($F$2:$F$34),"",INDIRECT(ADDRESS(SMALL((IF($F$2:$F$34&gt;"",ROW($F$2:$F$34),ROW()+ROWS($F$2:$F$34))),ROW()-ROW($G$2:$G$34)+1),COLUMN($F$2:$F$34),4)))</f>
        <v>≥ 75</v>
      </c>
      <c r="S2" s="124" t="str">
        <f t="array" aca="1" ref="S2" ca="1">IF(ROW()-ROW($H$2:$H$34)+1&gt;ROWS($G$2:$G$34)-COUNTBLANK($G$2:$G$34),"",INDIRECT(ADDRESS(SMALL((IF($G$2:$G$34&lt;&gt;"",ROW($G$2:$G$34),ROW()+ROWS($G$2:$G$34))),ROW()-ROW($H$2:$H$34)+1),COLUMN($G$2:$G$34),4)))</f>
        <v>-----</v>
      </c>
      <c r="T2" s="116">
        <f t="array" aca="1" ref="T2" ca="1">IF(ROW()-ROW($I$2:$I$34)+1&gt;ROWS($H$2:$H$34)-COUNTBLANK($H$2:$H$34),"",INDIRECT(ADDRESS(SMALL((IF($H$2:$H$34&lt;&gt;"",ROW($H$2:$H$34),ROW()+ROWS($H$2:$H$34))),ROW()-ROW($I$2:$I$34)+1),COLUMN($H$2:$H$34),4)))</f>
        <v>0</v>
      </c>
      <c r="U2" s="116" t="str">
        <f t="array" aca="1" ref="U2" ca="1">IF(ROW()-ROW($J$2:$J$34)+1&gt;ROWS($I$2:$I$34)-COUNTBLANK($I$2:$I$34),"",INDIRECT(ADDRESS(SMALL((IF($I$2:$I$34&lt;&gt;"",ROW($I$2:$I$34),ROW()+ROWS($I$2:$I$34))),ROW()-ROW($J$2:$J$34)+1),COLUMN($I$2:$I$34),4)))</f>
        <v>-----</v>
      </c>
      <c r="V2" s="117" t="str">
        <f t="array" aca="1" ref="V2" ca="1">IF(ROW()-ROW($K$2:$K$34)+1&gt;ROWS($J$2:$J$34)-COUNTBLANK($J$2:$J$34),"",INDIRECT(ADDRESS(SMALL((IF($J$2:$J$34&lt;&gt;"",ROW($J$2:$J$34),ROW()+ROWS($J$2:$J$34))),ROW()-ROW($K$2:$K$34)+1),COLUMN($J$2:$J$34),4)))</f>
        <v>-----</v>
      </c>
      <c r="W2" s="122" t="str">
        <f t="array" aca="1" ref="W2" ca="1">IF(ROW()-ROW($L$2:$L$34)+1&gt;ROWS($K$2:$K$34)-COUNTBLANK($K$2:$K$34),"",INDIRECT(ADDRESS(SMALL((IF($K$2:$K$34&lt;&gt;"",ROW($K$2:$K$34),ROW()+ROWS($K$2:$K$34))),ROW()-ROW($L$2:$L$34)+1),COLUMN($K$2:$K$34),4)))</f>
        <v>Unvollständig</v>
      </c>
      <c r="X2" s="123" t="str">
        <f t="array" aca="1" ref="X2" ca="1">IF(ROW()-ROW($M$2:$M$34)+1&gt;ROWS($L$2:$L$34)-COUNTBLANK($L$2:$L$34),"",INDIRECT(ADDRESS(SMALL((IF($L$2:$L$34&lt;&gt;"",ROW($L$2:$L$34),ROW()+ROWS($L$2:$L$34))),ROW()-ROW($M$2:$M$34)+1),COLUMN($L$2:$L$34),4)))</f>
        <v>-----</v>
      </c>
      <c r="Y2" s="123" t="str">
        <f t="array" aca="1" ref="Y2" ca="1">IF(ROW()-ROW($N$2:$N$34)+1&gt;ROWS($M$2:$M$34)-COUNTBLANK($M$2:$M$34),"",INDIRECT(ADDRESS(SMALL((IF($M$2:$M$34&lt;&gt;"",ROW($M$2:$M$34),ROW()+ROWS($M$2:$M$34))),ROW()-ROW($N$2:$N$34)+1),COLUMN($M$2:$M$34),4)))</f>
        <v>-----</v>
      </c>
    </row>
    <row r="3" spans="1:25" ht="36" customHeight="1" x14ac:dyDescent="0.25">
      <c r="A3" s="122" t="str">
        <f>IF('Kennzahlenbogen_(KB)'!R12=0,"",'Kennzahlenbogen_(KB)'!R12)</f>
        <v>Unvollständig</v>
      </c>
      <c r="C3" s="208" t="str">
        <f>IF($A3="I.O.","",'Kennzahlenbogen_(KB)'!B12)</f>
        <v>1b</v>
      </c>
      <c r="D3" s="150" t="str">
        <f>IF($A3="I.O.","",'Kennzahlenbogen_(KB)'!E12)</f>
        <v>Pat. mit neuaufgetretenem Rezidiv (Lokal, regionale LK-Metastasen) und/oder  Fernmetastasen</v>
      </c>
      <c r="E3" s="124" t="str">
        <f>IF(AND('Kennzahlenbogen_(KB)'!L12="",$A3&lt;&gt;"I.O."),"-----",IF($A3="I.O.","",'Kennzahlenbogen_(KB)'!L12))</f>
        <v>-----</v>
      </c>
      <c r="F3" s="125" t="str">
        <f>IF($A3="I.O.","",'Kennzahlenbogen_(KB)'!M12)</f>
        <v>Derzeit keine Vorgaben</v>
      </c>
      <c r="G3" s="124" t="str">
        <f>IF(AND('Kennzahlenbogen_(KB)'!O12="",$A3&lt;&gt;"I.O."),"-----",IF($A3="I.O.","",'Kennzahlenbogen_(KB)'!O12))</f>
        <v>-----</v>
      </c>
      <c r="H3" s="116" t="str">
        <f>IF($A3="I.O.","",IF('Kennzahlenbogen_(KB)'!Q12="","-----",'Kennzahlenbogen_(KB)'!Q12))</f>
        <v>-----</v>
      </c>
      <c r="I3" s="116" t="str">
        <f t="shared" ref="I3:J3" si="0">IF($A3="I.O.","","-----")</f>
        <v>-----</v>
      </c>
      <c r="J3" s="124" t="str">
        <f t="shared" si="0"/>
        <v>-----</v>
      </c>
      <c r="K3" s="122" t="str">
        <f>IF($A3="I.O.","",'Kennzahlenbogen_(KB)'!R12)</f>
        <v>Unvollständig</v>
      </c>
      <c r="L3" s="123" t="str">
        <f>IF(AND('Kennzahlenbogen_(KB)'!S12="",$A3&lt;&gt;"I.O."),"-----",IF($A3="I.O.","",'Kennzahlenbogen_(KB)'!S12))</f>
        <v>-----</v>
      </c>
      <c r="M3" s="123" t="str">
        <f>IF(AND('Kennzahlenbogen_(KB)'!T12="",$A3&lt;&gt;"I.O."),"-----",IF($A3="I.O.","",'Kennzahlenbogen_(KB)'!T12))</f>
        <v>-----</v>
      </c>
      <c r="O3" s="122" t="str">
        <f t="array" aca="1" ref="O3" ca="1">IF(ROW()-ROW($D$2:$D$34)+1&gt;ROWS($C$2:$C$34)-COUNTBLANK($C$2:$C$34),"",INDIRECT(ADDRESS(SMALL((IF($C$2:$C$34&lt;&gt;"",ROW($C$2:$C$34),ROW()+ROWS($C$2:$C$34))),ROW()-ROW($D$2:$D$34)+1),COLUMN($C$2:$C$34),4)))</f>
        <v>1b</v>
      </c>
      <c r="P3" s="123" t="str">
        <f t="array" aca="1" ref="P3" ca="1">IF(ROW()-ROW($E$2:$E$34)+1&gt;ROWS($D$2:$D$34)-COUNTBLANK($D$2:$D$34),"",INDIRECT(ADDRESS(SMALL((IF($D$2:$D$34&gt;"",ROW($D$2:$D$34),ROW()+ROWS($D$2:$D$34))),ROW()-ROW($E$2:$E$34)+1),COLUMN($D$2:$D$34),4)))</f>
        <v>Pat. mit neuaufgetretenem Rezidiv (Lokal, regionale LK-Metastasen) und/oder  Fernmetastasen</v>
      </c>
      <c r="Q3" s="124" t="str">
        <f t="array" aca="1" ref="Q3" ca="1">IF(ROW()-ROW($F$2:$F$34)+1&gt;ROWS($E$2:$E$34)-COUNTBLANK($E$2:$E$34),"",INDIRECT(ADDRESS(SMALL((IF($E$2:$E$34&gt;"",ROW($E$2:$E$34),ROW()+ROWS($E$2:$E$34))),ROW()-ROW($F$2:$F$34)+1),COLUMN($E$2:$E$34),4)))</f>
        <v>-----</v>
      </c>
      <c r="R3" s="125" t="str">
        <f t="array" aca="1" ref="R3" ca="1">IF(ROW()-ROW($G$2:$G$34)+1&gt;ROWS($F$2:$F$34)-COUNTBLANK($F$2:$F$34),"",INDIRECT(ADDRESS(SMALL((IF($F$2:$F$34&gt;"",ROW($F$2:$F$34),ROW()+ROWS($F$2:$F$34))),ROW()-ROW($G$2:$G$34)+1),COLUMN($F$2:$F$34),4)))</f>
        <v>Derzeit keine Vorgaben</v>
      </c>
      <c r="S3" s="124" t="str">
        <f t="array" aca="1" ref="S3" ca="1">IF(ROW()-ROW($H$2:$H$34)+1&gt;ROWS($G$2:$G$34)-COUNTBLANK($G$2:$G$34),"",INDIRECT(ADDRESS(SMALL((IF($G$2:$G$34&lt;&gt;"",ROW($G$2:$G$34),ROW()+ROWS($G$2:$G$34))),ROW()-ROW($H$2:$H$34)+1),COLUMN($G$2:$G$34),4)))</f>
        <v>-----</v>
      </c>
      <c r="T3" s="116" t="str">
        <f t="array" aca="1" ref="T3" ca="1">IF(ROW()-ROW($I$2:$I$34)+1&gt;ROWS($H$2:$H$34)-COUNTBLANK($H$2:$H$34),"",INDIRECT(ADDRESS(SMALL((IF($H$2:$H$34&lt;&gt;"",ROW($H$2:$H$34),ROW()+ROWS($H$2:$H$34))),ROW()-ROW($I$2:$I$34)+1),COLUMN($H$2:$H$34),4)))</f>
        <v>-----</v>
      </c>
      <c r="U3" s="116" t="str">
        <f t="array" aca="1" ref="U3" ca="1">IF(ROW()-ROW($J$2:$J$34)+1&gt;ROWS($I$2:$I$34)-COUNTBLANK($I$2:$I$34),"",INDIRECT(ADDRESS(SMALL((IF($I$2:$I$34&lt;&gt;"",ROW($I$2:$I$34),ROW()+ROWS($I$2:$I$34))),ROW()-ROW($J$2:$J$34)+1),COLUMN($I$2:$I$34),4)))</f>
        <v>-----</v>
      </c>
      <c r="V3" s="117" t="str">
        <f t="array" aca="1" ref="V3" ca="1">IF(ROW()-ROW($K$2:$K$34)+1&gt;ROWS($J$2:$J$34)-COUNTBLANK($J$2:$J$34),"",INDIRECT(ADDRESS(SMALL((IF($J$2:$J$34&lt;&gt;"",ROW($J$2:$J$34),ROW()+ROWS($J$2:$J$34))),ROW()-ROW($K$2:$K$34)+1),COLUMN($J$2:$J$34),4)))</f>
        <v>-----</v>
      </c>
      <c r="W3" s="122" t="str">
        <f t="array" aca="1" ref="W3" ca="1">IF(ROW()-ROW($L$2:$L$34)+1&gt;ROWS($K$2:$K$34)-COUNTBLANK($K$2:$K$34),"",INDIRECT(ADDRESS(SMALL((IF($K$2:$K$34&lt;&gt;"",ROW($K$2:$K$34),ROW()+ROWS($K$2:$K$34))),ROW()-ROW($L$2:$L$34)+1),COLUMN($K$2:$K$34),4)))</f>
        <v>Unvollständig</v>
      </c>
      <c r="X3" s="123" t="str">
        <f t="array" aca="1" ref="X3" ca="1">IF(ROW()-ROW($M$2:$M$34)+1&gt;ROWS($L$2:$L$34)-COUNTBLANK($L$2:$L$34),"",INDIRECT(ADDRESS(SMALL((IF($L$2:$L$34&lt;&gt;"",ROW($L$2:$L$34),ROW()+ROWS($L$2:$L$34))),ROW()-ROW($M$2:$M$34)+1),COLUMN($L$2:$L$34),4)))</f>
        <v>-----</v>
      </c>
      <c r="Y3" s="123" t="str">
        <f t="array" aca="1" ref="Y3" ca="1">IF(ROW()-ROW($N$2:$N$34)+1&gt;ROWS($M$2:$M$34)-COUNTBLANK($M$2:$M$34),"",INDIRECT(ADDRESS(SMALL((IF($M$2:$M$34&lt;&gt;"",ROW($M$2:$M$34),ROW()+ROWS($M$2:$M$34))),ROW()-ROW($N$2:$N$34)+1),COLUMN($M$2:$M$34),4)))</f>
        <v>-----</v>
      </c>
    </row>
    <row r="4" spans="1:25" ht="36" customHeight="1" x14ac:dyDescent="0.25">
      <c r="A4" s="122" t="str">
        <f>IF('Kennzahlenbogen_(KB)'!R15=0,"",'Kennzahlenbogen_(KB)'!R15)</f>
        <v>Unvollständig</v>
      </c>
      <c r="C4" s="122" t="str">
        <f>IF($A4="I.O.","",'Kennzahlenbogen_(KB)'!B15)</f>
        <v>2a</v>
      </c>
      <c r="D4" s="150" t="str">
        <f>IF($A4="I.O.","",'Kennzahlenbogen_(KB)'!E15)</f>
        <v>Prätherapeutische Tumorkonferenz</v>
      </c>
      <c r="E4" s="124" t="str">
        <f>IF(AND('Kennzahlenbogen_(KB)'!L15="",$A4&lt;&gt;"I.O."),"-----",IF($A4="I.O.","",'Kennzahlenbogen_(KB)'!L15))</f>
        <v>-----</v>
      </c>
      <c r="F4" s="125" t="str">
        <f>IF($A4="I.O.","",'Kennzahlenbogen_(KB)'!M15)</f>
        <v>≥ 95%</v>
      </c>
      <c r="G4" s="124" t="str">
        <f>IF(AND('Kennzahlenbogen_(KB)'!O15="",$A4&lt;&gt;"I.O."),"-----",IF($A4="I.O.","",'Kennzahlenbogen_(KB)'!O15))</f>
        <v>-----</v>
      </c>
      <c r="H4" s="116" t="str">
        <f>IF($A4="I.O.","",IF('Kennzahlenbogen_(KB)'!Q15="","-----",'Kennzahlenbogen_(KB)'!Q15))</f>
        <v>-----</v>
      </c>
      <c r="I4" s="116">
        <f>IF($A4="I.O.","",IF('Kennzahlenbogen_(KB)'!Q16="","-----",'Kennzahlenbogen_(KB)'!Q16))</f>
        <v>0</v>
      </c>
      <c r="J4" s="124" t="str">
        <f>IF($A4="I.O.","",IF('Kennzahlenbogen_(KB)'!Q17="",0,'Kennzahlenbogen_(KB)'!Q17))</f>
        <v>n.d.</v>
      </c>
      <c r="K4" s="122" t="str">
        <f>IF($A4="I.O.","",'Kennzahlenbogen_(KB)'!R15)</f>
        <v>Unvollständig</v>
      </c>
      <c r="L4" s="123" t="str">
        <f>IF(AND('Kennzahlenbogen_(KB)'!S15="",$A4&lt;&gt;"I.O."),"-----",IF($A4="I.O.","",'Kennzahlenbogen_(KB)'!S15))</f>
        <v>-----</v>
      </c>
      <c r="M4" s="123" t="str">
        <f>IF(AND('Kennzahlenbogen_(KB)'!T15="",$A4&lt;&gt;"I.O."),"-----",IF($A4="I.O.","",'Kennzahlenbogen_(KB)'!T15))</f>
        <v>-----</v>
      </c>
      <c r="O4" s="122" t="str">
        <f t="array" aca="1" ref="O4" ca="1">IF(ROW()-ROW($D$2:$D$34)+1&gt;ROWS($C$2:$C$34)-COUNTBLANK($C$2:$C$34),"",INDIRECT(ADDRESS(SMALL((IF($C$2:$C$34&lt;&gt;"",ROW($C$2:$C$34),ROW()+ROWS($C$2:$C$34))),ROW()-ROW($D$2:$D$34)+1),COLUMN($C$2:$C$34),4)))</f>
        <v>2a</v>
      </c>
      <c r="P4" s="123" t="str">
        <f t="array" aca="1" ref="P4" ca="1">IF(ROW()-ROW($E$2:$E$34)+1&gt;ROWS($D$2:$D$34)-COUNTBLANK($D$2:$D$34),"",INDIRECT(ADDRESS(SMALL((IF($D$2:$D$34&gt;"",ROW($D$2:$D$34),ROW()+ROWS($D$2:$D$34))),ROW()-ROW($E$2:$E$34)+1),COLUMN($D$2:$D$34),4)))</f>
        <v>Prätherapeutische Tumorkonferenz</v>
      </c>
      <c r="Q4" s="124" t="str">
        <f t="array" aca="1" ref="Q4" ca="1">IF(ROW()-ROW($F$2:$F$34)+1&gt;ROWS($E$2:$E$34)-COUNTBLANK($E$2:$E$34),"",INDIRECT(ADDRESS(SMALL((IF($E$2:$E$34&gt;"",ROW($E$2:$E$34),ROW()+ROWS($E$2:$E$34))),ROW()-ROW($F$2:$F$34)+1),COLUMN($E$2:$E$34),4)))</f>
        <v>-----</v>
      </c>
      <c r="R4" s="125" t="str">
        <f t="array" aca="1" ref="R4" ca="1">IF(ROW()-ROW($G$2:$G$34)+1&gt;ROWS($F$2:$F$34)-COUNTBLANK($F$2:$F$34),"",INDIRECT(ADDRESS(SMALL((IF($F$2:$F$34&gt;"",ROW($F$2:$F$34),ROW()+ROWS($F$2:$F$34))),ROW()-ROW($G$2:$G$34)+1),COLUMN($F$2:$F$34),4)))</f>
        <v>≥ 95%</v>
      </c>
      <c r="S4" s="124" t="str">
        <f t="array" aca="1" ref="S4" ca="1">IF(ROW()-ROW($H$2:$H$34)+1&gt;ROWS($G$2:$G$34)-COUNTBLANK($G$2:$G$34),"",INDIRECT(ADDRESS(SMALL((IF($G$2:$G$34&lt;&gt;"",ROW($G$2:$G$34),ROW()+ROWS($G$2:$G$34))),ROW()-ROW($H$2:$H$34)+1),COLUMN($G$2:$G$34),4)))</f>
        <v>-----</v>
      </c>
      <c r="T4" s="116" t="str">
        <f t="array" aca="1" ref="T4" ca="1">IF(ROW()-ROW($I$2:$I$34)+1&gt;ROWS($H$2:$H$34)-COUNTBLANK($H$2:$H$34),"",INDIRECT(ADDRESS(SMALL((IF($H$2:$H$34&lt;&gt;"",ROW($H$2:$H$34),ROW()+ROWS($H$2:$H$34))),ROW()-ROW($I$2:$I$34)+1),COLUMN($H$2:$H$34),4)))</f>
        <v>-----</v>
      </c>
      <c r="U4" s="116">
        <f t="array" aca="1" ref="U4" ca="1">IF(ROW()-ROW($J$2:$J$34)+1&gt;ROWS($I$2:$I$34)-COUNTBLANK($I$2:$I$34),"",INDIRECT(ADDRESS(SMALL((IF($I$2:$I$34&lt;&gt;"",ROW($I$2:$I$34),ROW()+ROWS($I$2:$I$34))),ROW()-ROW($J$2:$J$34)+1),COLUMN($I$2:$I$34),4)))</f>
        <v>0</v>
      </c>
      <c r="V4" s="117" t="str">
        <f t="array" aca="1" ref="V4" ca="1">IF(ROW()-ROW($K$2:$K$34)+1&gt;ROWS($J$2:$J$34)-COUNTBLANK($J$2:$J$34),"",INDIRECT(ADDRESS(SMALL((IF($J$2:$J$34&lt;&gt;"",ROW($J$2:$J$34),ROW()+ROWS($J$2:$J$34))),ROW()-ROW($K$2:$K$34)+1),COLUMN($J$2:$J$34),4)))</f>
        <v>n.d.</v>
      </c>
      <c r="W4" s="122" t="str">
        <f t="array" aca="1" ref="W4" ca="1">IF(ROW()-ROW($L$2:$L$34)+1&gt;ROWS($K$2:$K$34)-COUNTBLANK($K$2:$K$34),"",INDIRECT(ADDRESS(SMALL((IF($K$2:$K$34&lt;&gt;"",ROW($K$2:$K$34),ROW()+ROWS($K$2:$K$34))),ROW()-ROW($L$2:$L$34)+1),COLUMN($K$2:$K$34),4)))</f>
        <v>Unvollständig</v>
      </c>
      <c r="X4" s="123" t="str">
        <f t="array" aca="1" ref="X4" ca="1">IF(ROW()-ROW($M$2:$M$34)+1&gt;ROWS($L$2:$L$34)-COUNTBLANK($L$2:$L$34),"",INDIRECT(ADDRESS(SMALL((IF($L$2:$L$34&lt;&gt;"",ROW($L$2:$L$34),ROW()+ROWS($L$2:$L$34))),ROW()-ROW($M$2:$M$34)+1),COLUMN($L$2:$L$34),4)))</f>
        <v>-----</v>
      </c>
      <c r="Y4" s="123" t="str">
        <f t="array" aca="1" ref="Y4" ca="1">IF(ROW()-ROW($N$2:$N$34)+1&gt;ROWS($M$2:$M$34)-COUNTBLANK($M$2:$M$34),"",INDIRECT(ADDRESS(SMALL((IF($M$2:$M$34&lt;&gt;"",ROW($M$2:$M$34),ROW()+ROWS($M$2:$M$34))),ROW()-ROW($N$2:$N$34)+1),COLUMN($M$2:$M$34),4)))</f>
        <v>-----</v>
      </c>
    </row>
    <row r="5" spans="1:25" ht="36" customHeight="1" x14ac:dyDescent="0.25">
      <c r="A5" s="122" t="str">
        <f>IF('Kennzahlenbogen_(KB)'!R18=0,"",'Kennzahlenbogen_(KB)'!R18)</f>
        <v>Unvollständig</v>
      </c>
      <c r="C5" s="122" t="str">
        <f>IF($A5="I.O.","",'Kennzahlenbogen_(KB)'!B18)</f>
        <v>2b</v>
      </c>
      <c r="D5" s="150" t="str">
        <f>IF($A5="I.O.","",'Kennzahlenbogen_(KB)'!E18)</f>
        <v>Vorstellung maligner Speicheldrüsentumoren in der Tumorkonferenz</v>
      </c>
      <c r="E5" s="124" t="str">
        <f>IF(AND('Kennzahlenbogen_(KB)'!L18="",$A5&lt;&gt;"I.O."),"-----",IF($A5="I.O.","",'Kennzahlenbogen_(KB)'!L18))</f>
        <v>-----</v>
      </c>
      <c r="F5" s="125" t="str">
        <f>IF($A5="I.O.","",'Kennzahlenbogen_(KB)'!M18)</f>
        <v>≥ 95%</v>
      </c>
      <c r="G5" s="124" t="str">
        <f>IF(AND('Kennzahlenbogen_(KB)'!O18="",$A5&lt;&gt;"I.O."),"-----",IF($A5="I.O.","",'Kennzahlenbogen_(KB)'!O18))</f>
        <v>-----</v>
      </c>
      <c r="H5" s="116" t="str">
        <f>IF($A5="I.O.","",IF('Kennzahlenbogen_(KB)'!Q18="","-----",'Kennzahlenbogen_(KB)'!Q18))</f>
        <v>-----</v>
      </c>
      <c r="I5" s="116">
        <f>IF($A5="I.O.","",IF('Kennzahlenbogen_(KB)'!Q19="","-----",'Kennzahlenbogen_(KB)'!Q19))</f>
        <v>0</v>
      </c>
      <c r="J5" s="124" t="str">
        <f>IF($A5="I.O.","",IF('Kennzahlenbogen_(KB)'!Q20="",0,'Kennzahlenbogen_(KB)'!Q20))</f>
        <v>n.d.</v>
      </c>
      <c r="K5" s="122" t="str">
        <f>IF($A5="I.O.","",'Kennzahlenbogen_(KB)'!R18)</f>
        <v>Unvollständig</v>
      </c>
      <c r="L5" s="123" t="str">
        <f>IF(AND('Kennzahlenbogen_(KB)'!S18="",$A5&lt;&gt;"I.O."),"-----",IF($A5="I.O.","",'Kennzahlenbogen_(KB)'!S18))</f>
        <v>-----</v>
      </c>
      <c r="M5" s="123" t="str">
        <f>IF(AND('Kennzahlenbogen_(KB)'!T18="",$A5&lt;&gt;"I.O."),"-----",IF($A5="I.O.","",'Kennzahlenbogen_(KB)'!T18))</f>
        <v>-----</v>
      </c>
      <c r="O5" s="122" t="str">
        <f t="array" aca="1" ref="O5" ca="1">IF(ROW()-ROW($D$2:$D$34)+1&gt;ROWS($C$2:$C$34)-COUNTBLANK($C$2:$C$34),"",INDIRECT(ADDRESS(SMALL((IF($C$2:$C$34&lt;&gt;"",ROW($C$2:$C$34),ROW()+ROWS($C$2:$C$34))),ROW()-ROW($D$2:$D$34)+1),COLUMN($C$2:$C$34),4)))</f>
        <v>2b</v>
      </c>
      <c r="P5" s="123" t="str">
        <f t="array" aca="1" ref="P5" ca="1">IF(ROW()-ROW($E$2:$E$34)+1&gt;ROWS($D$2:$D$34)-COUNTBLANK($D$2:$D$34),"",INDIRECT(ADDRESS(SMALL((IF($D$2:$D$34&gt;"",ROW($D$2:$D$34),ROW()+ROWS($D$2:$D$34))),ROW()-ROW($E$2:$E$34)+1),COLUMN($D$2:$D$34),4)))</f>
        <v>Vorstellung maligner Speicheldrüsentumoren in der Tumorkonferenz</v>
      </c>
      <c r="Q5" s="124" t="str">
        <f t="array" aca="1" ref="Q5" ca="1">IF(ROW()-ROW($F$2:$F$34)+1&gt;ROWS($E$2:$E$34)-COUNTBLANK($E$2:$E$34),"",INDIRECT(ADDRESS(SMALL((IF($E$2:$E$34&gt;"",ROW($E$2:$E$34),ROW()+ROWS($E$2:$E$34))),ROW()-ROW($F$2:$F$34)+1),COLUMN($E$2:$E$34),4)))</f>
        <v>-----</v>
      </c>
      <c r="R5" s="125" t="str">
        <f t="array" aca="1" ref="R5" ca="1">IF(ROW()-ROW($G$2:$G$34)+1&gt;ROWS($F$2:$F$34)-COUNTBLANK($F$2:$F$34),"",INDIRECT(ADDRESS(SMALL((IF($F$2:$F$34&gt;"",ROW($F$2:$F$34),ROW()+ROWS($F$2:$F$34))),ROW()-ROW($G$2:$G$34)+1),COLUMN($F$2:$F$34),4)))</f>
        <v>≥ 95%</v>
      </c>
      <c r="S5" s="124" t="str">
        <f t="array" aca="1" ref="S5" ca="1">IF(ROW()-ROW($H$2:$H$34)+1&gt;ROWS($G$2:$G$34)-COUNTBLANK($G$2:$G$34),"",INDIRECT(ADDRESS(SMALL((IF($G$2:$G$34&lt;&gt;"",ROW($G$2:$G$34),ROW()+ROWS($G$2:$G$34))),ROW()-ROW($H$2:$H$34)+1),COLUMN($G$2:$G$34),4)))</f>
        <v>-----</v>
      </c>
      <c r="T5" s="116" t="str">
        <f t="array" aca="1" ref="T5" ca="1">IF(ROW()-ROW($I$2:$I$34)+1&gt;ROWS($H$2:$H$34)-COUNTBLANK($H$2:$H$34),"",INDIRECT(ADDRESS(SMALL((IF($H$2:$H$34&lt;&gt;"",ROW($H$2:$H$34),ROW()+ROWS($H$2:$H$34))),ROW()-ROW($I$2:$I$34)+1),COLUMN($H$2:$H$34),4)))</f>
        <v>-----</v>
      </c>
      <c r="U5" s="116">
        <f t="array" aca="1" ref="U5" ca="1">IF(ROW()-ROW($J$2:$J$34)+1&gt;ROWS($I$2:$I$34)-COUNTBLANK($I$2:$I$34),"",INDIRECT(ADDRESS(SMALL((IF($I$2:$I$34&lt;&gt;"",ROW($I$2:$I$34),ROW()+ROWS($I$2:$I$34))),ROW()-ROW($J$2:$J$34)+1),COLUMN($I$2:$I$34),4)))</f>
        <v>0</v>
      </c>
      <c r="V5" s="117" t="str">
        <f t="array" aca="1" ref="V5" ca="1">IF(ROW()-ROW($K$2:$K$34)+1&gt;ROWS($J$2:$J$34)-COUNTBLANK($J$2:$J$34),"",INDIRECT(ADDRESS(SMALL((IF($J$2:$J$34&lt;&gt;"",ROW($J$2:$J$34),ROW()+ROWS($J$2:$J$34))),ROW()-ROW($K$2:$K$34)+1),COLUMN($J$2:$J$34),4)))</f>
        <v>n.d.</v>
      </c>
      <c r="W5" s="122" t="str">
        <f t="array" aca="1" ref="W5" ca="1">IF(ROW()-ROW($L$2:$L$34)+1&gt;ROWS($K$2:$K$34)-COUNTBLANK($K$2:$K$34),"",INDIRECT(ADDRESS(SMALL((IF($K$2:$K$34&lt;&gt;"",ROW($K$2:$K$34),ROW()+ROWS($K$2:$K$34))),ROW()-ROW($L$2:$L$34)+1),COLUMN($K$2:$K$34),4)))</f>
        <v>Unvollständig</v>
      </c>
      <c r="X5" s="123" t="str">
        <f t="array" aca="1" ref="X5" ca="1">IF(ROW()-ROW($M$2:$M$34)+1&gt;ROWS($L$2:$L$34)-COUNTBLANK($L$2:$L$34),"",INDIRECT(ADDRESS(SMALL((IF($L$2:$L$34&lt;&gt;"",ROW($L$2:$L$34),ROW()+ROWS($L$2:$L$34))),ROW()-ROW($M$2:$M$34)+1),COLUMN($L$2:$L$34),4)))</f>
        <v>-----</v>
      </c>
      <c r="Y5" s="123" t="str">
        <f t="array" aca="1" ref="Y5" ca="1">IF(ROW()-ROW($N$2:$N$34)+1&gt;ROWS($M$2:$M$34)-COUNTBLANK($M$2:$M$34),"",INDIRECT(ADDRESS(SMALL((IF($M$2:$M$34&lt;&gt;"",ROW($M$2:$M$34),ROW()+ROWS($M$2:$M$34))),ROW()-ROW($N$2:$N$34)+1),COLUMN($M$2:$M$34),4)))</f>
        <v>-----</v>
      </c>
    </row>
    <row r="6" spans="1:25" ht="36" customHeight="1" x14ac:dyDescent="0.25">
      <c r="A6" s="122" t="str">
        <f>IF('Kennzahlenbogen_(KB)'!R21=0,"",'Kennzahlenbogen_(KB)'!R21)</f>
        <v>Unvollständig</v>
      </c>
      <c r="C6" s="122">
        <f>IF($A6="I.O.","",'Kennzahlenbogen_(KB)'!B21)</f>
        <v>3</v>
      </c>
      <c r="D6" s="150" t="str">
        <f>IF($A6="I.O.","",'Kennzahlenbogen_(KB)'!E21)</f>
        <v>Psychoonkologisches Distress-Screening</v>
      </c>
      <c r="E6" s="124" t="str">
        <f>IF(AND('Kennzahlenbogen_(KB)'!L21="",$A6&lt;&gt;"I.O."),"-----",IF($A6="I.O.","",'Kennzahlenbogen_(KB)'!L21))</f>
        <v>-----</v>
      </c>
      <c r="F6" s="125" t="str">
        <f>IF($A6="I.O.","",'Kennzahlenbogen_(KB)'!M21)</f>
        <v>≥ 65%</v>
      </c>
      <c r="G6" s="124" t="str">
        <f>IF(AND('Kennzahlenbogen_(KB)'!O21="",$A6&lt;&gt;"I.O."),"-----",IF($A6="I.O.","",'Kennzahlenbogen_(KB)'!O21))</f>
        <v>-----</v>
      </c>
      <c r="H6" s="116" t="str">
        <f>IF($A6="I.O.","",IF('Kennzahlenbogen_(KB)'!Q21="","-----",'Kennzahlenbogen_(KB)'!Q21))</f>
        <v>-----</v>
      </c>
      <c r="I6" s="116">
        <f>IF($A6="I.O.","",IF('Kennzahlenbogen_(KB)'!Q22="","-----",'Kennzahlenbogen_(KB)'!Q22))</f>
        <v>0</v>
      </c>
      <c r="J6" s="124" t="str">
        <f>IF($A6="I.O.","",IF('Kennzahlenbogen_(KB)'!Q23="",0,'Kennzahlenbogen_(KB)'!Q23))</f>
        <v>n.d.</v>
      </c>
      <c r="K6" s="122" t="str">
        <f>IF($A6="I.O.","",'Kennzahlenbogen_(KB)'!R21)</f>
        <v>Unvollständig</v>
      </c>
      <c r="L6" s="123" t="str">
        <f>IF(AND('Kennzahlenbogen_(KB)'!S21="",$A6&lt;&gt;"I.O."),"-----",IF($A6="I.O.","",'Kennzahlenbogen_(KB)'!S21))</f>
        <v>-----</v>
      </c>
      <c r="M6" s="123" t="str">
        <f>IF(AND('Kennzahlenbogen_(KB)'!T21="",$A6&lt;&gt;"I.O."),"-----",IF($A6="I.O.","",'Kennzahlenbogen_(KB)'!T21))</f>
        <v>-----</v>
      </c>
      <c r="O6" s="122">
        <f t="array" aca="1" ref="O6" ca="1">IF(ROW()-ROW($D$2:$D$34)+1&gt;ROWS($C$2:$C$34)-COUNTBLANK($C$2:$C$34),"",INDIRECT(ADDRESS(SMALL((IF($C$2:$C$34&lt;&gt;"",ROW($C$2:$C$34),ROW()+ROWS($C$2:$C$34))),ROW()-ROW($D$2:$D$34)+1),COLUMN($C$2:$C$34),4)))</f>
        <v>3</v>
      </c>
      <c r="P6" s="123" t="str">
        <f t="array" aca="1" ref="P6" ca="1">IF(ROW()-ROW($E$2:$E$34)+1&gt;ROWS($D$2:$D$34)-COUNTBLANK($D$2:$D$34),"",INDIRECT(ADDRESS(SMALL((IF($D$2:$D$34&gt;"",ROW($D$2:$D$34),ROW()+ROWS($D$2:$D$34))),ROW()-ROW($E$2:$E$34)+1),COLUMN($D$2:$D$34),4)))</f>
        <v>Psychoonkologisches Distress-Screening</v>
      </c>
      <c r="Q6" s="124" t="str">
        <f t="array" aca="1" ref="Q6" ca="1">IF(ROW()-ROW($F$2:$F$34)+1&gt;ROWS($E$2:$E$34)-COUNTBLANK($E$2:$E$34),"",INDIRECT(ADDRESS(SMALL((IF($E$2:$E$34&gt;"",ROW($E$2:$E$34),ROW()+ROWS($E$2:$E$34))),ROW()-ROW($F$2:$F$34)+1),COLUMN($E$2:$E$34),4)))</f>
        <v>-----</v>
      </c>
      <c r="R6" s="125" t="str">
        <f t="array" aca="1" ref="R6" ca="1">IF(ROW()-ROW($G$2:$G$34)+1&gt;ROWS($F$2:$F$34)-COUNTBLANK($F$2:$F$34),"",INDIRECT(ADDRESS(SMALL((IF($F$2:$F$34&gt;"",ROW($F$2:$F$34),ROW()+ROWS($F$2:$F$34))),ROW()-ROW($G$2:$G$34)+1),COLUMN($F$2:$F$34),4)))</f>
        <v>≥ 65%</v>
      </c>
      <c r="S6" s="124" t="str">
        <f t="array" aca="1" ref="S6" ca="1">IF(ROW()-ROW($H$2:$H$34)+1&gt;ROWS($G$2:$G$34)-COUNTBLANK($G$2:$G$34),"",INDIRECT(ADDRESS(SMALL((IF($G$2:$G$34&lt;&gt;"",ROW($G$2:$G$34),ROW()+ROWS($G$2:$G$34))),ROW()-ROW($H$2:$H$34)+1),COLUMN($G$2:$G$34),4)))</f>
        <v>-----</v>
      </c>
      <c r="T6" s="116" t="str">
        <f t="array" aca="1" ref="T6" ca="1">IF(ROW()-ROW($I$2:$I$34)+1&gt;ROWS($H$2:$H$34)-COUNTBLANK($H$2:$H$34),"",INDIRECT(ADDRESS(SMALL((IF($H$2:$H$34&lt;&gt;"",ROW($H$2:$H$34),ROW()+ROWS($H$2:$H$34))),ROW()-ROW($I$2:$I$34)+1),COLUMN($H$2:$H$34),4)))</f>
        <v>-----</v>
      </c>
      <c r="U6" s="116">
        <f t="array" aca="1" ref="U6" ca="1">IF(ROW()-ROW($J$2:$J$34)+1&gt;ROWS($I$2:$I$34)-COUNTBLANK($I$2:$I$34),"",INDIRECT(ADDRESS(SMALL((IF($I$2:$I$34&lt;&gt;"",ROW($I$2:$I$34),ROW()+ROWS($I$2:$I$34))),ROW()-ROW($J$2:$J$34)+1),COLUMN($I$2:$I$34),4)))</f>
        <v>0</v>
      </c>
      <c r="V6" s="117" t="str">
        <f t="array" aca="1" ref="V6" ca="1">IF(ROW()-ROW($K$2:$K$34)+1&gt;ROWS($J$2:$J$34)-COUNTBLANK($J$2:$J$34),"",INDIRECT(ADDRESS(SMALL((IF($J$2:$J$34&lt;&gt;"",ROW($J$2:$J$34),ROW()+ROWS($J$2:$J$34))),ROW()-ROW($K$2:$K$34)+1),COLUMN($J$2:$J$34),4)))</f>
        <v>n.d.</v>
      </c>
      <c r="W6" s="122" t="str">
        <f t="array" aca="1" ref="W6" ca="1">IF(ROW()-ROW($L$2:$L$34)+1&gt;ROWS($K$2:$K$34)-COUNTBLANK($K$2:$K$34),"",INDIRECT(ADDRESS(SMALL((IF($K$2:$K$34&lt;&gt;"",ROW($K$2:$K$34),ROW()+ROWS($K$2:$K$34))),ROW()-ROW($L$2:$L$34)+1),COLUMN($K$2:$K$34),4)))</f>
        <v>Unvollständig</v>
      </c>
      <c r="X6" s="123" t="str">
        <f t="array" aca="1" ref="X6" ca="1">IF(ROW()-ROW($M$2:$M$34)+1&gt;ROWS($L$2:$L$34)-COUNTBLANK($L$2:$L$34),"",INDIRECT(ADDRESS(SMALL((IF($L$2:$L$34&lt;&gt;"",ROW($L$2:$L$34),ROW()+ROWS($L$2:$L$34))),ROW()-ROW($M$2:$M$34)+1),COLUMN($L$2:$L$34),4)))</f>
        <v>-----</v>
      </c>
      <c r="Y6" s="123" t="str">
        <f t="array" aca="1" ref="Y6" ca="1">IF(ROW()-ROW($N$2:$N$34)+1&gt;ROWS($M$2:$M$34)-COUNTBLANK($M$2:$M$34),"",INDIRECT(ADDRESS(SMALL((IF($M$2:$M$34&lt;&gt;"",ROW($M$2:$M$34),ROW()+ROWS($M$2:$M$34))),ROW()-ROW($N$2:$N$34)+1),COLUMN($M$2:$M$34),4)))</f>
        <v>-----</v>
      </c>
    </row>
    <row r="7" spans="1:25" ht="36" customHeight="1" x14ac:dyDescent="0.25">
      <c r="A7" s="122" t="str">
        <f>IF('Kennzahlenbogen_(KB)'!R24=0,"",'Kennzahlenbogen_(KB)'!R24)</f>
        <v>Unvollständig</v>
      </c>
      <c r="C7" s="122" t="str">
        <f>IF($A7="I.O.","",'Kennzahlenbogen_(KB)'!B24)</f>
        <v>4</v>
      </c>
      <c r="D7" s="150" t="str">
        <f>IF($A7="I.O.","",'Kennzahlenbogen_(KB)'!E24)</f>
        <v>Beratung Sozialdienst</v>
      </c>
      <c r="E7" s="124" t="str">
        <f>IF(AND('Kennzahlenbogen_(KB)'!L24="",$A7&lt;&gt;"I.O."),"-----",IF($A7="I.O.","",'Kennzahlenbogen_(KB)'!L24))</f>
        <v>&lt; 20%</v>
      </c>
      <c r="F7" s="125" t="str">
        <f>IF($A7="I.O.","",'Kennzahlenbogen_(KB)'!M24)</f>
        <v>Derzeit keine Vorgaben</v>
      </c>
      <c r="G7" s="124" t="str">
        <f>IF(AND('Kennzahlenbogen_(KB)'!O24="",$A7&lt;&gt;"I.O."),"-----",IF($A7="I.O.","",'Kennzahlenbogen_(KB)'!O24))</f>
        <v>-----</v>
      </c>
      <c r="H7" s="116" t="str">
        <f>IF($A7="I.O.","",IF('Kennzahlenbogen_(KB)'!Q24="","-----",'Kennzahlenbogen_(KB)'!Q24))</f>
        <v>-----</v>
      </c>
      <c r="I7" s="116">
        <f>IF($A7="I.O.","",IF('Kennzahlenbogen_(KB)'!Q25="","-----",'Kennzahlenbogen_(KB)'!Q25))</f>
        <v>0</v>
      </c>
      <c r="J7" s="124" t="str">
        <f>IF($A7="I.O.","",IF('Kennzahlenbogen_(KB)'!Q26="",0,'Kennzahlenbogen_(KB)'!Q26))</f>
        <v>n.d.</v>
      </c>
      <c r="K7" s="122" t="str">
        <f>IF($A7="I.O.","",'Kennzahlenbogen_(KB)'!R24)</f>
        <v>Unvollständig</v>
      </c>
      <c r="L7" s="123" t="str">
        <f>IF(AND('Kennzahlenbogen_(KB)'!S24="",$A7&lt;&gt;"I.O."),"-----",IF($A7="I.O.","",'Kennzahlenbogen_(KB)'!S24))</f>
        <v>-----</v>
      </c>
      <c r="M7" s="123" t="str">
        <f>IF(AND('Kennzahlenbogen_(KB)'!T24="",$A7&lt;&gt;"I.O."),"-----",IF($A7="I.O.","",'Kennzahlenbogen_(KB)'!T24))</f>
        <v>-----</v>
      </c>
      <c r="O7" s="122" t="str">
        <f t="array" aca="1" ref="O7" ca="1">IF(ROW()-ROW($D$2:$D$34)+1&gt;ROWS($C$2:$C$34)-COUNTBLANK($C$2:$C$34),"",INDIRECT(ADDRESS(SMALL((IF($C$2:$C$34&lt;&gt;"",ROW($C$2:$C$34),ROW()+ROWS($C$2:$C$34))),ROW()-ROW($D$2:$D$34)+1),COLUMN($C$2:$C$34),4)))</f>
        <v>4</v>
      </c>
      <c r="P7" s="123" t="str">
        <f t="array" aca="1" ref="P7" ca="1">IF(ROW()-ROW($E$2:$E$34)+1&gt;ROWS($D$2:$D$34)-COUNTBLANK($D$2:$D$34),"",INDIRECT(ADDRESS(SMALL((IF($D$2:$D$34&gt;"",ROW($D$2:$D$34),ROW()+ROWS($D$2:$D$34))),ROW()-ROW($E$2:$E$34)+1),COLUMN($D$2:$D$34),4)))</f>
        <v>Beratung Sozialdienst</v>
      </c>
      <c r="Q7" s="124" t="str">
        <f t="array" aca="1" ref="Q7" ca="1">IF(ROW()-ROW($F$2:$F$34)+1&gt;ROWS($E$2:$E$34)-COUNTBLANK($E$2:$E$34),"",INDIRECT(ADDRESS(SMALL((IF($E$2:$E$34&gt;"",ROW($E$2:$E$34),ROW()+ROWS($E$2:$E$34))),ROW()-ROW($F$2:$F$34)+1),COLUMN($E$2:$E$34),4)))</f>
        <v>&lt; 20%</v>
      </c>
      <c r="R7" s="125" t="str">
        <f t="array" aca="1" ref="R7" ca="1">IF(ROW()-ROW($G$2:$G$34)+1&gt;ROWS($F$2:$F$34)-COUNTBLANK($F$2:$F$34),"",INDIRECT(ADDRESS(SMALL((IF($F$2:$F$34&gt;"",ROW($F$2:$F$34),ROW()+ROWS($F$2:$F$34))),ROW()-ROW($G$2:$G$34)+1),COLUMN($F$2:$F$34),4)))</f>
        <v>Derzeit keine Vorgaben</v>
      </c>
      <c r="S7" s="124" t="str">
        <f t="array" aca="1" ref="S7" ca="1">IF(ROW()-ROW($H$2:$H$34)+1&gt;ROWS($G$2:$G$34)-COUNTBLANK($G$2:$G$34),"",INDIRECT(ADDRESS(SMALL((IF($G$2:$G$34&lt;&gt;"",ROW($G$2:$G$34),ROW()+ROWS($G$2:$G$34))),ROW()-ROW($H$2:$H$34)+1),COLUMN($G$2:$G$34),4)))</f>
        <v>-----</v>
      </c>
      <c r="T7" s="116" t="str">
        <f t="array" aca="1" ref="T7" ca="1">IF(ROW()-ROW($I$2:$I$34)+1&gt;ROWS($H$2:$H$34)-COUNTBLANK($H$2:$H$34),"",INDIRECT(ADDRESS(SMALL((IF($H$2:$H$34&lt;&gt;"",ROW($H$2:$H$34),ROW()+ROWS($H$2:$H$34))),ROW()-ROW($I$2:$I$34)+1),COLUMN($H$2:$H$34),4)))</f>
        <v>-----</v>
      </c>
      <c r="U7" s="116">
        <f t="array" aca="1" ref="U7" ca="1">IF(ROW()-ROW($J$2:$J$34)+1&gt;ROWS($I$2:$I$34)-COUNTBLANK($I$2:$I$34),"",INDIRECT(ADDRESS(SMALL((IF($I$2:$I$34&lt;&gt;"",ROW($I$2:$I$34),ROW()+ROWS($I$2:$I$34))),ROW()-ROW($J$2:$J$34)+1),COLUMN($I$2:$I$34),4)))</f>
        <v>0</v>
      </c>
      <c r="V7" s="117" t="str">
        <f t="array" aca="1" ref="V7" ca="1">IF(ROW()-ROW($K$2:$K$34)+1&gt;ROWS($J$2:$J$34)-COUNTBLANK($J$2:$J$34),"",INDIRECT(ADDRESS(SMALL((IF($J$2:$J$34&lt;&gt;"",ROW($J$2:$J$34),ROW()+ROWS($J$2:$J$34))),ROW()-ROW($K$2:$K$34)+1),COLUMN($J$2:$J$34),4)))</f>
        <v>n.d.</v>
      </c>
      <c r="W7" s="122" t="str">
        <f t="array" aca="1" ref="W7" ca="1">IF(ROW()-ROW($L$2:$L$34)+1&gt;ROWS($K$2:$K$34)-COUNTBLANK($K$2:$K$34),"",INDIRECT(ADDRESS(SMALL((IF($K$2:$K$34&lt;&gt;"",ROW($K$2:$K$34),ROW()+ROWS($K$2:$K$34))),ROW()-ROW($L$2:$L$34)+1),COLUMN($K$2:$K$34),4)))</f>
        <v>Unvollständig</v>
      </c>
      <c r="X7" s="123" t="str">
        <f t="array" aca="1" ref="X7" ca="1">IF(ROW()-ROW($M$2:$M$34)+1&gt;ROWS($L$2:$L$34)-COUNTBLANK($L$2:$L$34),"",INDIRECT(ADDRESS(SMALL((IF($L$2:$L$34&lt;&gt;"",ROW($L$2:$L$34),ROW()+ROWS($L$2:$L$34))),ROW()-ROW($M$2:$M$34)+1),COLUMN($L$2:$L$34),4)))</f>
        <v>-----</v>
      </c>
      <c r="Y7" s="123" t="str">
        <f t="array" aca="1" ref="Y7" ca="1">IF(ROW()-ROW($N$2:$N$34)+1&gt;ROWS($M$2:$M$34)-COUNTBLANK($M$2:$M$34),"",INDIRECT(ADDRESS(SMALL((IF($M$2:$M$34&lt;&gt;"",ROW($M$2:$M$34),ROW()+ROWS($M$2:$M$34))),ROW()-ROW($N$2:$N$34)+1),COLUMN($M$2:$M$34),4)))</f>
        <v>-----</v>
      </c>
    </row>
    <row r="8" spans="1:25" ht="36" customHeight="1" x14ac:dyDescent="0.25">
      <c r="A8" s="122" t="str">
        <f>IF('Kennzahlenbogen_(KB)'!R27=0,"",'Kennzahlenbogen_(KB)'!R27)</f>
        <v>Unvollständig</v>
      </c>
      <c r="C8" s="122">
        <f>IF($A8="I.O.","",'Kennzahlenbogen_(KB)'!B27)</f>
        <v>5</v>
      </c>
      <c r="D8" s="150" t="str">
        <f>IF($A8="I.O.","",'Kennzahlenbogen_(KB)'!E27)</f>
        <v>Anteil 
Studienpat.</v>
      </c>
      <c r="E8" s="124" t="str">
        <f>IF(AND('Kennzahlenbogen_(KB)'!L27="",$A8&lt;&gt;"I.O."),"-----",IF($A8="I.O.","",'Kennzahlenbogen_(KB)'!L27))</f>
        <v>-----</v>
      </c>
      <c r="F8" s="125" t="str">
        <f>IF($A8="I.O.","",'Kennzahlenbogen_(KB)'!M27)</f>
        <v>≥ 5%</v>
      </c>
      <c r="G8" s="124" t="str">
        <f>IF(AND('Kennzahlenbogen_(KB)'!O27="",$A8&lt;&gt;"I.O."),"-----",IF($A8="I.O.","",'Kennzahlenbogen_(KB)'!O27))</f>
        <v>-----</v>
      </c>
      <c r="H8" s="116">
        <f>IF($A8="I.O.","",IF('Kennzahlenbogen_(KB)'!Q27="","-----",'Kennzahlenbogen_(KB)'!Q27))</f>
        <v>0</v>
      </c>
      <c r="I8" s="116">
        <f>IF($A8="I.O.","",IF('Kennzahlenbogen_(KB)'!Q28="","-----",'Kennzahlenbogen_(KB)'!Q28))</f>
        <v>0</v>
      </c>
      <c r="J8" s="124" t="str">
        <f>IF($A8="I.O.","",IF('Kennzahlenbogen_(KB)'!Q29="",0,'Kennzahlenbogen_(KB)'!Q29))</f>
        <v>n.d.</v>
      </c>
      <c r="K8" s="122" t="str">
        <f>IF($A8="I.O.","",'Kennzahlenbogen_(KB)'!R27)</f>
        <v>Unvollständig</v>
      </c>
      <c r="L8" s="123" t="str">
        <f>IF(AND('Kennzahlenbogen_(KB)'!S27="",$A8&lt;&gt;"I.O."),"-----",IF($A8="I.O.","",'Kennzahlenbogen_(KB)'!S27))</f>
        <v>-----</v>
      </c>
      <c r="M8" s="123" t="str">
        <f>IF(AND('Kennzahlenbogen_(KB)'!T27="",$A8&lt;&gt;"I.O."),"-----",IF($A8="I.O.","",'Kennzahlenbogen_(KB)'!T27))</f>
        <v>-----</v>
      </c>
      <c r="O8" s="122">
        <f t="array" aca="1" ref="O8" ca="1">IF(ROW()-ROW($D$2:$D$34)+1&gt;ROWS($C$2:$C$34)-COUNTBLANK($C$2:$C$34),"",INDIRECT(ADDRESS(SMALL((IF($C$2:$C$34&lt;&gt;"",ROW($C$2:$C$34),ROW()+ROWS($C$2:$C$34))),ROW()-ROW($D$2:$D$34)+1),COLUMN($C$2:$C$34),4)))</f>
        <v>5</v>
      </c>
      <c r="P8" s="123" t="str">
        <f t="array" aca="1" ref="P8" ca="1">IF(ROW()-ROW($E$2:$E$34)+1&gt;ROWS($D$2:$D$34)-COUNTBLANK($D$2:$D$34),"",INDIRECT(ADDRESS(SMALL((IF($D$2:$D$34&gt;"",ROW($D$2:$D$34),ROW()+ROWS($D$2:$D$34))),ROW()-ROW($E$2:$E$34)+1),COLUMN($D$2:$D$34),4)))</f>
        <v>Anteil 
Studienpat.</v>
      </c>
      <c r="Q8" s="124" t="str">
        <f t="array" aca="1" ref="Q8" ca="1">IF(ROW()-ROW($F$2:$F$34)+1&gt;ROWS($E$2:$E$34)-COUNTBLANK($E$2:$E$34),"",INDIRECT(ADDRESS(SMALL((IF($E$2:$E$34&gt;"",ROW($E$2:$E$34),ROW()+ROWS($E$2:$E$34))),ROW()-ROW($F$2:$F$34)+1),COLUMN($E$2:$E$34),4)))</f>
        <v>-----</v>
      </c>
      <c r="R8" s="125" t="str">
        <f t="array" aca="1" ref="R8" ca="1">IF(ROW()-ROW($G$2:$G$34)+1&gt;ROWS($F$2:$F$34)-COUNTBLANK($F$2:$F$34),"",INDIRECT(ADDRESS(SMALL((IF($F$2:$F$34&gt;"",ROW($F$2:$F$34),ROW()+ROWS($F$2:$F$34))),ROW()-ROW($G$2:$G$34)+1),COLUMN($F$2:$F$34),4)))</f>
        <v>≥ 5%</v>
      </c>
      <c r="S8" s="124" t="str">
        <f t="array" aca="1" ref="S8" ca="1">IF(ROW()-ROW($H$2:$H$34)+1&gt;ROWS($G$2:$G$34)-COUNTBLANK($G$2:$G$34),"",INDIRECT(ADDRESS(SMALL((IF($G$2:$G$34&lt;&gt;"",ROW($G$2:$G$34),ROW()+ROWS($G$2:$G$34))),ROW()-ROW($H$2:$H$34)+1),COLUMN($G$2:$G$34),4)))</f>
        <v>-----</v>
      </c>
      <c r="T8" s="116">
        <f t="array" aca="1" ref="T8" ca="1">IF(ROW()-ROW($I$2:$I$34)+1&gt;ROWS($H$2:$H$34)-COUNTBLANK($H$2:$H$34),"",INDIRECT(ADDRESS(SMALL((IF($H$2:$H$34&lt;&gt;"",ROW($H$2:$H$34),ROW()+ROWS($H$2:$H$34))),ROW()-ROW($I$2:$I$34)+1),COLUMN($H$2:$H$34),4)))</f>
        <v>0</v>
      </c>
      <c r="U8" s="116">
        <f t="array" aca="1" ref="U8" ca="1">IF(ROW()-ROW($J$2:$J$34)+1&gt;ROWS($I$2:$I$34)-COUNTBLANK($I$2:$I$34),"",INDIRECT(ADDRESS(SMALL((IF($I$2:$I$34&lt;&gt;"",ROW($I$2:$I$34),ROW()+ROWS($I$2:$I$34))),ROW()-ROW($J$2:$J$34)+1),COLUMN($I$2:$I$34),4)))</f>
        <v>0</v>
      </c>
      <c r="V8" s="117" t="str">
        <f t="array" aca="1" ref="V8" ca="1">IF(ROW()-ROW($K$2:$K$34)+1&gt;ROWS($J$2:$J$34)-COUNTBLANK($J$2:$J$34),"",INDIRECT(ADDRESS(SMALL((IF($J$2:$J$34&lt;&gt;"",ROW($J$2:$J$34),ROW()+ROWS($J$2:$J$34))),ROW()-ROW($K$2:$K$34)+1),COLUMN($J$2:$J$34),4)))</f>
        <v>n.d.</v>
      </c>
      <c r="W8" s="122" t="str">
        <f t="array" aca="1" ref="W8" ca="1">IF(ROW()-ROW($L$2:$L$34)+1&gt;ROWS($K$2:$K$34)-COUNTBLANK($K$2:$K$34),"",INDIRECT(ADDRESS(SMALL((IF($K$2:$K$34&lt;&gt;"",ROW($K$2:$K$34),ROW()+ROWS($K$2:$K$34))),ROW()-ROW($L$2:$L$34)+1),COLUMN($K$2:$K$34),4)))</f>
        <v>Unvollständig</v>
      </c>
      <c r="X8" s="123" t="str">
        <f t="array" aca="1" ref="X8" ca="1">IF(ROW()-ROW($M$2:$M$34)+1&gt;ROWS($L$2:$L$34)-COUNTBLANK($L$2:$L$34),"",INDIRECT(ADDRESS(SMALL((IF($L$2:$L$34&lt;&gt;"",ROW($L$2:$L$34),ROW()+ROWS($L$2:$L$34))),ROW()-ROW($M$2:$M$34)+1),COLUMN($L$2:$L$34),4)))</f>
        <v>-----</v>
      </c>
      <c r="Y8" s="123" t="str">
        <f t="array" aca="1" ref="Y8" ca="1">IF(ROW()-ROW($N$2:$N$34)+1&gt;ROWS($M$2:$M$34)-COUNTBLANK($M$2:$M$34),"",INDIRECT(ADDRESS(SMALL((IF($M$2:$M$34&lt;&gt;"",ROW($M$2:$M$34),ROW()+ROWS($M$2:$M$34))),ROW()-ROW($N$2:$N$34)+1),COLUMN($M$2:$M$34),4)))</f>
        <v>-----</v>
      </c>
    </row>
    <row r="9" spans="1:25" ht="36" customHeight="1" x14ac:dyDescent="0.25">
      <c r="A9" s="122" t="str">
        <f>IF('Kennzahlenbogen_(KB)'!R30=0,"",'Kennzahlenbogen_(KB)'!R30)</f>
        <v>Unvollständig</v>
      </c>
      <c r="C9" s="122" t="str">
        <f>IF($A9="I.O.","",'Kennzahlenbogen_(KB)'!B30)</f>
        <v>6a</v>
      </c>
      <c r="D9" s="150" t="str">
        <f>IF($A9="I.O.","",'Kennzahlenbogen_(KB)'!E30)</f>
        <v>Operative Expertise HNO</v>
      </c>
      <c r="E9" s="124" t="str">
        <f>IF(AND('Kennzahlenbogen_(KB)'!L30="",$A9&lt;&gt;"I.O."),"-----",IF($A9="I.O.","",'Kennzahlenbogen_(KB)'!L30))</f>
        <v>-----</v>
      </c>
      <c r="F9" s="125" t="str">
        <f>IF($A9="I.O.","",'Kennzahlenbogen_(KB)'!M30)</f>
        <v>≥ 20</v>
      </c>
      <c r="G9" s="124" t="str">
        <f>IF(AND('Kennzahlenbogen_(KB)'!O30="",$A9&lt;&gt;"I.O."),"-----",IF($A9="I.O.","",'Kennzahlenbogen_(KB)'!O30))</f>
        <v>-----</v>
      </c>
      <c r="H9" s="116">
        <f>IF($A9="I.O.","",IF('Kennzahlenbogen_(KB)'!Q30="","-----",'Kennzahlenbogen_(KB)'!Q30))</f>
        <v>0</v>
      </c>
      <c r="I9" s="116" t="str">
        <f>IF($A9="I.O.","",IF('Kennzahlenbogen_(KB)'!Q31="","-----",'Kennzahlenbogen_(KB)'!Q31))</f>
        <v>-----</v>
      </c>
      <c r="J9" s="124" t="str">
        <f>IF($A9="I.O.","","-----")</f>
        <v>-----</v>
      </c>
      <c r="K9" s="122" t="str">
        <f>IF($A9="I.O.","",'Kennzahlenbogen_(KB)'!R30)</f>
        <v>Unvollständig</v>
      </c>
      <c r="L9" s="123" t="str">
        <f>IF(AND('Kennzahlenbogen_(KB)'!S30="",$A9&lt;&gt;"I.O."),"-----",IF($A9="I.O.","",'Kennzahlenbogen_(KB)'!S30))</f>
        <v>-----</v>
      </c>
      <c r="M9" s="123" t="str">
        <f>IF(AND('Kennzahlenbogen_(KB)'!T30="",$A9&lt;&gt;"I.O."),"-----",IF($A9="I.O.","",'Kennzahlenbogen_(KB)'!T30))</f>
        <v>-----</v>
      </c>
      <c r="O9" s="122" t="str">
        <f t="array" aca="1" ref="O9" ca="1">IF(ROW()-ROW($D$2:$D$34)+1&gt;ROWS($C$2:$C$34)-COUNTBLANK($C$2:$C$34),"",INDIRECT(ADDRESS(SMALL((IF($C$2:$C$34&lt;&gt;"",ROW($C$2:$C$34),ROW()+ROWS($C$2:$C$34))),ROW()-ROW($D$2:$D$34)+1),COLUMN($C$2:$C$34),4)))</f>
        <v>6a</v>
      </c>
      <c r="P9" s="123" t="str">
        <f t="array" aca="1" ref="P9" ca="1">IF(ROW()-ROW($E$2:$E$34)+1&gt;ROWS($D$2:$D$34)-COUNTBLANK($D$2:$D$34),"",INDIRECT(ADDRESS(SMALL((IF($D$2:$D$34&gt;"",ROW($D$2:$D$34),ROW()+ROWS($D$2:$D$34))),ROW()-ROW($E$2:$E$34)+1),COLUMN($D$2:$D$34),4)))</f>
        <v>Operative Expertise HNO</v>
      </c>
      <c r="Q9" s="124" t="str">
        <f t="array" aca="1" ref="Q9" ca="1">IF(ROW()-ROW($F$2:$F$34)+1&gt;ROWS($E$2:$E$34)-COUNTBLANK($E$2:$E$34),"",INDIRECT(ADDRESS(SMALL((IF($E$2:$E$34&gt;"",ROW($E$2:$E$34),ROW()+ROWS($E$2:$E$34))),ROW()-ROW($F$2:$F$34)+1),COLUMN($E$2:$E$34),4)))</f>
        <v>-----</v>
      </c>
      <c r="R9" s="125" t="str">
        <f t="array" aca="1" ref="R9" ca="1">IF(ROW()-ROW($G$2:$G$34)+1&gt;ROWS($F$2:$F$34)-COUNTBLANK($F$2:$F$34),"",INDIRECT(ADDRESS(SMALL((IF($F$2:$F$34&gt;"",ROW($F$2:$F$34),ROW()+ROWS($F$2:$F$34))),ROW()-ROW($G$2:$G$34)+1),COLUMN($F$2:$F$34),4)))</f>
        <v>≥ 20</v>
      </c>
      <c r="S9" s="124" t="str">
        <f t="array" aca="1" ref="S9" ca="1">IF(ROW()-ROW($H$2:$H$34)+1&gt;ROWS($G$2:$G$34)-COUNTBLANK($G$2:$G$34),"",INDIRECT(ADDRESS(SMALL((IF($G$2:$G$34&lt;&gt;"",ROW($G$2:$G$34),ROW()+ROWS($G$2:$G$34))),ROW()-ROW($H$2:$H$34)+1),COLUMN($G$2:$G$34),4)))</f>
        <v>-----</v>
      </c>
      <c r="T9" s="116">
        <f t="array" aca="1" ref="T9" ca="1">IF(ROW()-ROW($I$2:$I$34)+1&gt;ROWS($H$2:$H$34)-COUNTBLANK($H$2:$H$34),"",INDIRECT(ADDRESS(SMALL((IF($H$2:$H$34&lt;&gt;"",ROW($H$2:$H$34),ROW()+ROWS($H$2:$H$34))),ROW()-ROW($I$2:$I$34)+1),COLUMN($H$2:$H$34),4)))</f>
        <v>0</v>
      </c>
      <c r="U9" s="116" t="str">
        <f t="array" aca="1" ref="U9" ca="1">IF(ROW()-ROW($J$2:$J$34)+1&gt;ROWS($I$2:$I$34)-COUNTBLANK($I$2:$I$34),"",INDIRECT(ADDRESS(SMALL((IF($I$2:$I$34&lt;&gt;"",ROW($I$2:$I$34),ROW()+ROWS($I$2:$I$34))),ROW()-ROW($J$2:$J$34)+1),COLUMN($I$2:$I$34),4)))</f>
        <v>-----</v>
      </c>
      <c r="V9" s="117" t="str">
        <f t="array" aca="1" ref="V9" ca="1">IF(ROW()-ROW($K$2:$K$34)+1&gt;ROWS($J$2:$J$34)-COUNTBLANK($J$2:$J$34),"",INDIRECT(ADDRESS(SMALL((IF($J$2:$J$34&lt;&gt;"",ROW($J$2:$J$34),ROW()+ROWS($J$2:$J$34))),ROW()-ROW($K$2:$K$34)+1),COLUMN($J$2:$J$34),4)))</f>
        <v>-----</v>
      </c>
      <c r="W9" s="122" t="str">
        <f t="array" aca="1" ref="W9" ca="1">IF(ROW()-ROW($L$2:$L$34)+1&gt;ROWS($K$2:$K$34)-COUNTBLANK($K$2:$K$34),"",INDIRECT(ADDRESS(SMALL((IF($K$2:$K$34&lt;&gt;"",ROW($K$2:$K$34),ROW()+ROWS($K$2:$K$34))),ROW()-ROW($L$2:$L$34)+1),COLUMN($K$2:$K$34),4)))</f>
        <v>Unvollständig</v>
      </c>
      <c r="X9" s="123" t="str">
        <f t="array" aca="1" ref="X9" ca="1">IF(ROW()-ROW($M$2:$M$34)+1&gt;ROWS($L$2:$L$34)-COUNTBLANK($L$2:$L$34),"",INDIRECT(ADDRESS(SMALL((IF($L$2:$L$34&lt;&gt;"",ROW($L$2:$L$34),ROW()+ROWS($L$2:$L$34))),ROW()-ROW($M$2:$M$34)+1),COLUMN($L$2:$L$34),4)))</f>
        <v>-----</v>
      </c>
      <c r="Y9" s="123" t="str">
        <f t="array" aca="1" ref="Y9" ca="1">IF(ROW()-ROW($N$2:$N$34)+1&gt;ROWS($M$2:$M$34)-COUNTBLANK($M$2:$M$34),"",INDIRECT(ADDRESS(SMALL((IF($M$2:$M$34&lt;&gt;"",ROW($M$2:$M$34),ROW()+ROWS($M$2:$M$34))),ROW()-ROW($N$2:$N$34)+1),COLUMN($M$2:$M$34),4)))</f>
        <v>-----</v>
      </c>
    </row>
    <row r="10" spans="1:25" ht="36" customHeight="1" x14ac:dyDescent="0.25">
      <c r="A10" s="122" t="str">
        <f>IF('Kennzahlenbogen_(KB)'!R33=0,"",'Kennzahlenbogen_(KB)'!R33)</f>
        <v>Unvollständig</v>
      </c>
      <c r="C10" s="208" t="str">
        <f>IF($A10="I.O.","",'Kennzahlenbogen_(KB)'!B33)</f>
        <v>6b</v>
      </c>
      <c r="D10" s="150" t="str">
        <f>IF($A10="I.O.","",'Kennzahlenbogen_(KB)'!E33)</f>
        <v>Operative Expertise MKG</v>
      </c>
      <c r="E10" s="124" t="str">
        <f>IF(AND('Kennzahlenbogen_(KB)'!L33="",$A10&lt;&gt;"I.O."),"-----",IF($A10="I.O.","",'Kennzahlenbogen_(KB)'!L33))</f>
        <v>-----</v>
      </c>
      <c r="F10" s="125" t="str">
        <f>IF($A10="I.O.","",'Kennzahlenbogen_(KB)'!M33)</f>
        <v>≥ 20</v>
      </c>
      <c r="G10" s="124" t="str">
        <f>IF(AND('Kennzahlenbogen_(KB)'!O33="",$A10&lt;&gt;"I.O."),"-----",IF($A10="I.O.","",'Kennzahlenbogen_(KB)'!O33))</f>
        <v>-----</v>
      </c>
      <c r="H10" s="116">
        <f>IF($A10="I.O.","",IF('Kennzahlenbogen_(KB)'!Q33="","-----",'Kennzahlenbogen_(KB)'!Q33))</f>
        <v>0</v>
      </c>
      <c r="I10" s="116" t="str">
        <f>IF($A10="I.O.","",IF('Kennzahlenbogen_(KB)'!Q34="","-----",'Kennzahlenbogen_(KB)'!Q34))</f>
        <v>-----</v>
      </c>
      <c r="J10" s="124" t="str">
        <f>IF($A10="I.O.","","-----")</f>
        <v>-----</v>
      </c>
      <c r="K10" s="122" t="str">
        <f>IF($A10="I.O.","",'Kennzahlenbogen_(KB)'!R33)</f>
        <v>Unvollständig</v>
      </c>
      <c r="L10" s="123" t="str">
        <f>IF(AND('Kennzahlenbogen_(KB)'!S33="",$A10&lt;&gt;"I.O."),"-----",IF($A10="I.O.","",'Kennzahlenbogen_(KB)'!S33))</f>
        <v>-----</v>
      </c>
      <c r="M10" s="123" t="str">
        <f>IF(AND('Kennzahlenbogen_(KB)'!T33="",$A10&lt;&gt;"I.O."),"-----",IF($A10="I.O.","",'Kennzahlenbogen_(KB)'!T33))</f>
        <v>-----</v>
      </c>
      <c r="O10" s="122" t="str">
        <f t="array" aca="1" ref="O10" ca="1">IF(ROW()-ROW($D$2:$D$34)+1&gt;ROWS($C$2:$C$34)-COUNTBLANK($C$2:$C$34),"",INDIRECT(ADDRESS(SMALL((IF($C$2:$C$34&lt;&gt;"",ROW($C$2:$C$34),ROW()+ROWS($C$2:$C$34))),ROW()-ROW($D$2:$D$34)+1),COLUMN($C$2:$C$34),4)))</f>
        <v>6b</v>
      </c>
      <c r="P10" s="123" t="str">
        <f t="array" aca="1" ref="P10" ca="1">IF(ROW()-ROW($E$2:$E$34)+1&gt;ROWS($D$2:$D$34)-COUNTBLANK($D$2:$D$34),"",INDIRECT(ADDRESS(SMALL((IF($D$2:$D$34&gt;"",ROW($D$2:$D$34),ROW()+ROWS($D$2:$D$34))),ROW()-ROW($E$2:$E$34)+1),COLUMN($D$2:$D$34),4)))</f>
        <v>Operative Expertise MKG</v>
      </c>
      <c r="Q10" s="124" t="str">
        <f t="array" aca="1" ref="Q10" ca="1">IF(ROW()-ROW($F$2:$F$34)+1&gt;ROWS($E$2:$E$34)-COUNTBLANK($E$2:$E$34),"",INDIRECT(ADDRESS(SMALL((IF($E$2:$E$34&gt;"",ROW($E$2:$E$34),ROW()+ROWS($E$2:$E$34))),ROW()-ROW($F$2:$F$34)+1),COLUMN($E$2:$E$34),4)))</f>
        <v>-----</v>
      </c>
      <c r="R10" s="125" t="str">
        <f t="array" aca="1" ref="R10" ca="1">IF(ROW()-ROW($G$2:$G$34)+1&gt;ROWS($F$2:$F$34)-COUNTBLANK($F$2:$F$34),"",INDIRECT(ADDRESS(SMALL((IF($F$2:$F$34&gt;"",ROW($F$2:$F$34),ROW()+ROWS($F$2:$F$34))),ROW()-ROW($G$2:$G$34)+1),COLUMN($F$2:$F$34),4)))</f>
        <v>≥ 20</v>
      </c>
      <c r="S10" s="124" t="str">
        <f t="array" aca="1" ref="S10" ca="1">IF(ROW()-ROW($H$2:$H$34)+1&gt;ROWS($G$2:$G$34)-COUNTBLANK($G$2:$G$34),"",INDIRECT(ADDRESS(SMALL((IF($G$2:$G$34&lt;&gt;"",ROW($G$2:$G$34),ROW()+ROWS($G$2:$G$34))),ROW()-ROW($H$2:$H$34)+1),COLUMN($G$2:$G$34),4)))</f>
        <v>-----</v>
      </c>
      <c r="T10" s="116">
        <f t="array" aca="1" ref="T10" ca="1">IF(ROW()-ROW($I$2:$I$34)+1&gt;ROWS($H$2:$H$34)-COUNTBLANK($H$2:$H$34),"",INDIRECT(ADDRESS(SMALL((IF($H$2:$H$34&lt;&gt;"",ROW($H$2:$H$34),ROW()+ROWS($H$2:$H$34))),ROW()-ROW($I$2:$I$34)+1),COLUMN($H$2:$H$34),4)))</f>
        <v>0</v>
      </c>
      <c r="U10" s="116" t="str">
        <f t="array" aca="1" ref="U10" ca="1">IF(ROW()-ROW($J$2:$J$34)+1&gt;ROWS($I$2:$I$34)-COUNTBLANK($I$2:$I$34),"",INDIRECT(ADDRESS(SMALL((IF($I$2:$I$34&lt;&gt;"",ROW($I$2:$I$34),ROW()+ROWS($I$2:$I$34))),ROW()-ROW($J$2:$J$34)+1),COLUMN($I$2:$I$34),4)))</f>
        <v>-----</v>
      </c>
      <c r="V10" s="117" t="str">
        <f t="array" aca="1" ref="V10" ca="1">IF(ROW()-ROW($K$2:$K$34)+1&gt;ROWS($J$2:$J$34)-COUNTBLANK($J$2:$J$34),"",INDIRECT(ADDRESS(SMALL((IF($J$2:$J$34&lt;&gt;"",ROW($J$2:$J$34),ROW()+ROWS($J$2:$J$34))),ROW()-ROW($K$2:$K$34)+1),COLUMN($J$2:$J$34),4)))</f>
        <v>-----</v>
      </c>
      <c r="W10" s="122" t="str">
        <f t="array" aca="1" ref="W10" ca="1">IF(ROW()-ROW($L$2:$L$34)+1&gt;ROWS($K$2:$K$34)-COUNTBLANK($K$2:$K$34),"",INDIRECT(ADDRESS(SMALL((IF($K$2:$K$34&lt;&gt;"",ROW($K$2:$K$34),ROW()+ROWS($K$2:$K$34))),ROW()-ROW($L$2:$L$34)+1),COLUMN($K$2:$K$34),4)))</f>
        <v>Unvollständig</v>
      </c>
      <c r="X10" s="123" t="str">
        <f t="array" aca="1" ref="X10" ca="1">IF(ROW()-ROW($M$2:$M$34)+1&gt;ROWS($L$2:$L$34)-COUNTBLANK($L$2:$L$34),"",INDIRECT(ADDRESS(SMALL((IF($L$2:$L$34&lt;&gt;"",ROW($L$2:$L$34),ROW()+ROWS($L$2:$L$34))),ROW()-ROW($M$2:$M$34)+1),COLUMN($L$2:$L$34),4)))</f>
        <v>-----</v>
      </c>
      <c r="Y10" s="123" t="str">
        <f t="array" aca="1" ref="Y10" ca="1">IF(ROW()-ROW($N$2:$N$34)+1&gt;ROWS($M$2:$M$34)-COUNTBLANK($M$2:$M$34),"",INDIRECT(ADDRESS(SMALL((IF($M$2:$M$34&lt;&gt;"",ROW($M$2:$M$34),ROW()+ROWS($M$2:$M$34))),ROW()-ROW($N$2:$N$34)+1),COLUMN($M$2:$M$34),4)))</f>
        <v>-----</v>
      </c>
    </row>
    <row r="11" spans="1:25" ht="36" customHeight="1" x14ac:dyDescent="0.25">
      <c r="A11" s="122" t="str">
        <f>IF('Kennzahlenbogen_(KB)'!R36=0,"",'Kennzahlenbogen_(KB)'!R36)</f>
        <v>Unvollständig</v>
      </c>
      <c r="C11" s="122">
        <f>IF($A11="I.O.","",'Kennzahlenbogen_(KB)'!B36)</f>
        <v>7</v>
      </c>
      <c r="D11" s="150" t="str">
        <f>IF($A11="I.O.","",'Kennzahlenbogen_(KB)'!E36)</f>
        <v>Revisionsoperationen</v>
      </c>
      <c r="E11" s="124" t="str">
        <f>IF(AND('Kennzahlenbogen_(KB)'!L36="",$A11&lt;&gt;"I.O."),"-----",IF($A11="I.O.","",'Kennzahlenbogen_(KB)'!L36))</f>
        <v>-----</v>
      </c>
      <c r="F11" s="125" t="str">
        <f>IF($A11="I.O.","",'Kennzahlenbogen_(KB)'!M36)</f>
        <v>≤ 15%</v>
      </c>
      <c r="G11" s="124" t="str">
        <f>IF(AND('Kennzahlenbogen_(KB)'!O36="",$A11&lt;&gt;"I.O."),"-----",IF($A11="I.O.","",'Kennzahlenbogen_(KB)'!O36))</f>
        <v>-----</v>
      </c>
      <c r="H11" s="116" t="str">
        <f>IF($A11="I.O.","",IF('Kennzahlenbogen_(KB)'!Q36="","-----",'Kennzahlenbogen_(KB)'!Q36))</f>
        <v>-----</v>
      </c>
      <c r="I11" s="116">
        <f>IF($A11="I.O.","",IF('Kennzahlenbogen_(KB)'!Q37="","-----",'Kennzahlenbogen_(KB)'!Q37))</f>
        <v>0</v>
      </c>
      <c r="J11" s="124" t="str">
        <f>IF($A11="I.O.","",IF('Kennzahlenbogen_(KB)'!Q38="",0,'Kennzahlenbogen_(KB)'!Q38))</f>
        <v>n.d.</v>
      </c>
      <c r="K11" s="122" t="str">
        <f>IF($A11="I.O.","",'Kennzahlenbogen_(KB)'!R36)</f>
        <v>Unvollständig</v>
      </c>
      <c r="L11" s="123" t="str">
        <f>IF(AND('Kennzahlenbogen_(KB)'!S36="",$A11&lt;&gt;"I.O."),"-----",IF($A11="I.O.","",'Kennzahlenbogen_(KB)'!S36))</f>
        <v>-----</v>
      </c>
      <c r="M11" s="123" t="str">
        <f>IF(AND('Kennzahlenbogen_(KB)'!T36="",$A11&lt;&gt;"I.O."),"-----",IF($A11="I.O.","",'Kennzahlenbogen_(KB)'!T36))</f>
        <v>-----</v>
      </c>
      <c r="O11" s="122">
        <f t="array" aca="1" ref="O11" ca="1">IF(ROW()-ROW($D$2:$D$34)+1&gt;ROWS($C$2:$C$34)-COUNTBLANK($C$2:$C$34),"",INDIRECT(ADDRESS(SMALL((IF($C$2:$C$34&lt;&gt;"",ROW($C$2:$C$34),ROW()+ROWS($C$2:$C$34))),ROW()-ROW($D$2:$D$34)+1),COLUMN($C$2:$C$34),4)))</f>
        <v>7</v>
      </c>
      <c r="P11" s="123" t="str">
        <f t="array" aca="1" ref="P11" ca="1">IF(ROW()-ROW($E$2:$E$34)+1&gt;ROWS($D$2:$D$34)-COUNTBLANK($D$2:$D$34),"",INDIRECT(ADDRESS(SMALL((IF($D$2:$D$34&gt;"",ROW($D$2:$D$34),ROW()+ROWS($D$2:$D$34))),ROW()-ROW($E$2:$E$34)+1),COLUMN($D$2:$D$34),4)))</f>
        <v>Revisionsoperationen</v>
      </c>
      <c r="Q11" s="124" t="str">
        <f t="array" aca="1" ref="Q11" ca="1">IF(ROW()-ROW($F$2:$F$34)+1&gt;ROWS($E$2:$E$34)-COUNTBLANK($E$2:$E$34),"",INDIRECT(ADDRESS(SMALL((IF($E$2:$E$34&gt;"",ROW($E$2:$E$34),ROW()+ROWS($E$2:$E$34))),ROW()-ROW($F$2:$F$34)+1),COLUMN($E$2:$E$34),4)))</f>
        <v>-----</v>
      </c>
      <c r="R11" s="125" t="str">
        <f t="array" aca="1" ref="R11" ca="1">IF(ROW()-ROW($G$2:$G$34)+1&gt;ROWS($F$2:$F$34)-COUNTBLANK($F$2:$F$34),"",INDIRECT(ADDRESS(SMALL((IF($F$2:$F$34&gt;"",ROW($F$2:$F$34),ROW()+ROWS($F$2:$F$34))),ROW()-ROW($G$2:$G$34)+1),COLUMN($F$2:$F$34),4)))</f>
        <v>≤ 15%</v>
      </c>
      <c r="S11" s="124" t="str">
        <f t="array" aca="1" ref="S11" ca="1">IF(ROW()-ROW($H$2:$H$34)+1&gt;ROWS($G$2:$G$34)-COUNTBLANK($G$2:$G$34),"",INDIRECT(ADDRESS(SMALL((IF($G$2:$G$34&lt;&gt;"",ROW($G$2:$G$34),ROW()+ROWS($G$2:$G$34))),ROW()-ROW($H$2:$H$34)+1),COLUMN($G$2:$G$34),4)))</f>
        <v>-----</v>
      </c>
      <c r="T11" s="116" t="str">
        <f t="array" aca="1" ref="T11" ca="1">IF(ROW()-ROW($I$2:$I$34)+1&gt;ROWS($H$2:$H$34)-COUNTBLANK($H$2:$H$34),"",INDIRECT(ADDRESS(SMALL((IF($H$2:$H$34&lt;&gt;"",ROW($H$2:$H$34),ROW()+ROWS($H$2:$H$34))),ROW()-ROW($I$2:$I$34)+1),COLUMN($H$2:$H$34),4)))</f>
        <v>-----</v>
      </c>
      <c r="U11" s="116">
        <f t="array" aca="1" ref="U11" ca="1">IF(ROW()-ROW($J$2:$J$34)+1&gt;ROWS($I$2:$I$34)-COUNTBLANK($I$2:$I$34),"",INDIRECT(ADDRESS(SMALL((IF($I$2:$I$34&lt;&gt;"",ROW($I$2:$I$34),ROW()+ROWS($I$2:$I$34))),ROW()-ROW($J$2:$J$34)+1),COLUMN($I$2:$I$34),4)))</f>
        <v>0</v>
      </c>
      <c r="V11" s="117" t="str">
        <f t="array" aca="1" ref="V11" ca="1">IF(ROW()-ROW($K$2:$K$34)+1&gt;ROWS($J$2:$J$34)-COUNTBLANK($J$2:$J$34),"",INDIRECT(ADDRESS(SMALL((IF($J$2:$J$34&lt;&gt;"",ROW($J$2:$J$34),ROW()+ROWS($J$2:$J$34))),ROW()-ROW($K$2:$K$34)+1),COLUMN($J$2:$J$34),4)))</f>
        <v>n.d.</v>
      </c>
      <c r="W11" s="122" t="str">
        <f t="array" aca="1" ref="W11" ca="1">IF(ROW()-ROW($L$2:$L$34)+1&gt;ROWS($K$2:$K$34)-COUNTBLANK($K$2:$K$34),"",INDIRECT(ADDRESS(SMALL((IF($K$2:$K$34&lt;&gt;"",ROW($K$2:$K$34),ROW()+ROWS($K$2:$K$34))),ROW()-ROW($L$2:$L$34)+1),COLUMN($K$2:$K$34),4)))</f>
        <v>Unvollständig</v>
      </c>
      <c r="X11" s="123" t="str">
        <f t="array" aca="1" ref="X11" ca="1">IF(ROW()-ROW($M$2:$M$34)+1&gt;ROWS($L$2:$L$34)-COUNTBLANK($L$2:$L$34),"",INDIRECT(ADDRESS(SMALL((IF($L$2:$L$34&lt;&gt;"",ROW($L$2:$L$34),ROW()+ROWS($L$2:$L$34))),ROW()-ROW($M$2:$M$34)+1),COLUMN($L$2:$L$34),4)))</f>
        <v>-----</v>
      </c>
      <c r="Y11" s="123" t="str">
        <f t="array" aca="1" ref="Y11" ca="1">IF(ROW()-ROW($N$2:$N$34)+1&gt;ROWS($M$2:$M$34)-COUNTBLANK($M$2:$M$34),"",INDIRECT(ADDRESS(SMALL((IF($M$2:$M$34&lt;&gt;"",ROW($M$2:$M$34),ROW()+ROWS($M$2:$M$34))),ROW()-ROW($N$2:$N$34)+1),COLUMN($M$2:$M$34),4)))</f>
        <v>-----</v>
      </c>
    </row>
    <row r="12" spans="1:25" ht="36" customHeight="1" x14ac:dyDescent="0.25">
      <c r="A12" s="122" t="str">
        <f>IF('Kennzahlenbogen_(KB)'!R39=0,"",'Kennzahlenbogen_(KB)'!R39)</f>
        <v>Unvollständig</v>
      </c>
      <c r="C12" s="208" t="str">
        <f>IF($A12="I.O.","",'Kennzahlenbogen_(KB)'!B39)</f>
        <v xml:space="preserve">8
</v>
      </c>
      <c r="D12" s="150" t="str">
        <f>IF($A12="I.O.","",'Kennzahlenbogen_(KB)'!E39)</f>
        <v>R0-Situation nach kurativer Operation bei Mundhöhlenkarzinom</v>
      </c>
      <c r="E12" s="124" t="str">
        <f>IF(AND('Kennzahlenbogen_(KB)'!L39="",$A12&lt;&gt;"I.O."),"-----",IF($A12="I.O.","",'Kennzahlenbogen_(KB)'!L39))</f>
        <v>-----</v>
      </c>
      <c r="F12" s="125" t="str">
        <f>IF($A12="I.O.","",'Kennzahlenbogen_(KB)'!M39)</f>
        <v>≥ 90%</v>
      </c>
      <c r="G12" s="124" t="str">
        <f>IF(AND('Kennzahlenbogen_(KB)'!O39="",$A12&lt;&gt;"I.O."),"-----",IF($A12="I.O.","",'Kennzahlenbogen_(KB)'!O39))</f>
        <v>-----</v>
      </c>
      <c r="H12" s="116" t="str">
        <f>IF($A12="I.O.","",IF('Kennzahlenbogen_(KB)'!Q39="","-----",'Kennzahlenbogen_(KB)'!Q39))</f>
        <v>-----</v>
      </c>
      <c r="I12" s="116" t="str">
        <f>IF($A12="I.O.","",IF('Kennzahlenbogen_(KB)'!Q40="","-----",'Kennzahlenbogen_(KB)'!Q40))</f>
        <v>-----</v>
      </c>
      <c r="J12" s="124" t="str">
        <f>IF($A12="I.O.","",IF('Kennzahlenbogen_(KB)'!Q41="","-----",'Kennzahlenbogen_(KB)'!Q41))</f>
        <v>n.d.</v>
      </c>
      <c r="K12" s="122" t="str">
        <f>IF($A12="I.O.","",'Kennzahlenbogen_(KB)'!R39)</f>
        <v>Unvollständig</v>
      </c>
      <c r="L12" s="123" t="str">
        <f>IF(AND('Kennzahlenbogen_(KB)'!S39="",$A12&lt;&gt;"I.O."),"-----",IF($A12="I.O.","",'Kennzahlenbogen_(KB)'!S39))</f>
        <v>-----</v>
      </c>
      <c r="M12" s="123" t="str">
        <f>IF(AND('Kennzahlenbogen_(KB)'!T39="",$A12&lt;&gt;"I.O."),"-----",IF($A12="I.O.","",'Kennzahlenbogen_(KB)'!T39))</f>
        <v>-----</v>
      </c>
      <c r="O12" s="122" t="str">
        <f t="array" aca="1" ref="O12" ca="1">IF(ROW()-ROW($D$2:$D$34)+1&gt;ROWS($C$2:$C$34)-COUNTBLANK($C$2:$C$34),"",INDIRECT(ADDRESS(SMALL((IF($C$2:$C$34&lt;&gt;"",ROW($C$2:$C$34),ROW()+ROWS($C$2:$C$34))),ROW()-ROW($D$2:$D$34)+1),COLUMN($C$2:$C$34),4)))</f>
        <v xml:space="preserve">8
</v>
      </c>
      <c r="P12" s="123" t="str">
        <f t="array" aca="1" ref="P12" ca="1">IF(ROW()-ROW($E$2:$E$34)+1&gt;ROWS($D$2:$D$34)-COUNTBLANK($D$2:$D$34),"",INDIRECT(ADDRESS(SMALL((IF($D$2:$D$34&gt;"",ROW($D$2:$D$34),ROW()+ROWS($D$2:$D$34))),ROW()-ROW($E$2:$E$34)+1),COLUMN($D$2:$D$34),4)))</f>
        <v>R0-Situation nach kurativer Operation bei Mundhöhlenkarzinom</v>
      </c>
      <c r="Q12" s="124" t="str">
        <f t="array" aca="1" ref="Q12" ca="1">IF(ROW()-ROW($F$2:$F$34)+1&gt;ROWS($E$2:$E$34)-COUNTBLANK($E$2:$E$34),"",INDIRECT(ADDRESS(SMALL((IF($E$2:$E$34&gt;"",ROW($E$2:$E$34),ROW()+ROWS($E$2:$E$34))),ROW()-ROW($F$2:$F$34)+1),COLUMN($E$2:$E$34),4)))</f>
        <v>-----</v>
      </c>
      <c r="R12" s="125" t="str">
        <f t="array" aca="1" ref="R12" ca="1">IF(ROW()-ROW($G$2:$G$34)+1&gt;ROWS($F$2:$F$34)-COUNTBLANK($F$2:$F$34),"",INDIRECT(ADDRESS(SMALL((IF($F$2:$F$34&gt;"",ROW($F$2:$F$34),ROW()+ROWS($F$2:$F$34))),ROW()-ROW($G$2:$G$34)+1),COLUMN($F$2:$F$34),4)))</f>
        <v>≥ 90%</v>
      </c>
      <c r="S12" s="124" t="str">
        <f t="array" aca="1" ref="S12" ca="1">IF(ROW()-ROW($H$2:$H$34)+1&gt;ROWS($G$2:$G$34)-COUNTBLANK($G$2:$G$34),"",INDIRECT(ADDRESS(SMALL((IF($G$2:$G$34&lt;&gt;"",ROW($G$2:$G$34),ROW()+ROWS($G$2:$G$34))),ROW()-ROW($H$2:$H$34)+1),COLUMN($G$2:$G$34),4)))</f>
        <v>-----</v>
      </c>
      <c r="T12" s="116" t="str">
        <f t="array" aca="1" ref="T12" ca="1">IF(ROW()-ROW($I$2:$I$34)+1&gt;ROWS($H$2:$H$34)-COUNTBLANK($H$2:$H$34),"",INDIRECT(ADDRESS(SMALL((IF($H$2:$H$34&lt;&gt;"",ROW($H$2:$H$34),ROW()+ROWS($H$2:$H$34))),ROW()-ROW($I$2:$I$34)+1),COLUMN($H$2:$H$34),4)))</f>
        <v>-----</v>
      </c>
      <c r="U12" s="116" t="str">
        <f t="array" aca="1" ref="U12" ca="1">IF(ROW()-ROW($J$2:$J$34)+1&gt;ROWS($I$2:$I$34)-COUNTBLANK($I$2:$I$34),"",INDIRECT(ADDRESS(SMALL((IF($I$2:$I$34&lt;&gt;"",ROW($I$2:$I$34),ROW()+ROWS($I$2:$I$34))),ROW()-ROW($J$2:$J$34)+1),COLUMN($I$2:$I$34),4)))</f>
        <v>-----</v>
      </c>
      <c r="V12" s="117" t="str">
        <f t="array" aca="1" ref="V12" ca="1">IF(ROW()-ROW($K$2:$K$34)+1&gt;ROWS($J$2:$J$34)-COUNTBLANK($J$2:$J$34),"",INDIRECT(ADDRESS(SMALL((IF($J$2:$J$34&lt;&gt;"",ROW($J$2:$J$34),ROW()+ROWS($J$2:$J$34))),ROW()-ROW($K$2:$K$34)+1),COLUMN($J$2:$J$34),4)))</f>
        <v>n.d.</v>
      </c>
      <c r="W12" s="122" t="str">
        <f t="array" aca="1" ref="W12" ca="1">IF(ROW()-ROW($L$2:$L$34)+1&gt;ROWS($K$2:$K$34)-COUNTBLANK($K$2:$K$34),"",INDIRECT(ADDRESS(SMALL((IF($K$2:$K$34&lt;&gt;"",ROW($K$2:$K$34),ROW()+ROWS($K$2:$K$34))),ROW()-ROW($L$2:$L$34)+1),COLUMN($K$2:$K$34),4)))</f>
        <v>Unvollständig</v>
      </c>
      <c r="X12" s="123" t="str">
        <f t="array" aca="1" ref="X12" ca="1">IF(ROW()-ROW($M$2:$M$34)+1&gt;ROWS($L$2:$L$34)-COUNTBLANK($L$2:$L$34),"",INDIRECT(ADDRESS(SMALL((IF($L$2:$L$34&lt;&gt;"",ROW($L$2:$L$34),ROW()+ROWS($L$2:$L$34))),ROW()-ROW($M$2:$M$34)+1),COLUMN($L$2:$L$34),4)))</f>
        <v>-----</v>
      </c>
      <c r="Y12" s="123" t="str">
        <f t="array" aca="1" ref="Y12" ca="1">IF(ROW()-ROW($N$2:$N$34)+1&gt;ROWS($M$2:$M$34)-COUNTBLANK($M$2:$M$34),"",INDIRECT(ADDRESS(SMALL((IF($M$2:$M$34&lt;&gt;"",ROW($M$2:$M$34),ROW()+ROWS($M$2:$M$34))),ROW()-ROW($N$2:$N$34)+1),COLUMN($M$2:$M$34),4)))</f>
        <v>-----</v>
      </c>
    </row>
    <row r="13" spans="1:25" ht="36" customHeight="1" x14ac:dyDescent="0.25">
      <c r="A13" s="122" t="str">
        <f>IF('Kennzahlenbogen_(KB)'!R42=0,"",'Kennzahlenbogen_(KB)'!R42)</f>
        <v>Unvollständig</v>
      </c>
      <c r="C13" s="122">
        <f>IF($A13="I.O.","",'Kennzahlenbogen_(KB)'!B42)</f>
        <v>9</v>
      </c>
      <c r="D13" s="150" t="str">
        <f>IF($A13="I.O.","",'Kennzahlenbogen_(KB)'!E42)</f>
        <v>Bildgebung bei Mundhöhlenkarzinom für Feststellung 
N-Kategorie</v>
      </c>
      <c r="E13" s="124" t="str">
        <f>IF(AND('Kennzahlenbogen_(KB)'!L42="",$A13&lt;&gt;"I.O."),"-----",IF($A13="I.O.","",'Kennzahlenbogen_(KB)'!L42))</f>
        <v>-----</v>
      </c>
      <c r="F13" s="125" t="str">
        <f>IF($A13="I.O.","",'Kennzahlenbogen_(KB)'!M42)</f>
        <v>≥ 90%</v>
      </c>
      <c r="G13" s="124" t="str">
        <f>IF(AND('Kennzahlenbogen_(KB)'!O42="",$A13&lt;&gt;"I.O."),"-----",IF($A13="I.O.","",'Kennzahlenbogen_(KB)'!O42))</f>
        <v>-----</v>
      </c>
      <c r="H13" s="116" t="str">
        <f>IF($A13="I.O.","",IF('Kennzahlenbogen_(KB)'!Q42="","-----",'Kennzahlenbogen_(KB)'!Q42))</f>
        <v>-----</v>
      </c>
      <c r="I13" s="116">
        <f>IF($A13="I.O.","",IF('Kennzahlenbogen_(KB)'!Q43="","-----",'Kennzahlenbogen_(KB)'!Q43))</f>
        <v>0</v>
      </c>
      <c r="J13" s="124" t="str">
        <f>IF($A13="I.O.","",IF('Kennzahlenbogen_(KB)'!Q44="",0,'Kennzahlenbogen_(KB)'!Q44))</f>
        <v>n.d.</v>
      </c>
      <c r="K13" s="122" t="str">
        <f>IF($A13="I.O.","",'Kennzahlenbogen_(KB)'!R42)</f>
        <v>Unvollständig</v>
      </c>
      <c r="L13" s="123" t="str">
        <f>IF(AND('Kennzahlenbogen_(KB)'!S42="",$A13&lt;&gt;"I.O."),"-----",IF($A13="I.O.","",'Kennzahlenbogen_(KB)'!S42))</f>
        <v>-----</v>
      </c>
      <c r="M13" s="123" t="str">
        <f>IF(AND('Kennzahlenbogen_(KB)'!T42="",$A13&lt;&gt;"I.O."),"-----",IF($A13="I.O.","",'Kennzahlenbogen_(KB)'!T42))</f>
        <v>-----</v>
      </c>
      <c r="O13" s="122">
        <f t="array" aca="1" ref="O13" ca="1">IF(ROW()-ROW($D$2:$D$34)+1&gt;ROWS($C$2:$C$34)-COUNTBLANK($C$2:$C$34),"",INDIRECT(ADDRESS(SMALL((IF($C$2:$C$34&lt;&gt;"",ROW($C$2:$C$34),ROW()+ROWS($C$2:$C$34))),ROW()-ROW($D$2:$D$34)+1),COLUMN($C$2:$C$34),4)))</f>
        <v>9</v>
      </c>
      <c r="P13" s="123" t="str">
        <f t="array" aca="1" ref="P13" ca="1">IF(ROW()-ROW($E$2:$E$34)+1&gt;ROWS($D$2:$D$34)-COUNTBLANK($D$2:$D$34),"",INDIRECT(ADDRESS(SMALL((IF($D$2:$D$34&gt;"",ROW($D$2:$D$34),ROW()+ROWS($D$2:$D$34))),ROW()-ROW($E$2:$E$34)+1),COLUMN($D$2:$D$34),4)))</f>
        <v>Bildgebung bei Mundhöhlenkarzinom für Feststellung 
N-Kategorie</v>
      </c>
      <c r="Q13" s="124" t="str">
        <f t="array" aca="1" ref="Q13" ca="1">IF(ROW()-ROW($F$2:$F$34)+1&gt;ROWS($E$2:$E$34)-COUNTBLANK($E$2:$E$34),"",INDIRECT(ADDRESS(SMALL((IF($E$2:$E$34&gt;"",ROW($E$2:$E$34),ROW()+ROWS($E$2:$E$34))),ROW()-ROW($F$2:$F$34)+1),COLUMN($E$2:$E$34),4)))</f>
        <v>-----</v>
      </c>
      <c r="R13" s="125" t="str">
        <f t="array" aca="1" ref="R13" ca="1">IF(ROW()-ROW($G$2:$G$34)+1&gt;ROWS($F$2:$F$34)-COUNTBLANK($F$2:$F$34),"",INDIRECT(ADDRESS(SMALL((IF($F$2:$F$34&gt;"",ROW($F$2:$F$34),ROW()+ROWS($F$2:$F$34))),ROW()-ROW($G$2:$G$34)+1),COLUMN($F$2:$F$34),4)))</f>
        <v>≥ 90%</v>
      </c>
      <c r="S13" s="124" t="str">
        <f t="array" aca="1" ref="S13" ca="1">IF(ROW()-ROW($H$2:$H$34)+1&gt;ROWS($G$2:$G$34)-COUNTBLANK($G$2:$G$34),"",INDIRECT(ADDRESS(SMALL((IF($G$2:$G$34&lt;&gt;"",ROW($G$2:$G$34),ROW()+ROWS($G$2:$G$34))),ROW()-ROW($H$2:$H$34)+1),COLUMN($G$2:$G$34),4)))</f>
        <v>-----</v>
      </c>
      <c r="T13" s="116" t="str">
        <f t="array" aca="1" ref="T13" ca="1">IF(ROW()-ROW($I$2:$I$34)+1&gt;ROWS($H$2:$H$34)-COUNTBLANK($H$2:$H$34),"",INDIRECT(ADDRESS(SMALL((IF($H$2:$H$34&lt;&gt;"",ROW($H$2:$H$34),ROW()+ROWS($H$2:$H$34))),ROW()-ROW($I$2:$I$34)+1),COLUMN($H$2:$H$34),4)))</f>
        <v>-----</v>
      </c>
      <c r="U13" s="116">
        <f t="array" aca="1" ref="U13" ca="1">IF(ROW()-ROW($J$2:$J$34)+1&gt;ROWS($I$2:$I$34)-COUNTBLANK($I$2:$I$34),"",INDIRECT(ADDRESS(SMALL((IF($I$2:$I$34&lt;&gt;"",ROW($I$2:$I$34),ROW()+ROWS($I$2:$I$34))),ROW()-ROW($J$2:$J$34)+1),COLUMN($I$2:$I$34),4)))</f>
        <v>0</v>
      </c>
      <c r="V13" s="117" t="str">
        <f t="array" aca="1" ref="V13" ca="1">IF(ROW()-ROW($K$2:$K$34)+1&gt;ROWS($J$2:$J$34)-COUNTBLANK($J$2:$J$34),"",INDIRECT(ADDRESS(SMALL((IF($J$2:$J$34&lt;&gt;"",ROW($J$2:$J$34),ROW()+ROWS($J$2:$J$34))),ROW()-ROW($K$2:$K$34)+1),COLUMN($J$2:$J$34),4)))</f>
        <v>n.d.</v>
      </c>
      <c r="W13" s="122" t="str">
        <f t="array" aca="1" ref="W13" ca="1">IF(ROW()-ROW($L$2:$L$34)+1&gt;ROWS($K$2:$K$34)-COUNTBLANK($K$2:$K$34),"",INDIRECT(ADDRESS(SMALL((IF($K$2:$K$34&lt;&gt;"",ROW($K$2:$K$34),ROW()+ROWS($K$2:$K$34))),ROW()-ROW($L$2:$L$34)+1),COLUMN($K$2:$K$34),4)))</f>
        <v>Unvollständig</v>
      </c>
      <c r="X13" s="123" t="str">
        <f t="array" aca="1" ref="X13" ca="1">IF(ROW()-ROW($M$2:$M$34)+1&gt;ROWS($L$2:$L$34)-COUNTBLANK($L$2:$L$34),"",INDIRECT(ADDRESS(SMALL((IF($L$2:$L$34&lt;&gt;"",ROW($L$2:$L$34),ROW()+ROWS($L$2:$L$34))),ROW()-ROW($M$2:$M$34)+1),COLUMN($L$2:$L$34),4)))</f>
        <v>-----</v>
      </c>
      <c r="Y13" s="123" t="str">
        <f t="array" aca="1" ref="Y13" ca="1">IF(ROW()-ROW($N$2:$N$34)+1&gt;ROWS($M$2:$M$34)-COUNTBLANK($M$2:$M$34),"",INDIRECT(ADDRESS(SMALL((IF($M$2:$M$34&lt;&gt;"",ROW($M$2:$M$34),ROW()+ROWS($M$2:$M$34))),ROW()-ROW($N$2:$N$34)+1),COLUMN($M$2:$M$34),4)))</f>
        <v>-----</v>
      </c>
    </row>
    <row r="14" spans="1:25" ht="36" customHeight="1" x14ac:dyDescent="0.25">
      <c r="A14" s="122" t="str">
        <f>IF('Kennzahlenbogen_(KB)'!R45=0,"",'Kennzahlenbogen_(KB)'!R45)</f>
        <v>Unvollständig</v>
      </c>
      <c r="C14" s="122">
        <f>IF($A14="I.O.","",'Kennzahlenbogen_(KB)'!B45)</f>
        <v>10</v>
      </c>
      <c r="D14" s="150" t="str">
        <f>IF($A14="I.O.","",'Kennzahlenbogen_(KB)'!E45)</f>
        <v>Thorax-CT zum Ausschluss pulmonale Filiae bei Mundhöhlenkarzinom</v>
      </c>
      <c r="E14" s="124" t="str">
        <f>IF(AND('Kennzahlenbogen_(KB)'!L45="",$A14&lt;&gt;"I.O."),"-----",IF($A14="I.O.","",'Kennzahlenbogen_(KB)'!L45))</f>
        <v>-----</v>
      </c>
      <c r="F14" s="125" t="str">
        <f>IF($A14="I.O.","",'Kennzahlenbogen_(KB)'!M45)</f>
        <v>≥ 90%</v>
      </c>
      <c r="G14" s="124" t="str">
        <f>IF(AND('Kennzahlenbogen_(KB)'!O45="",$A14&lt;&gt;"I.O."),"-----",IF($A14="I.O.","",'Kennzahlenbogen_(KB)'!O45))</f>
        <v>-----</v>
      </c>
      <c r="H14" s="116" t="str">
        <f>IF($A14="I.O.","",IF('Kennzahlenbogen_(KB)'!Q45="","-----",'Kennzahlenbogen_(KB)'!Q45))</f>
        <v>-----</v>
      </c>
      <c r="I14" s="116">
        <f>IF($A14="I.O.","",IF('Kennzahlenbogen_(KB)'!Q46="","-----",'Kennzahlenbogen_(KB)'!Q46))</f>
        <v>0</v>
      </c>
      <c r="J14" s="124" t="str">
        <f>IF($A14="I.O.","",IF('Kennzahlenbogen_(KB)'!Q47="",0,'Kennzahlenbogen_(KB)'!Q47))</f>
        <v>n.d.</v>
      </c>
      <c r="K14" s="122" t="str">
        <f>IF($A14="I.O.","",'Kennzahlenbogen_(KB)'!R45)</f>
        <v>Unvollständig</v>
      </c>
      <c r="L14" s="123" t="str">
        <f>IF(AND('Kennzahlenbogen_(KB)'!S45="",$A14&lt;&gt;"I.O."),"-----",IF($A14="I.O.","",'Kennzahlenbogen_(KB)'!S45))</f>
        <v>-----</v>
      </c>
      <c r="M14" s="123" t="str">
        <f>IF(AND('Kennzahlenbogen_(KB)'!T45="",$A14&lt;&gt;"I.O."),"-----",IF($A14="I.O.","",'Kennzahlenbogen_(KB)'!T45))</f>
        <v>-----</v>
      </c>
      <c r="O14" s="122">
        <f t="array" aca="1" ref="O14" ca="1">IF(ROW()-ROW($D$2:$D$34)+1&gt;ROWS($C$2:$C$34)-COUNTBLANK($C$2:$C$34),"",INDIRECT(ADDRESS(SMALL((IF($C$2:$C$34&lt;&gt;"",ROW($C$2:$C$34),ROW()+ROWS($C$2:$C$34))),ROW()-ROW($D$2:$D$34)+1),COLUMN($C$2:$C$34),4)))</f>
        <v>10</v>
      </c>
      <c r="P14" s="123" t="str">
        <f t="array" aca="1" ref="P14" ca="1">IF(ROW()-ROW($E$2:$E$34)+1&gt;ROWS($D$2:$D$34)-COUNTBLANK($D$2:$D$34),"",INDIRECT(ADDRESS(SMALL((IF($D$2:$D$34&gt;"",ROW($D$2:$D$34),ROW()+ROWS($D$2:$D$34))),ROW()-ROW($E$2:$E$34)+1),COLUMN($D$2:$D$34),4)))</f>
        <v>Thorax-CT zum Ausschluss pulmonale Filiae bei Mundhöhlenkarzinom</v>
      </c>
      <c r="Q14" s="124" t="str">
        <f t="array" aca="1" ref="Q14" ca="1">IF(ROW()-ROW($F$2:$F$34)+1&gt;ROWS($E$2:$E$34)-COUNTBLANK($E$2:$E$34),"",INDIRECT(ADDRESS(SMALL((IF($E$2:$E$34&gt;"",ROW($E$2:$E$34),ROW()+ROWS($E$2:$E$34))),ROW()-ROW($F$2:$F$34)+1),COLUMN($E$2:$E$34),4)))</f>
        <v>-----</v>
      </c>
      <c r="R14" s="125" t="str">
        <f t="array" aca="1" ref="R14" ca="1">IF(ROW()-ROW($G$2:$G$34)+1&gt;ROWS($F$2:$F$34)-COUNTBLANK($F$2:$F$34),"",INDIRECT(ADDRESS(SMALL((IF($F$2:$F$34&gt;"",ROW($F$2:$F$34),ROW()+ROWS($F$2:$F$34))),ROW()-ROW($G$2:$G$34)+1),COLUMN($F$2:$F$34),4)))</f>
        <v>≥ 90%</v>
      </c>
      <c r="S14" s="124" t="str">
        <f t="array" aca="1" ref="S14" ca="1">IF(ROW()-ROW($H$2:$H$34)+1&gt;ROWS($G$2:$G$34)-COUNTBLANK($G$2:$G$34),"",INDIRECT(ADDRESS(SMALL((IF($G$2:$G$34&lt;&gt;"",ROW($G$2:$G$34),ROW()+ROWS($G$2:$G$34))),ROW()-ROW($H$2:$H$34)+1),COLUMN($G$2:$G$34),4)))</f>
        <v>-----</v>
      </c>
      <c r="T14" s="116" t="str">
        <f t="array" aca="1" ref="T14" ca="1">IF(ROW()-ROW($I$2:$I$34)+1&gt;ROWS($H$2:$H$34)-COUNTBLANK($H$2:$H$34),"",INDIRECT(ADDRESS(SMALL((IF($H$2:$H$34&lt;&gt;"",ROW($H$2:$H$34),ROW()+ROWS($H$2:$H$34))),ROW()-ROW($I$2:$I$34)+1),COLUMN($H$2:$H$34),4)))</f>
        <v>-----</v>
      </c>
      <c r="U14" s="116">
        <f t="array" aca="1" ref="U14" ca="1">IF(ROW()-ROW($J$2:$J$34)+1&gt;ROWS($I$2:$I$34)-COUNTBLANK($I$2:$I$34),"",INDIRECT(ADDRESS(SMALL((IF($I$2:$I$34&lt;&gt;"",ROW($I$2:$I$34),ROW()+ROWS($I$2:$I$34))),ROW()-ROW($J$2:$J$34)+1),COLUMN($I$2:$I$34),4)))</f>
        <v>0</v>
      </c>
      <c r="V14" s="117" t="str">
        <f t="array" aca="1" ref="V14" ca="1">IF(ROW()-ROW($K$2:$K$34)+1&gt;ROWS($J$2:$J$34)-COUNTBLANK($J$2:$J$34),"",INDIRECT(ADDRESS(SMALL((IF($J$2:$J$34&lt;&gt;"",ROW($J$2:$J$34),ROW()+ROWS($J$2:$J$34))),ROW()-ROW($K$2:$K$34)+1),COLUMN($J$2:$J$34),4)))</f>
        <v>n.d.</v>
      </c>
      <c r="W14" s="122" t="str">
        <f t="array" aca="1" ref="W14" ca="1">IF(ROW()-ROW($L$2:$L$34)+1&gt;ROWS($K$2:$K$34)-COUNTBLANK($K$2:$K$34),"",INDIRECT(ADDRESS(SMALL((IF($K$2:$K$34&lt;&gt;"",ROW($K$2:$K$34),ROW()+ROWS($K$2:$K$34))),ROW()-ROW($L$2:$L$34)+1),COLUMN($K$2:$K$34),4)))</f>
        <v>Unvollständig</v>
      </c>
      <c r="X14" s="123" t="str">
        <f t="array" aca="1" ref="X14" ca="1">IF(ROW()-ROW($M$2:$M$34)+1&gt;ROWS($L$2:$L$34)-COUNTBLANK($L$2:$L$34),"",INDIRECT(ADDRESS(SMALL((IF($L$2:$L$34&lt;&gt;"",ROW($L$2:$L$34),ROW()+ROWS($L$2:$L$34))),ROW()-ROW($M$2:$M$34)+1),COLUMN($L$2:$L$34),4)))</f>
        <v>-----</v>
      </c>
      <c r="Y14" s="123" t="str">
        <f t="array" aca="1" ref="Y14" ca="1">IF(ROW()-ROW($N$2:$N$34)+1&gt;ROWS($M$2:$M$34)-COUNTBLANK($M$2:$M$34),"",INDIRECT(ADDRESS(SMALL((IF($M$2:$M$34&lt;&gt;"",ROW($M$2:$M$34),ROW()+ROWS($M$2:$M$34))),ROW()-ROW($N$2:$N$34)+1),COLUMN($M$2:$M$34),4)))</f>
        <v>-----</v>
      </c>
    </row>
    <row r="15" spans="1:25" ht="36" customHeight="1" x14ac:dyDescent="0.25">
      <c r="A15" s="122" t="str">
        <f>IF('Kennzahlenbogen_(KB)'!R48=0,"",'Kennzahlenbogen_(KB)'!R48)</f>
        <v>Unvollständig</v>
      </c>
      <c r="C15" s="122">
        <f>IF($A15="I.O.","",'Kennzahlenbogen_(KB)'!B48)</f>
        <v>11</v>
      </c>
      <c r="D15" s="150" t="str">
        <f>IF($A15="I.O.","",'Kennzahlenbogen_(KB)'!E48)</f>
        <v>Vollständiger Befundbericht bei Mundhöhlenkarzinom</v>
      </c>
      <c r="E15" s="124" t="str">
        <f>IF(AND('Kennzahlenbogen_(KB)'!L48="",$A15&lt;&gt;"I.O."),"-----",IF($A15="I.O.","",'Kennzahlenbogen_(KB)'!L48))</f>
        <v>-----</v>
      </c>
      <c r="F15" s="125" t="str">
        <f>IF($A15="I.O.","",'Kennzahlenbogen_(KB)'!M48)</f>
        <v>≥ 90%</v>
      </c>
      <c r="G15" s="124" t="str">
        <f>IF(AND('Kennzahlenbogen_(KB)'!O48="",$A15&lt;&gt;"I.O."),"-----",IF($A15="I.O.","",'Kennzahlenbogen_(KB)'!O48))</f>
        <v>-----</v>
      </c>
      <c r="H15" s="116" t="str">
        <f>IF($A15="I.O.","",IF('Kennzahlenbogen_(KB)'!Q48="","-----",'Kennzahlenbogen_(KB)'!Q48))</f>
        <v>-----</v>
      </c>
      <c r="I15" s="116">
        <f>IF($A15="I.O.","",IF('Kennzahlenbogen_(KB)'!Q49="","-----",'Kennzahlenbogen_(KB)'!Q49))</f>
        <v>0</v>
      </c>
      <c r="J15" s="124" t="str">
        <f>IF($A15="I.O.","",IF('Kennzahlenbogen_(KB)'!Q50="","-----",'Kennzahlenbogen_(KB)'!Q50))</f>
        <v>n.d.</v>
      </c>
      <c r="K15" s="122" t="str">
        <f>IF($A15="I.O.","",'Kennzahlenbogen_(KB)'!R48)</f>
        <v>Unvollständig</v>
      </c>
      <c r="L15" s="123" t="str">
        <f>IF(AND('Kennzahlenbogen_(KB)'!S48="",$A15&lt;&gt;"I.O."),"-----",IF($A15="I.O.","",'Kennzahlenbogen_(KB)'!S48))</f>
        <v>-----</v>
      </c>
      <c r="M15" s="123" t="str">
        <f>IF(AND('Kennzahlenbogen_(KB)'!T48="",$A15&lt;&gt;"I.O."),"-----",IF($A15="I.O.","",'Kennzahlenbogen_(KB)'!T48))</f>
        <v>-----</v>
      </c>
      <c r="O15" s="122">
        <f t="array" aca="1" ref="O15" ca="1">IF(ROW()-ROW($D$2:$D$34)+1&gt;ROWS($C$2:$C$34)-COUNTBLANK($C$2:$C$34),"",INDIRECT(ADDRESS(SMALL((IF($C$2:$C$34&lt;&gt;"",ROW($C$2:$C$34),ROW()+ROWS($C$2:$C$34))),ROW()-ROW($D$2:$D$34)+1),COLUMN($C$2:$C$34),4)))</f>
        <v>11</v>
      </c>
      <c r="P15" s="123" t="str">
        <f t="array" aca="1" ref="P15" ca="1">IF(ROW()-ROW($E$2:$E$34)+1&gt;ROWS($D$2:$D$34)-COUNTBLANK($D$2:$D$34),"",INDIRECT(ADDRESS(SMALL((IF($D$2:$D$34&gt;"",ROW($D$2:$D$34),ROW()+ROWS($D$2:$D$34))),ROW()-ROW($E$2:$E$34)+1),COLUMN($D$2:$D$34),4)))</f>
        <v>Vollständiger Befundbericht bei Mundhöhlenkarzinom</v>
      </c>
      <c r="Q15" s="124" t="str">
        <f t="array" aca="1" ref="Q15" ca="1">IF(ROW()-ROW($F$2:$F$34)+1&gt;ROWS($E$2:$E$34)-COUNTBLANK($E$2:$E$34),"",INDIRECT(ADDRESS(SMALL((IF($E$2:$E$34&gt;"",ROW($E$2:$E$34),ROW()+ROWS($E$2:$E$34))),ROW()-ROW($F$2:$F$34)+1),COLUMN($E$2:$E$34),4)))</f>
        <v>-----</v>
      </c>
      <c r="R15" s="125" t="str">
        <f t="array" aca="1" ref="R15" ca="1">IF(ROW()-ROW($G$2:$G$34)+1&gt;ROWS($F$2:$F$34)-COUNTBLANK($F$2:$F$34),"",INDIRECT(ADDRESS(SMALL((IF($F$2:$F$34&gt;"",ROW($F$2:$F$34),ROW()+ROWS($F$2:$F$34))),ROW()-ROW($G$2:$G$34)+1),COLUMN($F$2:$F$34),4)))</f>
        <v>≥ 90%</v>
      </c>
      <c r="S15" s="124" t="str">
        <f t="array" aca="1" ref="S15" ca="1">IF(ROW()-ROW($H$2:$H$34)+1&gt;ROWS($G$2:$G$34)-COUNTBLANK($G$2:$G$34),"",INDIRECT(ADDRESS(SMALL((IF($G$2:$G$34&lt;&gt;"",ROW($G$2:$G$34),ROW()+ROWS($G$2:$G$34))),ROW()-ROW($H$2:$H$34)+1),COLUMN($G$2:$G$34),4)))</f>
        <v>-----</v>
      </c>
      <c r="T15" s="116" t="str">
        <f t="array" aca="1" ref="T15" ca="1">IF(ROW()-ROW($I$2:$I$34)+1&gt;ROWS($H$2:$H$34)-COUNTBLANK($H$2:$H$34),"",INDIRECT(ADDRESS(SMALL((IF($H$2:$H$34&lt;&gt;"",ROW($H$2:$H$34),ROW()+ROWS($H$2:$H$34))),ROW()-ROW($I$2:$I$34)+1),COLUMN($H$2:$H$34),4)))</f>
        <v>-----</v>
      </c>
      <c r="U15" s="116">
        <f t="array" aca="1" ref="U15" ca="1">IF(ROW()-ROW($J$2:$J$34)+1&gt;ROWS($I$2:$I$34)-COUNTBLANK($I$2:$I$34),"",INDIRECT(ADDRESS(SMALL((IF($I$2:$I$34&lt;&gt;"",ROW($I$2:$I$34),ROW()+ROWS($I$2:$I$34))),ROW()-ROW($J$2:$J$34)+1),COLUMN($I$2:$I$34),4)))</f>
        <v>0</v>
      </c>
      <c r="V15" s="117" t="str">
        <f t="array" aca="1" ref="V15" ca="1">IF(ROW()-ROW($K$2:$K$34)+1&gt;ROWS($J$2:$J$34)-COUNTBLANK($J$2:$J$34),"",INDIRECT(ADDRESS(SMALL((IF($J$2:$J$34&lt;&gt;"",ROW($J$2:$J$34),ROW()+ROWS($J$2:$J$34))),ROW()-ROW($K$2:$K$34)+1),COLUMN($J$2:$J$34),4)))</f>
        <v>n.d.</v>
      </c>
      <c r="W15" s="122" t="str">
        <f t="array" aca="1" ref="W15" ca="1">IF(ROW()-ROW($L$2:$L$34)+1&gt;ROWS($K$2:$K$34)-COUNTBLANK($K$2:$K$34),"",INDIRECT(ADDRESS(SMALL((IF($K$2:$K$34&lt;&gt;"",ROW($K$2:$K$34),ROW()+ROWS($K$2:$K$34))),ROW()-ROW($L$2:$L$34)+1),COLUMN($K$2:$K$34),4)))</f>
        <v>Unvollständig</v>
      </c>
      <c r="X15" s="123" t="str">
        <f t="array" aca="1" ref="X15" ca="1">IF(ROW()-ROW($M$2:$M$34)+1&gt;ROWS($L$2:$L$34)-COUNTBLANK($L$2:$L$34),"",INDIRECT(ADDRESS(SMALL((IF($L$2:$L$34&lt;&gt;"",ROW($L$2:$L$34),ROW()+ROWS($L$2:$L$34))),ROW()-ROW($M$2:$M$34)+1),COLUMN($L$2:$L$34),4)))</f>
        <v>-----</v>
      </c>
      <c r="Y15" s="123" t="str">
        <f t="array" aca="1" ref="Y15" ca="1">IF(ROW()-ROW($N$2:$N$34)+1&gt;ROWS($M$2:$M$34)-COUNTBLANK($M$2:$M$34),"",INDIRECT(ADDRESS(SMALL((IF($M$2:$M$34&lt;&gt;"",ROW($M$2:$M$34),ROW()+ROWS($M$2:$M$34))),ROW()-ROW($N$2:$N$34)+1),COLUMN($M$2:$M$34),4)))</f>
        <v>-----</v>
      </c>
    </row>
    <row r="16" spans="1:25" ht="36" customHeight="1" x14ac:dyDescent="0.25">
      <c r="A16" s="122" t="str">
        <f>IF('Kennzahlenbogen_(KB)'!R51=0,"",'Kennzahlenbogen_(KB)'!R51)</f>
        <v>Unvollständig</v>
      </c>
      <c r="C16" s="208">
        <f>IF($A16="I.O.","",'Kennzahlenbogen_(KB)'!B51)</f>
        <v>12</v>
      </c>
      <c r="D16" s="150" t="str">
        <f>IF($A16="I.O.","",'Kennzahlenbogen_(KB)'!E51)</f>
        <v>Neck-Dissection bei Mundhöhlenkarzinom</v>
      </c>
      <c r="E16" s="124" t="str">
        <f>IF(AND('Kennzahlenbogen_(KB)'!L51="",$A16&lt;&gt;"I.O."),"-----",IF($A16="I.O.","",'Kennzahlenbogen_(KB)'!L51))</f>
        <v>&lt; 70%</v>
      </c>
      <c r="F16" s="125" t="str">
        <f>IF($A16="I.O.","",'Kennzahlenbogen_(KB)'!M51)</f>
        <v>Derzeit keine Vorgaben</v>
      </c>
      <c r="G16" s="124" t="str">
        <f>IF(AND('Kennzahlenbogen_(KB)'!O51="",$A16&lt;&gt;"I.O."),"-----",IF($A16="I.O.","",'Kennzahlenbogen_(KB)'!O51))</f>
        <v>-----</v>
      </c>
      <c r="H16" s="116" t="str">
        <f>IF($A16="I.O.","",IF('Kennzahlenbogen_(KB)'!Q51="","-----",'Kennzahlenbogen_(KB)'!Q51))</f>
        <v>-----</v>
      </c>
      <c r="I16" s="116" t="str">
        <f>IF($A16="I.O.","",IF('Kennzahlenbogen_(KB)'!Q52="","-----",'Kennzahlenbogen_(KB)'!Q52))</f>
        <v>-----</v>
      </c>
      <c r="J16" s="124" t="str">
        <f>IF($A16="I.O.","",IF('Kennzahlenbogen_(KB)'!Q53="","-----",'Kennzahlenbogen_(KB)'!Q53))</f>
        <v>n.d.</v>
      </c>
      <c r="K16" s="122" t="str">
        <f>IF($A16="I.O.","",'Kennzahlenbogen_(KB)'!R51)</f>
        <v>Unvollständig</v>
      </c>
      <c r="L16" s="123" t="str">
        <f>IF(AND('Kennzahlenbogen_(KB)'!S51="",$A16&lt;&gt;"I.O."),"-----",IF($A16="I.O.","",'Kennzahlenbogen_(KB)'!S51))</f>
        <v>-----</v>
      </c>
      <c r="M16" s="123" t="str">
        <f>IF(AND('Kennzahlenbogen_(KB)'!T51="",$A16&lt;&gt;"I.O."),"-----",IF($A16="I.O.","",'Kennzahlenbogen_(KB)'!T51))</f>
        <v>-----</v>
      </c>
      <c r="O16" s="122">
        <f t="array" aca="1" ref="O16" ca="1">IF(ROW()-ROW($D$2:$D$34)+1&gt;ROWS($C$2:$C$34)-COUNTBLANK($C$2:$C$34),"",INDIRECT(ADDRESS(SMALL((IF($C$2:$C$34&lt;&gt;"",ROW($C$2:$C$34),ROW()+ROWS($C$2:$C$34))),ROW()-ROW($D$2:$D$34)+1),COLUMN($C$2:$C$34),4)))</f>
        <v>12</v>
      </c>
      <c r="P16" s="123" t="str">
        <f t="array" aca="1" ref="P16" ca="1">IF(ROW()-ROW($E$2:$E$34)+1&gt;ROWS($D$2:$D$34)-COUNTBLANK($D$2:$D$34),"",INDIRECT(ADDRESS(SMALL((IF($D$2:$D$34&gt;"",ROW($D$2:$D$34),ROW()+ROWS($D$2:$D$34))),ROW()-ROW($E$2:$E$34)+1),COLUMN($D$2:$D$34),4)))</f>
        <v>Neck-Dissection bei Mundhöhlenkarzinom</v>
      </c>
      <c r="Q16" s="124" t="str">
        <f t="array" aca="1" ref="Q16" ca="1">IF(ROW()-ROW($F$2:$F$34)+1&gt;ROWS($E$2:$E$34)-COUNTBLANK($E$2:$E$34),"",INDIRECT(ADDRESS(SMALL((IF($E$2:$E$34&gt;"",ROW($E$2:$E$34),ROW()+ROWS($E$2:$E$34))),ROW()-ROW($F$2:$F$34)+1),COLUMN($E$2:$E$34),4)))</f>
        <v>&lt; 70%</v>
      </c>
      <c r="R16" s="125" t="str">
        <f t="array" aca="1" ref="R16" ca="1">IF(ROW()-ROW($G$2:$G$34)+1&gt;ROWS($F$2:$F$34)-COUNTBLANK($F$2:$F$34),"",INDIRECT(ADDRESS(SMALL((IF($F$2:$F$34&gt;"",ROW($F$2:$F$34),ROW()+ROWS($F$2:$F$34))),ROW()-ROW($G$2:$G$34)+1),COLUMN($F$2:$F$34),4)))</f>
        <v>Derzeit keine Vorgaben</v>
      </c>
      <c r="S16" s="124" t="str">
        <f t="array" aca="1" ref="S16" ca="1">IF(ROW()-ROW($H$2:$H$34)+1&gt;ROWS($G$2:$G$34)-COUNTBLANK($G$2:$G$34),"",INDIRECT(ADDRESS(SMALL((IF($G$2:$G$34&lt;&gt;"",ROW($G$2:$G$34),ROW()+ROWS($G$2:$G$34))),ROW()-ROW($H$2:$H$34)+1),COLUMN($G$2:$G$34),4)))</f>
        <v>-----</v>
      </c>
      <c r="T16" s="116" t="str">
        <f t="array" aca="1" ref="T16" ca="1">IF(ROW()-ROW($I$2:$I$34)+1&gt;ROWS($H$2:$H$34)-COUNTBLANK($H$2:$H$34),"",INDIRECT(ADDRESS(SMALL((IF($H$2:$H$34&lt;&gt;"",ROW($H$2:$H$34),ROW()+ROWS($H$2:$H$34))),ROW()-ROW($I$2:$I$34)+1),COLUMN($H$2:$H$34),4)))</f>
        <v>-----</v>
      </c>
      <c r="U16" s="116" t="str">
        <f t="array" aca="1" ref="U16" ca="1">IF(ROW()-ROW($J$2:$J$34)+1&gt;ROWS($I$2:$I$34)-COUNTBLANK($I$2:$I$34),"",INDIRECT(ADDRESS(SMALL((IF($I$2:$I$34&lt;&gt;"",ROW($I$2:$I$34),ROW()+ROWS($I$2:$I$34))),ROW()-ROW($J$2:$J$34)+1),COLUMN($I$2:$I$34),4)))</f>
        <v>-----</v>
      </c>
      <c r="V16" s="117" t="str">
        <f t="array" aca="1" ref="V16" ca="1">IF(ROW()-ROW($K$2:$K$34)+1&gt;ROWS($J$2:$J$34)-COUNTBLANK($J$2:$J$34),"",INDIRECT(ADDRESS(SMALL((IF($J$2:$J$34&lt;&gt;"",ROW($J$2:$J$34),ROW()+ROWS($J$2:$J$34))),ROW()-ROW($K$2:$K$34)+1),COLUMN($J$2:$J$34),4)))</f>
        <v>n.d.</v>
      </c>
      <c r="W16" s="122" t="str">
        <f t="array" aca="1" ref="W16" ca="1">IF(ROW()-ROW($L$2:$L$34)+1&gt;ROWS($K$2:$K$34)-COUNTBLANK($K$2:$K$34),"",INDIRECT(ADDRESS(SMALL((IF($K$2:$K$34&lt;&gt;"",ROW($K$2:$K$34),ROW()+ROWS($K$2:$K$34))),ROW()-ROW($L$2:$L$34)+1),COLUMN($K$2:$K$34),4)))</f>
        <v>Unvollständig</v>
      </c>
      <c r="X16" s="123" t="str">
        <f t="array" aca="1" ref="X16" ca="1">IF(ROW()-ROW($M$2:$M$34)+1&gt;ROWS($L$2:$L$34)-COUNTBLANK($L$2:$L$34),"",INDIRECT(ADDRESS(SMALL((IF($L$2:$L$34&lt;&gt;"",ROW($L$2:$L$34),ROW()+ROWS($L$2:$L$34))),ROW()-ROW($M$2:$M$34)+1),COLUMN($L$2:$L$34),4)))</f>
        <v>-----</v>
      </c>
      <c r="Y16" s="123" t="str">
        <f t="array" aca="1" ref="Y16" ca="1">IF(ROW()-ROW($N$2:$N$34)+1&gt;ROWS($M$2:$M$34)-COUNTBLANK($M$2:$M$34),"",INDIRECT(ADDRESS(SMALL((IF($M$2:$M$34&lt;&gt;"",ROW($M$2:$M$34),ROW()+ROWS($M$2:$M$34))),ROW()-ROW($N$2:$N$34)+1),COLUMN($M$2:$M$34),4)))</f>
        <v>-----</v>
      </c>
    </row>
    <row r="17" spans="1:25" ht="36" customHeight="1" x14ac:dyDescent="0.25">
      <c r="A17" s="122" t="str">
        <f>IF('Kennzahlenbogen_(KB)'!R54=0,"",'Kennzahlenbogen_(KB)'!R54)</f>
        <v>Unvollständig</v>
      </c>
      <c r="C17" s="208">
        <f>IF($A17="I.O.","",'Kennzahlenbogen_(KB)'!B54)</f>
        <v>13</v>
      </c>
      <c r="D17" s="150" t="str">
        <f>IF($A17="I.O.","",'Kennzahlenbogen_(KB)'!E54)</f>
        <v>Strahlentherapie bei Mundhöhlenkarzinom</v>
      </c>
      <c r="E17" s="124" t="str">
        <f>IF(AND('Kennzahlenbogen_(KB)'!L54="",$A17&lt;&gt;"I.O."),"-----",IF($A17="I.O.","",'Kennzahlenbogen_(KB)'!L54))</f>
        <v>-----</v>
      </c>
      <c r="F17" s="125" t="str">
        <f>IF($A17="I.O.","",'Kennzahlenbogen_(KB)'!M54)</f>
        <v>≥ 80%</v>
      </c>
      <c r="G17" s="124" t="str">
        <f>IF(AND('Kennzahlenbogen_(KB)'!O54="",$A17&lt;&gt;"I.O."),"-----",IF($A17="I.O.","",'Kennzahlenbogen_(KB)'!O54))</f>
        <v>-----</v>
      </c>
      <c r="H17" s="116" t="str">
        <f>IF($A17="I.O.","",IF('Kennzahlenbogen_(KB)'!Q54="","-----",'Kennzahlenbogen_(KB)'!Q54))</f>
        <v>-----</v>
      </c>
      <c r="I17" s="116" t="str">
        <f>IF($A17="I.O.","",IF('Kennzahlenbogen_(KB)'!Q55="","-----",'Kennzahlenbogen_(KB)'!Q55))</f>
        <v>-----</v>
      </c>
      <c r="J17" s="124" t="str">
        <f>IF($A17="I.O.","",IF('Kennzahlenbogen_(KB)'!Q56="","-----",'Kennzahlenbogen_(KB)'!Q56))</f>
        <v>n.d.</v>
      </c>
      <c r="K17" s="122" t="str">
        <f>IF($A17="I.O.","",'Kennzahlenbogen_(KB)'!R54)</f>
        <v>Unvollständig</v>
      </c>
      <c r="L17" s="123" t="str">
        <f>IF(AND('Kennzahlenbogen_(KB)'!S54="",$A17&lt;&gt;"I.O."),"-----",IF($A17="I.O.","",'Kennzahlenbogen_(KB)'!S54))</f>
        <v>-----</v>
      </c>
      <c r="M17" s="123" t="str">
        <f>IF(AND('Kennzahlenbogen_(KB)'!T54="",$A17&lt;&gt;"I.O."),"-----",IF($A17="I.O.","",'Kennzahlenbogen_(KB)'!T54))</f>
        <v>-----</v>
      </c>
      <c r="O17" s="122">
        <f t="array" aca="1" ref="O17" ca="1">IF(ROW()-ROW($D$2:$D$34)+1&gt;ROWS($C$2:$C$34)-COUNTBLANK($C$2:$C$34),"",INDIRECT(ADDRESS(SMALL((IF($C$2:$C$34&lt;&gt;"",ROW($C$2:$C$34),ROW()+ROWS($C$2:$C$34))),ROW()-ROW($D$2:$D$34)+1),COLUMN($C$2:$C$34),4)))</f>
        <v>13</v>
      </c>
      <c r="P17" s="123" t="str">
        <f t="array" aca="1" ref="P17" ca="1">IF(ROW()-ROW($E$2:$E$34)+1&gt;ROWS($D$2:$D$34)-COUNTBLANK($D$2:$D$34),"",INDIRECT(ADDRESS(SMALL((IF($D$2:$D$34&gt;"",ROW($D$2:$D$34),ROW()+ROWS($D$2:$D$34))),ROW()-ROW($E$2:$E$34)+1),COLUMN($D$2:$D$34),4)))</f>
        <v>Strahlentherapie bei Mundhöhlenkarzinom</v>
      </c>
      <c r="Q17" s="124" t="str">
        <f t="array" aca="1" ref="Q17" ca="1">IF(ROW()-ROW($F$2:$F$34)+1&gt;ROWS($E$2:$E$34)-COUNTBLANK($E$2:$E$34),"",INDIRECT(ADDRESS(SMALL((IF($E$2:$E$34&gt;"",ROW($E$2:$E$34),ROW()+ROWS($E$2:$E$34))),ROW()-ROW($F$2:$F$34)+1),COLUMN($E$2:$E$34),4)))</f>
        <v>-----</v>
      </c>
      <c r="R17" s="125" t="str">
        <f t="array" aca="1" ref="R17" ca="1">IF(ROW()-ROW($G$2:$G$34)+1&gt;ROWS($F$2:$F$34)-COUNTBLANK($F$2:$F$34),"",INDIRECT(ADDRESS(SMALL((IF($F$2:$F$34&gt;"",ROW($F$2:$F$34),ROW()+ROWS($F$2:$F$34))),ROW()-ROW($G$2:$G$34)+1),COLUMN($F$2:$F$34),4)))</f>
        <v>≥ 80%</v>
      </c>
      <c r="S17" s="124" t="str">
        <f t="array" aca="1" ref="S17" ca="1">IF(ROW()-ROW($H$2:$H$34)+1&gt;ROWS($G$2:$G$34)-COUNTBLANK($G$2:$G$34),"",INDIRECT(ADDRESS(SMALL((IF($G$2:$G$34&lt;&gt;"",ROW($G$2:$G$34),ROW()+ROWS($G$2:$G$34))),ROW()-ROW($H$2:$H$34)+1),COLUMN($G$2:$G$34),4)))</f>
        <v>-----</v>
      </c>
      <c r="T17" s="116" t="str">
        <f t="array" aca="1" ref="T17" ca="1">IF(ROW()-ROW($I$2:$I$34)+1&gt;ROWS($H$2:$H$34)-COUNTBLANK($H$2:$H$34),"",INDIRECT(ADDRESS(SMALL((IF($H$2:$H$34&lt;&gt;"",ROW($H$2:$H$34),ROW()+ROWS($H$2:$H$34))),ROW()-ROW($I$2:$I$34)+1),COLUMN($H$2:$H$34),4)))</f>
        <v>-----</v>
      </c>
      <c r="U17" s="116" t="str">
        <f t="array" aca="1" ref="U17" ca="1">IF(ROW()-ROW($J$2:$J$34)+1&gt;ROWS($I$2:$I$34)-COUNTBLANK($I$2:$I$34),"",INDIRECT(ADDRESS(SMALL((IF($I$2:$I$34&lt;&gt;"",ROW($I$2:$I$34),ROW()+ROWS($I$2:$I$34))),ROW()-ROW($J$2:$J$34)+1),COLUMN($I$2:$I$34),4)))</f>
        <v>-----</v>
      </c>
      <c r="V17" s="117" t="str">
        <f t="array" aca="1" ref="V17" ca="1">IF(ROW()-ROW($K$2:$K$34)+1&gt;ROWS($J$2:$J$34)-COUNTBLANK($J$2:$J$34),"",INDIRECT(ADDRESS(SMALL((IF($J$2:$J$34&lt;&gt;"",ROW($J$2:$J$34),ROW()+ROWS($J$2:$J$34))),ROW()-ROW($K$2:$K$34)+1),COLUMN($J$2:$J$34),4)))</f>
        <v>n.d.</v>
      </c>
      <c r="W17" s="122" t="str">
        <f t="array" aca="1" ref="W17" ca="1">IF(ROW()-ROW($L$2:$L$34)+1&gt;ROWS($K$2:$K$34)-COUNTBLANK($K$2:$K$34),"",INDIRECT(ADDRESS(SMALL((IF($K$2:$K$34&lt;&gt;"",ROW($K$2:$K$34),ROW()+ROWS($K$2:$K$34))),ROW()-ROW($L$2:$L$34)+1),COLUMN($K$2:$K$34),4)))</f>
        <v>Unvollständig</v>
      </c>
      <c r="X17" s="123" t="str">
        <f t="array" aca="1" ref="X17" ca="1">IF(ROW()-ROW($M$2:$M$34)+1&gt;ROWS($L$2:$L$34)-COUNTBLANK($L$2:$L$34),"",INDIRECT(ADDRESS(SMALL((IF($L$2:$L$34&lt;&gt;"",ROW($L$2:$L$34),ROW()+ROWS($L$2:$L$34))),ROW()-ROW($M$2:$M$34)+1),COLUMN($L$2:$L$34),4)))</f>
        <v>-----</v>
      </c>
      <c r="Y17" s="123" t="str">
        <f t="array" aca="1" ref="Y17" ca="1">IF(ROW()-ROW($N$2:$N$34)+1&gt;ROWS($M$2:$M$34)-COUNTBLANK($M$2:$M$34),"",INDIRECT(ADDRESS(SMALL((IF($M$2:$M$34&lt;&gt;"",ROW($M$2:$M$34),ROW()+ROWS($M$2:$M$34))),ROW()-ROW($N$2:$N$34)+1),COLUMN($M$2:$M$34),4)))</f>
        <v>-----</v>
      </c>
    </row>
    <row r="18" spans="1:25" ht="36" customHeight="1" x14ac:dyDescent="0.25">
      <c r="A18" s="122" t="str">
        <f>IF('Kennzahlenbogen_(KB)'!R57=0,"",'Kennzahlenbogen_(KB)'!R57)</f>
        <v>Unvollständig</v>
      </c>
      <c r="C18" s="208">
        <f>IF($A18="I.O.","",'Kennzahlenbogen_(KB)'!B57)</f>
        <v>14</v>
      </c>
      <c r="D18" s="150" t="str">
        <f>IF($A18="I.O.","",'Kennzahlenbogen_(KB)'!E57)</f>
        <v>Postoperative Radio- o. Radiochemotherapie bei Mundhöhlenkarzinom</v>
      </c>
      <c r="E18" s="124" t="str">
        <f>IF(AND('Kennzahlenbogen_(KB)'!L57="",$A18&lt;&gt;"I.O."),"-----",IF($A18="I.O.","",'Kennzahlenbogen_(KB)'!L57))</f>
        <v>-----</v>
      </c>
      <c r="F18" s="125" t="str">
        <f>IF($A18="I.O.","",'Kennzahlenbogen_(KB)'!M57)</f>
        <v>≥ 60%</v>
      </c>
      <c r="G18" s="124" t="str">
        <f>IF(AND('Kennzahlenbogen_(KB)'!O57="",$A18&lt;&gt;"I.O."),"-----",IF($A18="I.O.","",'Kennzahlenbogen_(KB)'!O57))</f>
        <v>-----</v>
      </c>
      <c r="H18" s="116" t="str">
        <f>IF($A18="I.O.","",IF('Kennzahlenbogen_(KB)'!Q57="","-----",'Kennzahlenbogen_(KB)'!Q57))</f>
        <v>-----</v>
      </c>
      <c r="I18" s="116" t="str">
        <f>IF($A18="I.O.","",IF('Kennzahlenbogen_(KB)'!Q58="","-----",'Kennzahlenbogen_(KB)'!Q58))</f>
        <v>-----</v>
      </c>
      <c r="J18" s="124" t="str">
        <f>IF($A18="I.O.","",IF('Kennzahlenbogen_(KB)'!Q59="","-----",'Kennzahlenbogen_(KB)'!Q59))</f>
        <v>n.d.</v>
      </c>
      <c r="K18" s="122" t="str">
        <f>IF($A18="I.O.","",'Kennzahlenbogen_(KB)'!R57)</f>
        <v>Unvollständig</v>
      </c>
      <c r="L18" s="123" t="str">
        <f>IF(AND('Kennzahlenbogen_(KB)'!S57="",$A18&lt;&gt;"I.O."),"-----",IF($A18="I.O.","",'Kennzahlenbogen_(KB)'!S57))</f>
        <v>-----</v>
      </c>
      <c r="M18" s="123" t="str">
        <f>IF(AND('Kennzahlenbogen_(KB)'!T57="",$A18&lt;&gt;"I.O."),"-----",IF($A18="I.O.","",'Kennzahlenbogen_(KB)'!T57))</f>
        <v>-----</v>
      </c>
      <c r="O18" s="122">
        <f t="array" aca="1" ref="O18" ca="1">IF(ROW()-ROW($D$2:$D$34)+1&gt;ROWS($C$2:$C$34)-COUNTBLANK($C$2:$C$34),"",INDIRECT(ADDRESS(SMALL((IF($C$2:$C$34&lt;&gt;"",ROW($C$2:$C$34),ROW()+ROWS($C$2:$C$34))),ROW()-ROW($D$2:$D$34)+1),COLUMN($C$2:$C$34),4)))</f>
        <v>14</v>
      </c>
      <c r="P18" s="123" t="str">
        <f t="array" aca="1" ref="P18" ca="1">IF(ROW()-ROW($E$2:$E$34)+1&gt;ROWS($D$2:$D$34)-COUNTBLANK($D$2:$D$34),"",INDIRECT(ADDRESS(SMALL((IF($D$2:$D$34&gt;"",ROW($D$2:$D$34),ROW()+ROWS($D$2:$D$34))),ROW()-ROW($E$2:$E$34)+1),COLUMN($D$2:$D$34),4)))</f>
        <v>Postoperative Radio- o. Radiochemotherapie bei Mundhöhlenkarzinom</v>
      </c>
      <c r="Q18" s="124" t="str">
        <f t="array" aca="1" ref="Q18" ca="1">IF(ROW()-ROW($F$2:$F$34)+1&gt;ROWS($E$2:$E$34)-COUNTBLANK($E$2:$E$34),"",INDIRECT(ADDRESS(SMALL((IF($E$2:$E$34&gt;"",ROW($E$2:$E$34),ROW()+ROWS($E$2:$E$34))),ROW()-ROW($F$2:$F$34)+1),COLUMN($E$2:$E$34),4)))</f>
        <v>-----</v>
      </c>
      <c r="R18" s="125" t="str">
        <f t="array" aca="1" ref="R18" ca="1">IF(ROW()-ROW($G$2:$G$34)+1&gt;ROWS($F$2:$F$34)-COUNTBLANK($F$2:$F$34),"",INDIRECT(ADDRESS(SMALL((IF($F$2:$F$34&gt;"",ROW($F$2:$F$34),ROW()+ROWS($F$2:$F$34))),ROW()-ROW($G$2:$G$34)+1),COLUMN($F$2:$F$34),4)))</f>
        <v>≥ 60%</v>
      </c>
      <c r="S18" s="124" t="str">
        <f t="array" aca="1" ref="S18" ca="1">IF(ROW()-ROW($H$2:$H$34)+1&gt;ROWS($G$2:$G$34)-COUNTBLANK($G$2:$G$34),"",INDIRECT(ADDRESS(SMALL((IF($G$2:$G$34&lt;&gt;"",ROW($G$2:$G$34),ROW()+ROWS($G$2:$G$34))),ROW()-ROW($H$2:$H$34)+1),COLUMN($G$2:$G$34),4)))</f>
        <v>-----</v>
      </c>
      <c r="T18" s="116" t="str">
        <f t="array" aca="1" ref="T18" ca="1">IF(ROW()-ROW($I$2:$I$34)+1&gt;ROWS($H$2:$H$34)-COUNTBLANK($H$2:$H$34),"",INDIRECT(ADDRESS(SMALL((IF($H$2:$H$34&lt;&gt;"",ROW($H$2:$H$34),ROW()+ROWS($H$2:$H$34))),ROW()-ROW($I$2:$I$34)+1),COLUMN($H$2:$H$34),4)))</f>
        <v>-----</v>
      </c>
      <c r="U18" s="116" t="str">
        <f t="array" aca="1" ref="U18" ca="1">IF(ROW()-ROW($J$2:$J$34)+1&gt;ROWS($I$2:$I$34)-COUNTBLANK($I$2:$I$34),"",INDIRECT(ADDRESS(SMALL((IF($I$2:$I$34&lt;&gt;"",ROW($I$2:$I$34),ROW()+ROWS($I$2:$I$34))),ROW()-ROW($J$2:$J$34)+1),COLUMN($I$2:$I$34),4)))</f>
        <v>-----</v>
      </c>
      <c r="V18" s="117" t="str">
        <f t="array" aca="1" ref="V18" ca="1">IF(ROW()-ROW($K$2:$K$34)+1&gt;ROWS($J$2:$J$34)-COUNTBLANK($J$2:$J$34),"",INDIRECT(ADDRESS(SMALL((IF($J$2:$J$34&lt;&gt;"",ROW($J$2:$J$34),ROW()+ROWS($J$2:$J$34))),ROW()-ROW($K$2:$K$34)+1),COLUMN($J$2:$J$34),4)))</f>
        <v>n.d.</v>
      </c>
      <c r="W18" s="122" t="str">
        <f t="array" aca="1" ref="W18" ca="1">IF(ROW()-ROW($L$2:$L$34)+1&gt;ROWS($K$2:$K$34)-COUNTBLANK($K$2:$K$34),"",INDIRECT(ADDRESS(SMALL((IF($K$2:$K$34&lt;&gt;"",ROW($K$2:$K$34),ROW()+ROWS($K$2:$K$34))),ROW()-ROW($L$2:$L$34)+1),COLUMN($K$2:$K$34),4)))</f>
        <v>Unvollständig</v>
      </c>
      <c r="X18" s="123" t="str">
        <f t="array" aca="1" ref="X18" ca="1">IF(ROW()-ROW($M$2:$M$34)+1&gt;ROWS($L$2:$L$34)-COUNTBLANK($L$2:$L$34),"",INDIRECT(ADDRESS(SMALL((IF($L$2:$L$34&lt;&gt;"",ROW($L$2:$L$34),ROW()+ROWS($L$2:$L$34))),ROW()-ROW($M$2:$M$34)+1),COLUMN($L$2:$L$34),4)))</f>
        <v>-----</v>
      </c>
      <c r="Y18" s="123" t="str">
        <f t="array" aca="1" ref="Y18" ca="1">IF(ROW()-ROW($N$2:$N$34)+1&gt;ROWS($M$2:$M$34)-COUNTBLANK($M$2:$M$34),"",INDIRECT(ADDRESS(SMALL((IF($M$2:$M$34&lt;&gt;"",ROW($M$2:$M$34),ROW()+ROWS($M$2:$M$34))),ROW()-ROW($N$2:$N$34)+1),COLUMN($M$2:$M$34),4)))</f>
        <v>-----</v>
      </c>
    </row>
    <row r="19" spans="1:25" ht="33.75" x14ac:dyDescent="0.25">
      <c r="A19" s="122" t="str">
        <f>IF('Kennzahlenbogen_(KB)'!R60=0,"",'Kennzahlenbogen_(KB)'!R60)</f>
        <v>Unvollständig</v>
      </c>
      <c r="C19" s="208">
        <f>IF($A19="I.O.","",'Kennzahlenbogen_(KB)'!B60)</f>
        <v>15</v>
      </c>
      <c r="D19" s="150" t="str">
        <f>IF($A19="I.O.","",'Kennzahlenbogen_(KB)'!E60)</f>
        <v>Zahnärztliche Untersuchung vor Radio- o. Radiochemotherapie bei Mundhöhlenkarzinom</v>
      </c>
      <c r="E19" s="124" t="str">
        <f>IF(AND('Kennzahlenbogen_(KB)'!L60="",$A19&lt;&gt;"I.O."),"-----",IF($A19="I.O.","",'Kennzahlenbogen_(KB)'!L60))</f>
        <v>-----</v>
      </c>
      <c r="F19" s="125" t="str">
        <f>IF($A19="I.O.","",'Kennzahlenbogen_(KB)'!M60)</f>
        <v>≥ 95%</v>
      </c>
      <c r="G19" s="124" t="str">
        <f>IF(AND('Kennzahlenbogen_(KB)'!O60="",$A19&lt;&gt;"I.O."),"-----",IF($A19="I.O.","",'Kennzahlenbogen_(KB)'!O60))</f>
        <v>-----</v>
      </c>
      <c r="H19" s="116" t="str">
        <f>IF($A19="I.O.","",IF('Kennzahlenbogen_(KB)'!Q60="","-----",'Kennzahlenbogen_(KB)'!Q60))</f>
        <v>-----</v>
      </c>
      <c r="I19" s="116" t="str">
        <f>IF($A19="I.O.","",IF('Kennzahlenbogen_(KB)'!Q61="","-----",'Kennzahlenbogen_(KB)'!Q61))</f>
        <v>-----</v>
      </c>
      <c r="J19" s="124" t="str">
        <f>IF($A19="I.O.","",IF('Kennzahlenbogen_(KB)'!Q62="","-----",'Kennzahlenbogen_(KB)'!Q62))</f>
        <v>n.d.</v>
      </c>
      <c r="K19" s="122" t="str">
        <f>IF($A19="I.O.","",'Kennzahlenbogen_(KB)'!R60)</f>
        <v>Unvollständig</v>
      </c>
      <c r="L19" s="123" t="str">
        <f>IF(AND('Kennzahlenbogen_(KB)'!S60="",$A19&lt;&gt;"I.O."),"-----",IF($A19="I.O.","",'Kennzahlenbogen_(KB)'!S60))</f>
        <v>-----</v>
      </c>
      <c r="M19" s="123" t="str">
        <f>IF(AND('Kennzahlenbogen_(KB)'!T60="",$A19&lt;&gt;"I.O."),"-----",IF($A19="I.O.","",'Kennzahlenbogen_(KB)'!T60))</f>
        <v>-----</v>
      </c>
      <c r="O19" s="122">
        <f t="array" aca="1" ref="O19" ca="1">IF(ROW()-ROW($D$2:$D$34)+1&gt;ROWS($C$2:$C$34)-COUNTBLANK($C$2:$C$34),"",INDIRECT(ADDRESS(SMALL((IF($C$2:$C$34&lt;&gt;"",ROW($C$2:$C$34),ROW()+ROWS($C$2:$C$34))),ROW()-ROW($D$2:$D$34)+1),COLUMN($C$2:$C$34),4)))</f>
        <v>15</v>
      </c>
      <c r="P19" s="123" t="str">
        <f t="array" aca="1" ref="P19" ca="1">IF(ROW()-ROW($E$2:$E$34)+1&gt;ROWS($D$2:$D$34)-COUNTBLANK($D$2:$D$34),"",INDIRECT(ADDRESS(SMALL((IF($D$2:$D$34&gt;"",ROW($D$2:$D$34),ROW()+ROWS($D$2:$D$34))),ROW()-ROW($E$2:$E$34)+1),COLUMN($D$2:$D$34),4)))</f>
        <v>Zahnärztliche Untersuchung vor Radio- o. Radiochemotherapie bei Mundhöhlenkarzinom</v>
      </c>
      <c r="Q19" s="124" t="str">
        <f t="array" aca="1" ref="Q19" ca="1">IF(ROW()-ROW($F$2:$F$34)+1&gt;ROWS($E$2:$E$34)-COUNTBLANK($E$2:$E$34),"",INDIRECT(ADDRESS(SMALL((IF($E$2:$E$34&gt;"",ROW($E$2:$E$34),ROW()+ROWS($E$2:$E$34))),ROW()-ROW($F$2:$F$34)+1),COLUMN($E$2:$E$34),4)))</f>
        <v>-----</v>
      </c>
      <c r="R19" s="125" t="str">
        <f t="array" aca="1" ref="R19" ca="1">IF(ROW()-ROW($G$2:$G$34)+1&gt;ROWS($F$2:$F$34)-COUNTBLANK($F$2:$F$34),"",INDIRECT(ADDRESS(SMALL((IF($F$2:$F$34&gt;"",ROW($F$2:$F$34),ROW()+ROWS($F$2:$F$34))),ROW()-ROW($G$2:$G$34)+1),COLUMN($F$2:$F$34),4)))</f>
        <v>≥ 95%</v>
      </c>
      <c r="S19" s="124" t="str">
        <f t="array" aca="1" ref="S19" ca="1">IF(ROW()-ROW($H$2:$H$34)+1&gt;ROWS($G$2:$G$34)-COUNTBLANK($G$2:$G$34),"",INDIRECT(ADDRESS(SMALL((IF($G$2:$G$34&lt;&gt;"",ROW($G$2:$G$34),ROW()+ROWS($G$2:$G$34))),ROW()-ROW($H$2:$H$34)+1),COLUMN($G$2:$G$34),4)))</f>
        <v>-----</v>
      </c>
      <c r="T19" s="116" t="str">
        <f t="array" aca="1" ref="T19" ca="1">IF(ROW()-ROW($I$2:$I$34)+1&gt;ROWS($H$2:$H$34)-COUNTBLANK($H$2:$H$34),"",INDIRECT(ADDRESS(SMALL((IF($H$2:$H$34&lt;&gt;"",ROW($H$2:$H$34),ROW()+ROWS($H$2:$H$34))),ROW()-ROW($I$2:$I$34)+1),COLUMN($H$2:$H$34),4)))</f>
        <v>-----</v>
      </c>
      <c r="U19" s="116" t="str">
        <f t="array" aca="1" ref="U19" ca="1">IF(ROW()-ROW($J$2:$J$34)+1&gt;ROWS($I$2:$I$34)-COUNTBLANK($I$2:$I$34),"",INDIRECT(ADDRESS(SMALL((IF($I$2:$I$34&lt;&gt;"",ROW($I$2:$I$34),ROW()+ROWS($I$2:$I$34))),ROW()-ROW($J$2:$J$34)+1),COLUMN($I$2:$I$34),4)))</f>
        <v>-----</v>
      </c>
      <c r="V19" s="117" t="str">
        <f t="array" aca="1" ref="V19" ca="1">IF(ROW()-ROW($K$2:$K$34)+1&gt;ROWS($J$2:$J$34)-COUNTBLANK($J$2:$J$34),"",INDIRECT(ADDRESS(SMALL((IF($J$2:$J$34&lt;&gt;"",ROW($J$2:$J$34),ROW()+ROWS($J$2:$J$34))),ROW()-ROW($K$2:$K$34)+1),COLUMN($J$2:$J$34),4)))</f>
        <v>n.d.</v>
      </c>
      <c r="W19" s="122" t="str">
        <f t="array" aca="1" ref="W19" ca="1">IF(ROW()-ROW($L$2:$L$34)+1&gt;ROWS($K$2:$K$34)-COUNTBLANK($K$2:$K$34),"",INDIRECT(ADDRESS(SMALL((IF($K$2:$K$34&lt;&gt;"",ROW($K$2:$K$34),ROW()+ROWS($K$2:$K$34))),ROW()-ROW($L$2:$L$34)+1),COLUMN($K$2:$K$34),4)))</f>
        <v>Unvollständig</v>
      </c>
      <c r="X19" s="123" t="str">
        <f t="array" aca="1" ref="X19" ca="1">IF(ROW()-ROW($M$2:$M$34)+1&gt;ROWS($L$2:$L$34)-COUNTBLANK($L$2:$L$34),"",INDIRECT(ADDRESS(SMALL((IF($L$2:$L$34&lt;&gt;"",ROW($L$2:$L$34),ROW()+ROWS($L$2:$L$34))),ROW()-ROW($M$2:$M$34)+1),COLUMN($L$2:$L$34),4)))</f>
        <v>-----</v>
      </c>
      <c r="Y19" s="123" t="str">
        <f t="array" aca="1" ref="Y19" ca="1">IF(ROW()-ROW($N$2:$N$34)+1&gt;ROWS($M$2:$M$34)-COUNTBLANK($M$2:$M$34),"",INDIRECT(ADDRESS(SMALL((IF($M$2:$M$34&lt;&gt;"",ROW($M$2:$M$34),ROW()+ROWS($M$2:$M$34))),ROW()-ROW($N$2:$N$34)+1),COLUMN($M$2:$M$34),4)))</f>
        <v>-----</v>
      </c>
    </row>
    <row r="20" spans="1:25" ht="22.5" x14ac:dyDescent="0.25">
      <c r="A20" s="122" t="str">
        <f>IF('Kennzahlenbogen_(KB)'!R63=0,"",'Kennzahlenbogen_(KB)'!R63)</f>
        <v>Unvollständig</v>
      </c>
      <c r="C20" s="208">
        <f>IF($A20="I.O.","",'Kennzahlenbogen_(KB)'!B63)</f>
        <v>16</v>
      </c>
      <c r="D20" s="150" t="str">
        <f>IF($A20="I.O.","",'Kennzahlenbogen_(KB)'!E63)</f>
        <v>Beginn Strahlentherapie bei Mundhöhlenkarzinom</v>
      </c>
      <c r="E20" s="124" t="str">
        <f>IF(AND('Kennzahlenbogen_(KB)'!L63="",$A20&lt;&gt;"I.O."),"-----",IF($A20="I.O.","",'Kennzahlenbogen_(KB)'!L63))</f>
        <v>&lt; 60%</v>
      </c>
      <c r="F20" s="125" t="str">
        <f>IF($A20="I.O.","",'Kennzahlenbogen_(KB)'!M63)</f>
        <v>Derzeit keine Vorgaben</v>
      </c>
      <c r="G20" s="124" t="str">
        <f>IF(AND('Kennzahlenbogen_(KB)'!O63="",$A20&lt;&gt;"I.O."),"-----",IF($A20="I.O.","",'Kennzahlenbogen_(KB)'!O63))</f>
        <v>-----</v>
      </c>
      <c r="H20" s="116" t="str">
        <f>IF($A20="I.O.","",IF('Kennzahlenbogen_(KB)'!Q63="","-----",'Kennzahlenbogen_(KB)'!Q63))</f>
        <v>-----</v>
      </c>
      <c r="I20" s="116" t="str">
        <f>IF($A20="I.O.","",IF('Kennzahlenbogen_(KB)'!Q64="","-----",'Kennzahlenbogen_(KB)'!Q64))</f>
        <v>-----</v>
      </c>
      <c r="J20" s="124" t="str">
        <f>IF($A20="I.O.","",IF('Kennzahlenbogen_(KB)'!Q65="","-----",'Kennzahlenbogen_(KB)'!Q65))</f>
        <v>n.d.</v>
      </c>
      <c r="K20" s="122" t="str">
        <f>IF($A20="I.O.","",'Kennzahlenbogen_(KB)'!R63)</f>
        <v>Unvollständig</v>
      </c>
      <c r="L20" s="123" t="str">
        <f>IF(AND('Kennzahlenbogen_(KB)'!S63="",$A20&lt;&gt;"I.O."),"-----",IF($A20="I.O.","",'Kennzahlenbogen_(KB)'!S63))</f>
        <v>-----</v>
      </c>
      <c r="M20" s="123" t="str">
        <f>IF(AND('Kennzahlenbogen_(KB)'!T63="",$A20&lt;&gt;"I.O."),"-----",IF($A20="I.O.","",'Kennzahlenbogen_(KB)'!T63))</f>
        <v>-----</v>
      </c>
      <c r="O20" s="122">
        <f t="array" aca="1" ref="O20" ca="1">IF(ROW()-ROW($D$2:$D$34)+1&gt;ROWS($C$2:$C$34)-COUNTBLANK($C$2:$C$34),"",INDIRECT(ADDRESS(SMALL((IF($C$2:$C$34&lt;&gt;"",ROW($C$2:$C$34),ROW()+ROWS($C$2:$C$34))),ROW()-ROW($D$2:$D$34)+1),COLUMN($C$2:$C$34),4)))</f>
        <v>16</v>
      </c>
      <c r="P20" s="123" t="str">
        <f t="array" aca="1" ref="P20" ca="1">IF(ROW()-ROW($E$2:$E$34)+1&gt;ROWS($D$2:$D$34)-COUNTBLANK($D$2:$D$34),"",INDIRECT(ADDRESS(SMALL((IF($D$2:$D$34&gt;"",ROW($D$2:$D$34),ROW()+ROWS($D$2:$D$34))),ROW()-ROW($E$2:$E$34)+1),COLUMN($D$2:$D$34),4)))</f>
        <v>Beginn Strahlentherapie bei Mundhöhlenkarzinom</v>
      </c>
      <c r="Q20" s="124" t="str">
        <f t="array" aca="1" ref="Q20" ca="1">IF(ROW()-ROW($F$2:$F$34)+1&gt;ROWS($E$2:$E$34)-COUNTBLANK($E$2:$E$34),"",INDIRECT(ADDRESS(SMALL((IF($E$2:$E$34&gt;"",ROW($E$2:$E$34),ROW()+ROWS($E$2:$E$34))),ROW()-ROW($F$2:$F$34)+1),COLUMN($E$2:$E$34),4)))</f>
        <v>&lt; 60%</v>
      </c>
      <c r="R20" s="125" t="str">
        <f t="array" aca="1" ref="R20" ca="1">IF(ROW()-ROW($G$2:$G$34)+1&gt;ROWS($F$2:$F$34)-COUNTBLANK($F$2:$F$34),"",INDIRECT(ADDRESS(SMALL((IF($F$2:$F$34&gt;"",ROW($F$2:$F$34),ROW()+ROWS($F$2:$F$34))),ROW()-ROW($G$2:$G$34)+1),COLUMN($F$2:$F$34),4)))</f>
        <v>Derzeit keine Vorgaben</v>
      </c>
      <c r="S20" s="124" t="str">
        <f t="array" aca="1" ref="S20" ca="1">IF(ROW()-ROW($H$2:$H$34)+1&gt;ROWS($G$2:$G$34)-COUNTBLANK($G$2:$G$34),"",INDIRECT(ADDRESS(SMALL((IF($G$2:$G$34&lt;&gt;"",ROW($G$2:$G$34),ROW()+ROWS($G$2:$G$34))),ROW()-ROW($H$2:$H$34)+1),COLUMN($G$2:$G$34),4)))</f>
        <v>-----</v>
      </c>
      <c r="T20" s="116" t="str">
        <f t="array" aca="1" ref="T20" ca="1">IF(ROW()-ROW($I$2:$I$34)+1&gt;ROWS($H$2:$H$34)-COUNTBLANK($H$2:$H$34),"",INDIRECT(ADDRESS(SMALL((IF($H$2:$H$34&lt;&gt;"",ROW($H$2:$H$34),ROW()+ROWS($H$2:$H$34))),ROW()-ROW($I$2:$I$34)+1),COLUMN($H$2:$H$34),4)))</f>
        <v>-----</v>
      </c>
      <c r="U20" s="116" t="str">
        <f t="array" aca="1" ref="U20" ca="1">IF(ROW()-ROW($J$2:$J$34)+1&gt;ROWS($I$2:$I$34)-COUNTBLANK($I$2:$I$34),"",INDIRECT(ADDRESS(SMALL((IF($I$2:$I$34&lt;&gt;"",ROW($I$2:$I$34),ROW()+ROWS($I$2:$I$34))),ROW()-ROW($J$2:$J$34)+1),COLUMN($I$2:$I$34),4)))</f>
        <v>-----</v>
      </c>
      <c r="V20" s="117" t="str">
        <f t="array" aca="1" ref="V20" ca="1">IF(ROW()-ROW($K$2:$K$34)+1&gt;ROWS($J$2:$J$34)-COUNTBLANK($J$2:$J$34),"",INDIRECT(ADDRESS(SMALL((IF($J$2:$J$34&lt;&gt;"",ROW($J$2:$J$34),ROW()+ROWS($J$2:$J$34))),ROW()-ROW($K$2:$K$34)+1),COLUMN($J$2:$J$34),4)))</f>
        <v>n.d.</v>
      </c>
      <c r="W20" s="122" t="str">
        <f t="array" aca="1" ref="W20" ca="1">IF(ROW()-ROW($L$2:$L$34)+1&gt;ROWS($K$2:$K$34)-COUNTBLANK($K$2:$K$34),"",INDIRECT(ADDRESS(SMALL((IF($K$2:$K$34&lt;&gt;"",ROW($K$2:$K$34),ROW()+ROWS($K$2:$K$34))),ROW()-ROW($L$2:$L$34)+1),COLUMN($K$2:$K$34),4)))</f>
        <v>Unvollständig</v>
      </c>
      <c r="X20" s="123" t="str">
        <f t="array" aca="1" ref="X20" ca="1">IF(ROW()-ROW($M$2:$M$34)+1&gt;ROWS($L$2:$L$34)-COUNTBLANK($L$2:$L$34),"",INDIRECT(ADDRESS(SMALL((IF($L$2:$L$34&lt;&gt;"",ROW($L$2:$L$34),ROW()+ROWS($L$2:$L$34))),ROW()-ROW($M$2:$M$34)+1),COLUMN($L$2:$L$34),4)))</f>
        <v>-----</v>
      </c>
      <c r="Y20" s="123" t="str">
        <f t="array" aca="1" ref="Y20" ca="1">IF(ROW()-ROW($N$2:$N$34)+1&gt;ROWS($M$2:$M$34)-COUNTBLANK($M$2:$M$34),"",INDIRECT(ADDRESS(SMALL((IF($M$2:$M$34&lt;&gt;"",ROW($M$2:$M$34),ROW()+ROWS($M$2:$M$34))),ROW()-ROW($N$2:$N$34)+1),COLUMN($M$2:$M$34),4)))</f>
        <v>-----</v>
      </c>
    </row>
    <row r="21" spans="1:25" ht="33.75" x14ac:dyDescent="0.25">
      <c r="A21" s="122" t="str">
        <f>IF('Kennzahlenbogen_(KB)'!R66=0,"",'Kennzahlenbogen_(KB)'!R66)</f>
        <v>Unvollständig</v>
      </c>
      <c r="C21" s="208">
        <f>IF($A21="I.O.","",'Kennzahlenbogen_(KB)'!B66)</f>
        <v>17</v>
      </c>
      <c r="D21" s="150" t="str">
        <f>IF($A21="I.O.","",'Kennzahlenbogen_(KB)'!E66)</f>
        <v>Vollständiger
pathologischer  Befundbericht bei Larynxkarzinom</v>
      </c>
      <c r="E21" s="124" t="str">
        <f>IF(AND('Kennzahlenbogen_(KB)'!L66="",$A21&lt;&gt;"I.O."),"-----",IF($A21="I.O.","",'Kennzahlenbogen_(KB)'!L66))</f>
        <v>-----</v>
      </c>
      <c r="F21" s="125" t="str">
        <f>IF($A21="I.O.","",'Kennzahlenbogen_(KB)'!M66)</f>
        <v>≥ 90%</v>
      </c>
      <c r="G21" s="124" t="str">
        <f>IF(AND('Kennzahlenbogen_(KB)'!O66="",$A21&lt;&gt;"I.O."),"-----",IF($A21="I.O.","",'Kennzahlenbogen_(KB)'!O66))</f>
        <v>-----</v>
      </c>
      <c r="H21" s="116" t="str">
        <f>IF($A21="I.O.","",IF('Kennzahlenbogen_(KB)'!Q66="","-----",'Kennzahlenbogen_(KB)'!Q66))</f>
        <v>-----</v>
      </c>
      <c r="I21" s="116" t="str">
        <f>IF($A21="I.O.","",IF('Kennzahlenbogen_(KB)'!Q67="","-----",'Kennzahlenbogen_(KB)'!Q67))</f>
        <v>-----</v>
      </c>
      <c r="J21" s="124" t="str">
        <f>IF($A21="I.O.","",IF('Kennzahlenbogen_(KB)'!Q68="","-----",'Kennzahlenbogen_(KB)'!Q68))</f>
        <v>n.d.</v>
      </c>
      <c r="K21" s="122" t="str">
        <f>IF($A21="I.O.","",'Kennzahlenbogen_(KB)'!R66)</f>
        <v>Unvollständig</v>
      </c>
      <c r="L21" s="123" t="str">
        <f>IF(AND('Kennzahlenbogen_(KB)'!S66="",$A21&lt;&gt;"I.O."),"-----",IF($A21="I.O.","",'Kennzahlenbogen_(KB)'!S66))</f>
        <v>-----</v>
      </c>
      <c r="M21" s="123" t="str">
        <f>IF(AND('Kennzahlenbogen_(KB)'!T66="",$A21&lt;&gt;"I.O."),"-----",IF($A21="I.O.","",'Kennzahlenbogen_(KB)'!T66))</f>
        <v>-----</v>
      </c>
      <c r="O21" s="122">
        <f t="array" aca="1" ref="O21" ca="1">IF(ROW()-ROW($D$2:$D$34)+1&gt;ROWS($C$2:$C$34)-COUNTBLANK($C$2:$C$34),"",INDIRECT(ADDRESS(SMALL((IF($C$2:$C$34&lt;&gt;"",ROW($C$2:$C$34),ROW()+ROWS($C$2:$C$34))),ROW()-ROW($D$2:$D$34)+1),COLUMN($C$2:$C$34),4)))</f>
        <v>17</v>
      </c>
      <c r="P21" s="123" t="str">
        <f t="array" aca="1" ref="P21" ca="1">IF(ROW()-ROW($E$2:$E$34)+1&gt;ROWS($D$2:$D$34)-COUNTBLANK($D$2:$D$34),"",INDIRECT(ADDRESS(SMALL((IF($D$2:$D$34&gt;"",ROW($D$2:$D$34),ROW()+ROWS($D$2:$D$34))),ROW()-ROW($E$2:$E$34)+1),COLUMN($D$2:$D$34),4)))</f>
        <v>Vollständiger
pathologischer  Befundbericht bei Larynxkarzinom</v>
      </c>
      <c r="Q21" s="124" t="str">
        <f t="array" aca="1" ref="Q21" ca="1">IF(ROW()-ROW($F$2:$F$34)+1&gt;ROWS($E$2:$E$34)-COUNTBLANK($E$2:$E$34),"",INDIRECT(ADDRESS(SMALL((IF($E$2:$E$34&gt;"",ROW($E$2:$E$34),ROW()+ROWS($E$2:$E$34))),ROW()-ROW($F$2:$F$34)+1),COLUMN($E$2:$E$34),4)))</f>
        <v>-----</v>
      </c>
      <c r="R21" s="125" t="str">
        <f t="array" aca="1" ref="R21" ca="1">IF(ROW()-ROW($G$2:$G$34)+1&gt;ROWS($F$2:$F$34)-COUNTBLANK($F$2:$F$34),"",INDIRECT(ADDRESS(SMALL((IF($F$2:$F$34&gt;"",ROW($F$2:$F$34),ROW()+ROWS($F$2:$F$34))),ROW()-ROW($G$2:$G$34)+1),COLUMN($F$2:$F$34),4)))</f>
        <v>≥ 90%</v>
      </c>
      <c r="S21" s="124" t="str">
        <f t="array" aca="1" ref="S21" ca="1">IF(ROW()-ROW($H$2:$H$34)+1&gt;ROWS($G$2:$G$34)-COUNTBLANK($G$2:$G$34),"",INDIRECT(ADDRESS(SMALL((IF($G$2:$G$34&lt;&gt;"",ROW($G$2:$G$34),ROW()+ROWS($G$2:$G$34))),ROW()-ROW($H$2:$H$34)+1),COLUMN($G$2:$G$34),4)))</f>
        <v>-----</v>
      </c>
      <c r="T21" s="116" t="str">
        <f t="array" aca="1" ref="T21" ca="1">IF(ROW()-ROW($I$2:$I$34)+1&gt;ROWS($H$2:$H$34)-COUNTBLANK($H$2:$H$34),"",INDIRECT(ADDRESS(SMALL((IF($H$2:$H$34&lt;&gt;"",ROW($H$2:$H$34),ROW()+ROWS($H$2:$H$34))),ROW()-ROW($I$2:$I$34)+1),COLUMN($H$2:$H$34),4)))</f>
        <v>-----</v>
      </c>
      <c r="U21" s="116" t="str">
        <f t="array" aca="1" ref="U21" ca="1">IF(ROW()-ROW($J$2:$J$34)+1&gt;ROWS($I$2:$I$34)-COUNTBLANK($I$2:$I$34),"",INDIRECT(ADDRESS(SMALL((IF($I$2:$I$34&lt;&gt;"",ROW($I$2:$I$34),ROW()+ROWS($I$2:$I$34))),ROW()-ROW($J$2:$J$34)+1),COLUMN($I$2:$I$34),4)))</f>
        <v>-----</v>
      </c>
      <c r="V21" s="117" t="str">
        <f t="array" aca="1" ref="V21" ca="1">IF(ROW()-ROW($K$2:$K$34)+1&gt;ROWS($J$2:$J$34)-COUNTBLANK($J$2:$J$34),"",INDIRECT(ADDRESS(SMALL((IF($J$2:$J$34&lt;&gt;"",ROW($J$2:$J$34),ROW()+ROWS($J$2:$J$34))),ROW()-ROW($K$2:$K$34)+1),COLUMN($J$2:$J$34),4)))</f>
        <v>n.d.</v>
      </c>
      <c r="W21" s="122" t="str">
        <f t="array" aca="1" ref="W21" ca="1">IF(ROW()-ROW($L$2:$L$34)+1&gt;ROWS($K$2:$K$34)-COUNTBLANK($K$2:$K$34),"",INDIRECT(ADDRESS(SMALL((IF($K$2:$K$34&lt;&gt;"",ROW($K$2:$K$34),ROW()+ROWS($K$2:$K$34))),ROW()-ROW($L$2:$L$34)+1),COLUMN($K$2:$K$34),4)))</f>
        <v>Unvollständig</v>
      </c>
      <c r="X21" s="123" t="str">
        <f t="array" aca="1" ref="X21" ca="1">IF(ROW()-ROW($M$2:$M$34)+1&gt;ROWS($L$2:$L$34)-COUNTBLANK($L$2:$L$34),"",INDIRECT(ADDRESS(SMALL((IF($L$2:$L$34&lt;&gt;"",ROW($L$2:$L$34),ROW()+ROWS($L$2:$L$34))),ROW()-ROW($M$2:$M$34)+1),COLUMN($L$2:$L$34),4)))</f>
        <v>-----</v>
      </c>
      <c r="Y21" s="123" t="str">
        <f t="array" aca="1" ref="Y21" ca="1">IF(ROW()-ROW($N$2:$N$34)+1&gt;ROWS($M$2:$M$34)-COUNTBLANK($M$2:$M$34),"",INDIRECT(ADDRESS(SMALL((IF($M$2:$M$34&lt;&gt;"",ROW($M$2:$M$34),ROW()+ROWS($M$2:$M$34))),ROW()-ROW($N$2:$N$34)+1),COLUMN($M$2:$M$34),4)))</f>
        <v>-----</v>
      </c>
    </row>
    <row r="22" spans="1:25" ht="33.75" customHeight="1" x14ac:dyDescent="0.25">
      <c r="A22" s="122" t="str">
        <f>IF('Kennzahlenbogen_(KB)'!R69=0,"",'Kennzahlenbogen_(KB)'!R69)</f>
        <v>Unvollständig</v>
      </c>
      <c r="C22" s="122">
        <f>IF($A22="I.O.","",'Kennzahlenbogen_(KB)'!B69)</f>
        <v>18</v>
      </c>
      <c r="D22" s="150" t="str">
        <f>IF($A22="I.O.","",'Kennzahlenbogen_(KB)'!E69)</f>
        <v>Panendoskopie bei Larynxkarzinom</v>
      </c>
      <c r="E22" s="124" t="str">
        <f>IF(AND('Kennzahlenbogen_(KB)'!L69="",$A22&lt;&gt;"I.O."),"-----",IF($A22="I.O.","",'Kennzahlenbogen_(KB)'!L69))</f>
        <v>-----</v>
      </c>
      <c r="F22" s="125" t="str">
        <f>IF($A22="I.O.","",'Kennzahlenbogen_(KB)'!M69)</f>
        <v>≥ 90%</v>
      </c>
      <c r="G22" s="124" t="str">
        <f>IF(AND('Kennzahlenbogen_(KB)'!O69="",$A22&lt;&gt;"I.O."),"-----",IF($A22="I.O.","",'Kennzahlenbogen_(KB)'!O69))</f>
        <v>-----</v>
      </c>
      <c r="H22" s="116" t="str">
        <f>IF($A22="I.O.","",IF('Kennzahlenbogen_(KB)'!Q69="","-----",'Kennzahlenbogen_(KB)'!Q69))</f>
        <v>-----</v>
      </c>
      <c r="I22" s="116">
        <f>IF($A22="I.O.","",IF('Kennzahlenbogen_(KB)'!Q70="","-----",'Kennzahlenbogen_(KB)'!Q70))</f>
        <v>0</v>
      </c>
      <c r="J22" s="124" t="str">
        <f>IF($A22="I.O.","",IF('Kennzahlenbogen_(KB)'!Q71="","-----",'Kennzahlenbogen_(KB)'!Q71))</f>
        <v>n.d.</v>
      </c>
      <c r="K22" s="122" t="str">
        <f>IF($A22="I.O.","",'Kennzahlenbogen_(KB)'!R69)</f>
        <v>Unvollständig</v>
      </c>
      <c r="L22" s="123" t="str">
        <f>IF(AND('Kennzahlenbogen_(KB)'!S69="",$A22&lt;&gt;"I.O."),"-----",IF($A22="I.O.","",'Kennzahlenbogen_(KB)'!S69))</f>
        <v>-----</v>
      </c>
      <c r="M22" s="123" t="str">
        <f>IF(AND('Kennzahlenbogen_(KB)'!T69="",$A22&lt;&gt;"I.O."),"-----",IF($A22="I.O.","",'Kennzahlenbogen_(KB)'!T69))</f>
        <v>-----</v>
      </c>
      <c r="O22" s="122">
        <f t="array" aca="1" ref="O22" ca="1">IF(ROW()-ROW($D$2:$D$34)+1&gt;ROWS($C$2:$C$34)-COUNTBLANK($C$2:$C$34),"",INDIRECT(ADDRESS(SMALL((IF($C$2:$C$34&lt;&gt;"",ROW($C$2:$C$34),ROW()+ROWS($C$2:$C$34))),ROW()-ROW($D$2:$D$34)+1),COLUMN($C$2:$C$34),4)))</f>
        <v>18</v>
      </c>
      <c r="P22" s="123" t="str">
        <f t="array" aca="1" ref="P22" ca="1">IF(ROW()-ROW($E$2:$E$34)+1&gt;ROWS($D$2:$D$34)-COUNTBLANK($D$2:$D$34),"",INDIRECT(ADDRESS(SMALL((IF($D$2:$D$34&gt;"",ROW($D$2:$D$34),ROW()+ROWS($D$2:$D$34))),ROW()-ROW($E$2:$E$34)+1),COLUMN($D$2:$D$34),4)))</f>
        <v>Panendoskopie bei Larynxkarzinom</v>
      </c>
      <c r="Q22" s="124" t="str">
        <f t="array" aca="1" ref="Q22" ca="1">IF(ROW()-ROW($F$2:$F$34)+1&gt;ROWS($E$2:$E$34)-COUNTBLANK($E$2:$E$34),"",INDIRECT(ADDRESS(SMALL((IF($E$2:$E$34&gt;"",ROW($E$2:$E$34),ROW()+ROWS($E$2:$E$34))),ROW()-ROW($F$2:$F$34)+1),COLUMN($E$2:$E$34),4)))</f>
        <v>-----</v>
      </c>
      <c r="R22" s="125" t="str">
        <f t="array" aca="1" ref="R22" ca="1">IF(ROW()-ROW($G$2:$G$34)+1&gt;ROWS($F$2:$F$34)-COUNTBLANK($F$2:$F$34),"",INDIRECT(ADDRESS(SMALL((IF($F$2:$F$34&gt;"",ROW($F$2:$F$34),ROW()+ROWS($F$2:$F$34))),ROW()-ROW($G$2:$G$34)+1),COLUMN($F$2:$F$34),4)))</f>
        <v>≥ 90%</v>
      </c>
      <c r="S22" s="124" t="str">
        <f t="array" aca="1" ref="S22" ca="1">IF(ROW()-ROW($H$2:$H$34)+1&gt;ROWS($G$2:$G$34)-COUNTBLANK($G$2:$G$34),"",INDIRECT(ADDRESS(SMALL((IF($G$2:$G$34&lt;&gt;"",ROW($G$2:$G$34),ROW()+ROWS($G$2:$G$34))),ROW()-ROW($H$2:$H$34)+1),COLUMN($G$2:$G$34),4)))</f>
        <v>-----</v>
      </c>
      <c r="T22" s="116" t="str">
        <f t="array" aca="1" ref="T22" ca="1">IF(ROW()-ROW($I$2:$I$34)+1&gt;ROWS($H$2:$H$34)-COUNTBLANK($H$2:$H$34),"",INDIRECT(ADDRESS(SMALL((IF($H$2:$H$34&lt;&gt;"",ROW($H$2:$H$34),ROW()+ROWS($H$2:$H$34))),ROW()-ROW($I$2:$I$34)+1),COLUMN($H$2:$H$34),4)))</f>
        <v>-----</v>
      </c>
      <c r="U22" s="116">
        <f t="array" aca="1" ref="U22" ca="1">IF(ROW()-ROW($J$2:$J$34)+1&gt;ROWS($I$2:$I$34)-COUNTBLANK($I$2:$I$34),"",INDIRECT(ADDRESS(SMALL((IF($I$2:$I$34&lt;&gt;"",ROW($I$2:$I$34),ROW()+ROWS($I$2:$I$34))),ROW()-ROW($J$2:$J$34)+1),COLUMN($I$2:$I$34),4)))</f>
        <v>0</v>
      </c>
      <c r="V22" s="117" t="str">
        <f t="array" aca="1" ref="V22" ca="1">IF(ROW()-ROW($K$2:$K$34)+1&gt;ROWS($J$2:$J$34)-COUNTBLANK($J$2:$J$34),"",INDIRECT(ADDRESS(SMALL((IF($J$2:$J$34&lt;&gt;"",ROW($J$2:$J$34),ROW()+ROWS($J$2:$J$34))),ROW()-ROW($K$2:$K$34)+1),COLUMN($J$2:$J$34),4)))</f>
        <v>n.d.</v>
      </c>
      <c r="W22" s="122" t="str">
        <f t="array" aca="1" ref="W22" ca="1">IF(ROW()-ROW($L$2:$L$34)+1&gt;ROWS($K$2:$K$34)-COUNTBLANK($K$2:$K$34),"",INDIRECT(ADDRESS(SMALL((IF($K$2:$K$34&lt;&gt;"",ROW($K$2:$K$34),ROW()+ROWS($K$2:$K$34))),ROW()-ROW($L$2:$L$34)+1),COLUMN($K$2:$K$34),4)))</f>
        <v>Unvollständig</v>
      </c>
      <c r="X22" s="123" t="str">
        <f t="array" aca="1" ref="X22" ca="1">IF(ROW()-ROW($M$2:$M$34)+1&gt;ROWS($L$2:$L$34)-COUNTBLANK($L$2:$L$34),"",INDIRECT(ADDRESS(SMALL((IF($L$2:$L$34&lt;&gt;"",ROW($L$2:$L$34),ROW()+ROWS($L$2:$L$34))),ROW()-ROW($M$2:$M$34)+1),COLUMN($L$2:$L$34),4)))</f>
        <v>-----</v>
      </c>
      <c r="Y22" s="123" t="str">
        <f t="array" aca="1" ref="Y22" ca="1">IF(ROW()-ROW($N$2:$N$34)+1&gt;ROWS($M$2:$M$34)-COUNTBLANK($M$2:$M$34),"",INDIRECT(ADDRESS(SMALL((IF($M$2:$M$34&lt;&gt;"",ROW($M$2:$M$34),ROW()+ROWS($M$2:$M$34))),ROW()-ROW($N$2:$N$34)+1),COLUMN($M$2:$M$34),4)))</f>
        <v>-----</v>
      </c>
    </row>
    <row r="23" spans="1:25" ht="33.75" customHeight="1" x14ac:dyDescent="0.25">
      <c r="A23" s="122" t="str">
        <f>IF('Kennzahlenbogen_(KB)'!R72=0,"",'Kennzahlenbogen_(KB)'!R72)</f>
        <v>Unvollständig</v>
      </c>
      <c r="C23" s="122">
        <f>IF($A23="I.O.","",'Kennzahlenbogen_(KB)'!B72)</f>
        <v>19</v>
      </c>
      <c r="D23" s="150" t="str">
        <f>IF($A23="I.O.","",'Kennzahlenbogen_(KB)'!E72)</f>
        <v>R0-Resektion bei Larynxkarzinom</v>
      </c>
      <c r="E23" s="124" t="str">
        <f>IF(AND('Kennzahlenbogen_(KB)'!L72="",$A23&lt;&gt;"I.O."),"-----",IF($A23="I.O.","",'Kennzahlenbogen_(KB)'!L72))</f>
        <v>-----</v>
      </c>
      <c r="F23" s="125" t="str">
        <f>IF($A23="I.O.","",'Kennzahlenbogen_(KB)'!M72)</f>
        <v>≥ 80%</v>
      </c>
      <c r="G23" s="124" t="str">
        <f>IF(AND('Kennzahlenbogen_(KB)'!O72="",$A23&lt;&gt;"I.O."),"-----",IF($A23="I.O.","",'Kennzahlenbogen_(KB)'!O72))</f>
        <v>-----</v>
      </c>
      <c r="H23" s="116" t="str">
        <f>IF($A23="I.O.","",IF('Kennzahlenbogen_(KB)'!Q72="","-----",'Kennzahlenbogen_(KB)'!Q72))</f>
        <v>-----</v>
      </c>
      <c r="I23" s="116">
        <f>IF($A23="I.O.","",IF('Kennzahlenbogen_(KB)'!Q73="","-----",'Kennzahlenbogen_(KB)'!Q73))</f>
        <v>0</v>
      </c>
      <c r="J23" s="124" t="str">
        <f>IF($A23="I.O.","",IF('Kennzahlenbogen_(KB)'!Q74="","-----",'Kennzahlenbogen_(KB)'!Q74))</f>
        <v>n.d.</v>
      </c>
      <c r="K23" s="122" t="str">
        <f>IF($A23="I.O.","",'Kennzahlenbogen_(KB)'!R72)</f>
        <v>Unvollständig</v>
      </c>
      <c r="L23" s="123" t="str">
        <f>IF(AND('Kennzahlenbogen_(KB)'!S72="",$A23&lt;&gt;"I.O."),"-----",IF($A23="I.O.","",'Kennzahlenbogen_(KB)'!S72))</f>
        <v>-----</v>
      </c>
      <c r="M23" s="123" t="str">
        <f>IF(AND('Kennzahlenbogen_(KB)'!T72="",$A23&lt;&gt;"I.O."),"-----",IF($A23="I.O.","",'Kennzahlenbogen_(KB)'!T72))</f>
        <v>-----</v>
      </c>
      <c r="O23" s="122">
        <f t="array" aca="1" ref="O23" ca="1">IF(ROW()-ROW($D$2:$D$34)+1&gt;ROWS($C$2:$C$34)-COUNTBLANK($C$2:$C$34),"",INDIRECT(ADDRESS(SMALL((IF($C$2:$C$34&lt;&gt;"",ROW($C$2:$C$34),ROW()+ROWS($C$2:$C$34))),ROW()-ROW($D$2:$D$34)+1),COLUMN($C$2:$C$34),4)))</f>
        <v>19</v>
      </c>
      <c r="P23" s="123" t="str">
        <f t="array" aca="1" ref="P23" ca="1">IF(ROW()-ROW($E$2:$E$34)+1&gt;ROWS($D$2:$D$34)-COUNTBLANK($D$2:$D$34),"",INDIRECT(ADDRESS(SMALL((IF($D$2:$D$34&gt;"",ROW($D$2:$D$34),ROW()+ROWS($D$2:$D$34))),ROW()-ROW($E$2:$E$34)+1),COLUMN($D$2:$D$34),4)))</f>
        <v>R0-Resektion bei Larynxkarzinom</v>
      </c>
      <c r="Q23" s="124" t="str">
        <f t="array" aca="1" ref="Q23" ca="1">IF(ROW()-ROW($F$2:$F$34)+1&gt;ROWS($E$2:$E$34)-COUNTBLANK($E$2:$E$34),"",INDIRECT(ADDRESS(SMALL((IF($E$2:$E$34&gt;"",ROW($E$2:$E$34),ROW()+ROWS($E$2:$E$34))),ROW()-ROW($F$2:$F$34)+1),COLUMN($E$2:$E$34),4)))</f>
        <v>-----</v>
      </c>
      <c r="R23" s="125" t="str">
        <f t="array" aca="1" ref="R23" ca="1">IF(ROW()-ROW($G$2:$G$34)+1&gt;ROWS($F$2:$F$34)-COUNTBLANK($F$2:$F$34),"",INDIRECT(ADDRESS(SMALL((IF($F$2:$F$34&gt;"",ROW($F$2:$F$34),ROW()+ROWS($F$2:$F$34))),ROW()-ROW($G$2:$G$34)+1),COLUMN($F$2:$F$34),4)))</f>
        <v>≥ 80%</v>
      </c>
      <c r="S23" s="124" t="str">
        <f t="array" aca="1" ref="S23" ca="1">IF(ROW()-ROW($H$2:$H$34)+1&gt;ROWS($G$2:$G$34)-COUNTBLANK($G$2:$G$34),"",INDIRECT(ADDRESS(SMALL((IF($G$2:$G$34&lt;&gt;"",ROW($G$2:$G$34),ROW()+ROWS($G$2:$G$34))),ROW()-ROW($H$2:$H$34)+1),COLUMN($G$2:$G$34),4)))</f>
        <v>-----</v>
      </c>
      <c r="T23" s="116" t="str">
        <f t="array" aca="1" ref="T23" ca="1">IF(ROW()-ROW($I$2:$I$34)+1&gt;ROWS($H$2:$H$34)-COUNTBLANK($H$2:$H$34),"",INDIRECT(ADDRESS(SMALL((IF($H$2:$H$34&lt;&gt;"",ROW($H$2:$H$34),ROW()+ROWS($H$2:$H$34))),ROW()-ROW($I$2:$I$34)+1),COLUMN($H$2:$H$34),4)))</f>
        <v>-----</v>
      </c>
      <c r="U23" s="116">
        <f t="array" aca="1" ref="U23" ca="1">IF(ROW()-ROW($J$2:$J$34)+1&gt;ROWS($I$2:$I$34)-COUNTBLANK($I$2:$I$34),"",INDIRECT(ADDRESS(SMALL((IF($I$2:$I$34&lt;&gt;"",ROW($I$2:$I$34),ROW()+ROWS($I$2:$I$34))),ROW()-ROW($J$2:$J$34)+1),COLUMN($I$2:$I$34),4)))</f>
        <v>0</v>
      </c>
      <c r="V23" s="117" t="str">
        <f t="array" aca="1" ref="V23" ca="1">IF(ROW()-ROW($K$2:$K$34)+1&gt;ROWS($J$2:$J$34)-COUNTBLANK($J$2:$J$34),"",INDIRECT(ADDRESS(SMALL((IF($J$2:$J$34&lt;&gt;"",ROW($J$2:$J$34),ROW()+ROWS($J$2:$J$34))),ROW()-ROW($K$2:$K$34)+1),COLUMN($J$2:$J$34),4)))</f>
        <v>n.d.</v>
      </c>
      <c r="W23" s="122" t="str">
        <f t="array" aca="1" ref="W23" ca="1">IF(ROW()-ROW($L$2:$L$34)+1&gt;ROWS($K$2:$K$34)-COUNTBLANK($K$2:$K$34),"",INDIRECT(ADDRESS(SMALL((IF($K$2:$K$34&lt;&gt;"",ROW($K$2:$K$34),ROW()+ROWS($K$2:$K$34))),ROW()-ROW($L$2:$L$34)+1),COLUMN($K$2:$K$34),4)))</f>
        <v>Unvollständig</v>
      </c>
      <c r="X23" s="123" t="str">
        <f t="array" aca="1" ref="X23" ca="1">IF(ROW()-ROW($M$2:$M$34)+1&gt;ROWS($L$2:$L$34)-COUNTBLANK($L$2:$L$34),"",INDIRECT(ADDRESS(SMALL((IF($L$2:$L$34&lt;&gt;"",ROW($L$2:$L$34),ROW()+ROWS($L$2:$L$34))),ROW()-ROW($M$2:$M$34)+1),COLUMN($L$2:$L$34),4)))</f>
        <v>-----</v>
      </c>
      <c r="Y23" s="123" t="str">
        <f t="array" aca="1" ref="Y23" ca="1">IF(ROW()-ROW($N$2:$N$34)+1&gt;ROWS($M$2:$M$34)-COUNTBLANK($M$2:$M$34),"",INDIRECT(ADDRESS(SMALL((IF($M$2:$M$34&lt;&gt;"",ROW($M$2:$M$34),ROW()+ROWS($M$2:$M$34))),ROW()-ROW($N$2:$N$34)+1),COLUMN($M$2:$M$34),4)))</f>
        <v>-----</v>
      </c>
    </row>
    <row r="24" spans="1:25" ht="45" x14ac:dyDescent="0.25">
      <c r="A24" s="122" t="str">
        <f>IF('Kennzahlenbogen_(KB)'!R75=0,"",'Kennzahlenbogen_(KB)'!R75)</f>
        <v>Unvollständig</v>
      </c>
      <c r="C24" s="208">
        <f>IF($A24="I.O.","",'Kennzahlenbogen_(KB)'!B75)</f>
        <v>20</v>
      </c>
      <c r="D24" s="150" t="str">
        <f>IF($A24="I.O.","",'Kennzahlenbogen_(KB)'!E75)</f>
        <v xml:space="preserve">Beratung durch Logopäden/
Sprechwissenschaftler bei Larynxkarzinom
</v>
      </c>
      <c r="E24" s="124" t="str">
        <f>IF(AND('Kennzahlenbogen_(KB)'!L75="",$A24&lt;&gt;"I.O."),"-----",IF($A24="I.O.","",'Kennzahlenbogen_(KB)'!L75))</f>
        <v>-----</v>
      </c>
      <c r="F24" s="125" t="str">
        <f>IF($A24="I.O.","",'Kennzahlenbogen_(KB)'!M75)</f>
        <v>≥ 90%</v>
      </c>
      <c r="G24" s="124" t="str">
        <f>IF(AND('Kennzahlenbogen_(KB)'!O75="",$A24&lt;&gt;"I.O."),"-----",IF($A24="I.O.","",'Kennzahlenbogen_(KB)'!O75))</f>
        <v>-----</v>
      </c>
      <c r="H24" s="116" t="str">
        <f>IF($A24="I.O.","",IF('Kennzahlenbogen_(KB)'!Q75="","-----",'Kennzahlenbogen_(KB)'!Q75))</f>
        <v>-----</v>
      </c>
      <c r="I24" s="116" t="str">
        <f>IF($A24="I.O.","",IF('Kennzahlenbogen_(KB)'!Q76="","-----",'Kennzahlenbogen_(KB)'!Q76))</f>
        <v>-----</v>
      </c>
      <c r="J24" s="124" t="str">
        <f>IF($A24="I.O.","",IF('Kennzahlenbogen_(KB)'!Q77="","-----",'Kennzahlenbogen_(KB)'!Q77))</f>
        <v>n.d.</v>
      </c>
      <c r="K24" s="122" t="str">
        <f>IF($A24="I.O.","",'Kennzahlenbogen_(KB)'!R75)</f>
        <v>Unvollständig</v>
      </c>
      <c r="L24" s="123" t="str">
        <f>IF(AND('Kennzahlenbogen_(KB)'!S75="",$A24&lt;&gt;"I.O."),"-----",IF($A24="I.O.","",'Kennzahlenbogen_(KB)'!S75))</f>
        <v>-----</v>
      </c>
      <c r="M24" s="123" t="str">
        <f>IF(AND('Kennzahlenbogen_(KB)'!T75="",$A24&lt;&gt;"I.O."),"-----",IF($A24="I.O.","",'Kennzahlenbogen_(KB)'!T75))</f>
        <v>-----</v>
      </c>
      <c r="O24" s="122">
        <f t="array" aca="1" ref="O24" ca="1">IF(ROW()-ROW($D$2:$D$34)+1&gt;ROWS($C$2:$C$34)-COUNTBLANK($C$2:$C$34),"",INDIRECT(ADDRESS(SMALL((IF($C$2:$C$34&lt;&gt;"",ROW($C$2:$C$34),ROW()+ROWS($C$2:$C$34))),ROW()-ROW($D$2:$D$34)+1),COLUMN($C$2:$C$34),4)))</f>
        <v>20</v>
      </c>
      <c r="P24" s="123" t="str">
        <f t="array" aca="1" ref="P24" ca="1">IF(ROW()-ROW($E$2:$E$34)+1&gt;ROWS($D$2:$D$34)-COUNTBLANK($D$2:$D$34),"",INDIRECT(ADDRESS(SMALL((IF($D$2:$D$34&gt;"",ROW($D$2:$D$34),ROW()+ROWS($D$2:$D$34))),ROW()-ROW($E$2:$E$34)+1),COLUMN($D$2:$D$34),4)))</f>
        <v xml:space="preserve">Beratung durch Logopäden/
Sprechwissenschaftler bei Larynxkarzinom
</v>
      </c>
      <c r="Q24" s="124" t="str">
        <f t="array" aca="1" ref="Q24" ca="1">IF(ROW()-ROW($F$2:$F$34)+1&gt;ROWS($E$2:$E$34)-COUNTBLANK($E$2:$E$34),"",INDIRECT(ADDRESS(SMALL((IF($E$2:$E$34&gt;"",ROW($E$2:$E$34),ROW()+ROWS($E$2:$E$34))),ROW()-ROW($F$2:$F$34)+1),COLUMN($E$2:$E$34),4)))</f>
        <v>-----</v>
      </c>
      <c r="R24" s="125" t="str">
        <f t="array" aca="1" ref="R24" ca="1">IF(ROW()-ROW($G$2:$G$34)+1&gt;ROWS($F$2:$F$34)-COUNTBLANK($F$2:$F$34),"",INDIRECT(ADDRESS(SMALL((IF($F$2:$F$34&gt;"",ROW($F$2:$F$34),ROW()+ROWS($F$2:$F$34))),ROW()-ROW($G$2:$G$34)+1),COLUMN($F$2:$F$34),4)))</f>
        <v>≥ 90%</v>
      </c>
      <c r="S24" s="124" t="str">
        <f t="array" aca="1" ref="S24" ca="1">IF(ROW()-ROW($H$2:$H$34)+1&gt;ROWS($G$2:$G$34)-COUNTBLANK($G$2:$G$34),"",INDIRECT(ADDRESS(SMALL((IF($G$2:$G$34&lt;&gt;"",ROW($G$2:$G$34),ROW()+ROWS($G$2:$G$34))),ROW()-ROW($H$2:$H$34)+1),COLUMN($G$2:$G$34),4)))</f>
        <v>-----</v>
      </c>
      <c r="T24" s="116" t="str">
        <f t="array" aca="1" ref="T24" ca="1">IF(ROW()-ROW($I$2:$I$34)+1&gt;ROWS($H$2:$H$34)-COUNTBLANK($H$2:$H$34),"",INDIRECT(ADDRESS(SMALL((IF($H$2:$H$34&lt;&gt;"",ROW($H$2:$H$34),ROW()+ROWS($H$2:$H$34))),ROW()-ROW($I$2:$I$34)+1),COLUMN($H$2:$H$34),4)))</f>
        <v>-----</v>
      </c>
      <c r="U24" s="116" t="str">
        <f t="array" aca="1" ref="U24" ca="1">IF(ROW()-ROW($J$2:$J$34)+1&gt;ROWS($I$2:$I$34)-COUNTBLANK($I$2:$I$34),"",INDIRECT(ADDRESS(SMALL((IF($I$2:$I$34&lt;&gt;"",ROW($I$2:$I$34),ROW()+ROWS($I$2:$I$34))),ROW()-ROW($J$2:$J$34)+1),COLUMN($I$2:$I$34),4)))</f>
        <v>-----</v>
      </c>
      <c r="V24" s="117" t="str">
        <f t="array" aca="1" ref="V24" ca="1">IF(ROW()-ROW($K$2:$K$34)+1&gt;ROWS($J$2:$J$34)-COUNTBLANK($J$2:$J$34),"",INDIRECT(ADDRESS(SMALL((IF($J$2:$J$34&lt;&gt;"",ROW($J$2:$J$34),ROW()+ROWS($J$2:$J$34))),ROW()-ROW($K$2:$K$34)+1),COLUMN($J$2:$J$34),4)))</f>
        <v>n.d.</v>
      </c>
      <c r="W24" s="122" t="str">
        <f t="array" aca="1" ref="W24" ca="1">IF(ROW()-ROW($L$2:$L$34)+1&gt;ROWS($K$2:$K$34)-COUNTBLANK($K$2:$K$34),"",INDIRECT(ADDRESS(SMALL((IF($K$2:$K$34&lt;&gt;"",ROW($K$2:$K$34),ROW()+ROWS($K$2:$K$34))),ROW()-ROW($L$2:$L$34)+1),COLUMN($K$2:$K$34),4)))</f>
        <v>Unvollständig</v>
      </c>
      <c r="X24" s="123" t="str">
        <f t="array" aca="1" ref="X24" ca="1">IF(ROW()-ROW($M$2:$M$34)+1&gt;ROWS($L$2:$L$34)-COUNTBLANK($L$2:$L$34),"",INDIRECT(ADDRESS(SMALL((IF($L$2:$L$34&lt;&gt;"",ROW($L$2:$L$34),ROW()+ROWS($L$2:$L$34))),ROW()-ROW($M$2:$M$34)+1),COLUMN($L$2:$L$34),4)))</f>
        <v>-----</v>
      </c>
      <c r="Y24" s="123" t="str">
        <f t="array" aca="1" ref="Y24" ca="1">IF(ROW()-ROW($N$2:$N$34)+1&gt;ROWS($M$2:$M$34)-COUNTBLANK($M$2:$M$34),"",INDIRECT(ADDRESS(SMALL((IF($M$2:$M$34&lt;&gt;"",ROW($M$2:$M$34),ROW()+ROWS($M$2:$M$34))),ROW()-ROW($N$2:$N$34)+1),COLUMN($M$2:$M$34),4)))</f>
        <v>-----</v>
      </c>
    </row>
    <row r="25" spans="1:25" ht="22.5" x14ac:dyDescent="0.25">
      <c r="A25" s="122" t="str">
        <f>IF('Kennzahlenbogen_(KB)'!R78=0,"",'Kennzahlenbogen_(KB)'!R78)</f>
        <v>Unvollständig</v>
      </c>
      <c r="C25" s="208">
        <f>IF($A25="I.O.","",'Kennzahlenbogen_(KB)'!B78)</f>
        <v>21</v>
      </c>
      <c r="D25" s="150" t="str">
        <f>IF($A25="I.O.","",'Kennzahlenbogen_(KB)'!E78)</f>
        <v>Beginn Strahlentherapie bei Larynxkarzinom</v>
      </c>
      <c r="E25" s="124" t="str">
        <f>IF(AND('Kennzahlenbogen_(KB)'!L78="",$A25&lt;&gt;"I.O."),"-----",IF($A25="I.O.","",'Kennzahlenbogen_(KB)'!L78))</f>
        <v>&lt; 60%</v>
      </c>
      <c r="F25" s="125" t="str">
        <f>IF($A25="I.O.","",'Kennzahlenbogen_(KB)'!M78)</f>
        <v>Derzeit keine Vorgaben</v>
      </c>
      <c r="G25" s="124" t="str">
        <f>IF(AND('Kennzahlenbogen_(KB)'!O78="",$A25&lt;&gt;"I.O."),"-----",IF($A25="I.O.","",'Kennzahlenbogen_(KB)'!O78))</f>
        <v>-----</v>
      </c>
      <c r="H25" s="116" t="str">
        <f>IF($A25="I.O.","",IF('Kennzahlenbogen_(KB)'!Q78="","-----",'Kennzahlenbogen_(KB)'!Q78))</f>
        <v>-----</v>
      </c>
      <c r="I25" s="116" t="str">
        <f>IF($A25="I.O.","",IF('Kennzahlenbogen_(KB)'!Q79="","-----",'Kennzahlenbogen_(KB)'!Q79))</f>
        <v>-----</v>
      </c>
      <c r="J25" s="124" t="str">
        <f>IF($A25="I.O.","",IF('Kennzahlenbogen_(KB)'!Q80="","-----",'Kennzahlenbogen_(KB)'!Q80))</f>
        <v>n.d.</v>
      </c>
      <c r="K25" s="122" t="str">
        <f>IF($A25="I.O.","",'Kennzahlenbogen_(KB)'!R78)</f>
        <v>Unvollständig</v>
      </c>
      <c r="L25" s="123" t="str">
        <f>IF(AND('Kennzahlenbogen_(KB)'!S78="",$A25&lt;&gt;"I.O."),"-----",IF($A25="I.O.","",'Kennzahlenbogen_(KB)'!S78))</f>
        <v>-----</v>
      </c>
      <c r="M25" s="123" t="str">
        <f>IF(AND('Kennzahlenbogen_(KB)'!T78="",$A25&lt;&gt;"I.O."),"-----",IF($A25="I.O.","",'Kennzahlenbogen_(KB)'!T78))</f>
        <v>-----</v>
      </c>
      <c r="O25" s="122">
        <f t="array" aca="1" ref="O25" ca="1">IF(ROW()-ROW($D$2:$D$34)+1&gt;ROWS($C$2:$C$34)-COUNTBLANK($C$2:$C$34),"",INDIRECT(ADDRESS(SMALL((IF($C$2:$C$34&lt;&gt;"",ROW($C$2:$C$34),ROW()+ROWS($C$2:$C$34))),ROW()-ROW($D$2:$D$34)+1),COLUMN($C$2:$C$34),4)))</f>
        <v>21</v>
      </c>
      <c r="P25" s="123" t="str">
        <f t="array" aca="1" ref="P25" ca="1">IF(ROW()-ROW($E$2:$E$34)+1&gt;ROWS($D$2:$D$34)-COUNTBLANK($D$2:$D$34),"",INDIRECT(ADDRESS(SMALL((IF($D$2:$D$34&gt;"",ROW($D$2:$D$34),ROW()+ROWS($D$2:$D$34))),ROW()-ROW($E$2:$E$34)+1),COLUMN($D$2:$D$34),4)))</f>
        <v>Beginn Strahlentherapie bei Larynxkarzinom</v>
      </c>
      <c r="Q25" s="124" t="str">
        <f t="array" aca="1" ref="Q25" ca="1">IF(ROW()-ROW($F$2:$F$34)+1&gt;ROWS($E$2:$E$34)-COUNTBLANK($E$2:$E$34),"",INDIRECT(ADDRESS(SMALL((IF($E$2:$E$34&gt;"",ROW($E$2:$E$34),ROW()+ROWS($E$2:$E$34))),ROW()-ROW($F$2:$F$34)+1),COLUMN($E$2:$E$34),4)))</f>
        <v>&lt; 60%</v>
      </c>
      <c r="R25" s="125" t="str">
        <f t="array" aca="1" ref="R25" ca="1">IF(ROW()-ROW($G$2:$G$34)+1&gt;ROWS($F$2:$F$34)-COUNTBLANK($F$2:$F$34),"",INDIRECT(ADDRESS(SMALL((IF($F$2:$F$34&gt;"",ROW($F$2:$F$34),ROW()+ROWS($F$2:$F$34))),ROW()-ROW($G$2:$G$34)+1),COLUMN($F$2:$F$34),4)))</f>
        <v>Derzeit keine Vorgaben</v>
      </c>
      <c r="S25" s="124" t="str">
        <f t="array" aca="1" ref="S25" ca="1">IF(ROW()-ROW($H$2:$H$34)+1&gt;ROWS($G$2:$G$34)-COUNTBLANK($G$2:$G$34),"",INDIRECT(ADDRESS(SMALL((IF($G$2:$G$34&lt;&gt;"",ROW($G$2:$G$34),ROW()+ROWS($G$2:$G$34))),ROW()-ROW($H$2:$H$34)+1),COLUMN($G$2:$G$34),4)))</f>
        <v>-----</v>
      </c>
      <c r="T25" s="116" t="str">
        <f t="array" aca="1" ref="T25" ca="1">IF(ROW()-ROW($I$2:$I$34)+1&gt;ROWS($H$2:$H$34)-COUNTBLANK($H$2:$H$34),"",INDIRECT(ADDRESS(SMALL((IF($H$2:$H$34&lt;&gt;"",ROW($H$2:$H$34),ROW()+ROWS($H$2:$H$34))),ROW()-ROW($I$2:$I$34)+1),COLUMN($H$2:$H$34),4)))</f>
        <v>-----</v>
      </c>
      <c r="U25" s="116" t="str">
        <f t="array" aca="1" ref="U25" ca="1">IF(ROW()-ROW($J$2:$J$34)+1&gt;ROWS($I$2:$I$34)-COUNTBLANK($I$2:$I$34),"",INDIRECT(ADDRESS(SMALL((IF($I$2:$I$34&lt;&gt;"",ROW($I$2:$I$34),ROW()+ROWS($I$2:$I$34))),ROW()-ROW($J$2:$J$34)+1),COLUMN($I$2:$I$34),4)))</f>
        <v>-----</v>
      </c>
      <c r="V25" s="117" t="str">
        <f t="array" aca="1" ref="V25" ca="1">IF(ROW()-ROW($K$2:$K$34)+1&gt;ROWS($J$2:$J$34)-COUNTBLANK($J$2:$J$34),"",INDIRECT(ADDRESS(SMALL((IF($J$2:$J$34&lt;&gt;"",ROW($J$2:$J$34),ROW()+ROWS($J$2:$J$34))),ROW()-ROW($K$2:$K$34)+1),COLUMN($J$2:$J$34),4)))</f>
        <v>n.d.</v>
      </c>
      <c r="W25" s="122" t="str">
        <f t="array" aca="1" ref="W25" ca="1">IF(ROW()-ROW($L$2:$L$34)+1&gt;ROWS($K$2:$K$34)-COUNTBLANK($K$2:$K$34),"",INDIRECT(ADDRESS(SMALL((IF($K$2:$K$34&lt;&gt;"",ROW($K$2:$K$34),ROW()+ROWS($K$2:$K$34))),ROW()-ROW($L$2:$L$34)+1),COLUMN($K$2:$K$34),4)))</f>
        <v>Unvollständig</v>
      </c>
      <c r="X25" s="123" t="str">
        <f t="array" aca="1" ref="X25" ca="1">IF(ROW()-ROW($M$2:$M$34)+1&gt;ROWS($L$2:$L$34)-COUNTBLANK($L$2:$L$34),"",INDIRECT(ADDRESS(SMALL((IF($L$2:$L$34&lt;&gt;"",ROW($L$2:$L$34),ROW()+ROWS($L$2:$L$34))),ROW()-ROW($M$2:$M$34)+1),COLUMN($L$2:$L$34),4)))</f>
        <v>-----</v>
      </c>
      <c r="Y25" s="123" t="str">
        <f t="array" aca="1" ref="Y25" ca="1">IF(ROW()-ROW($N$2:$N$34)+1&gt;ROWS($M$2:$M$34)-COUNTBLANK($M$2:$M$34),"",INDIRECT(ADDRESS(SMALL((IF($M$2:$M$34&lt;&gt;"",ROW($M$2:$M$34),ROW()+ROWS($M$2:$M$34))),ROW()-ROW($N$2:$N$34)+1),COLUMN($M$2:$M$34),4)))</f>
        <v>-----</v>
      </c>
    </row>
    <row r="26" spans="1:25" ht="33.75" x14ac:dyDescent="0.25">
      <c r="A26" s="122" t="str">
        <f>IF('Kennzahlenbogen_(KB)'!R81=0,"",'Kennzahlenbogen_(KB)'!R81)</f>
        <v>Unvollständig</v>
      </c>
      <c r="C26" s="208">
        <f>IF($A26="I.O.","",'Kennzahlenbogen_(KB)'!B81)</f>
        <v>22</v>
      </c>
      <c r="D26" s="150" t="str">
        <f>IF($A26="I.O.","",'Kennzahlenbogen_(KB)'!E81)</f>
        <v>Vollständiger pathologischer Befundbericht bei Oro- /Hypopharynxkarzinom</v>
      </c>
      <c r="E26" s="124" t="str">
        <f>IF(AND('Kennzahlenbogen_(KB)'!L81="",$A26&lt;&gt;"I.O."),"-----",IF($A26="I.O.","",'Kennzahlenbogen_(KB)'!L81))</f>
        <v>&lt; 80%</v>
      </c>
      <c r="F26" s="125" t="str">
        <f>IF($A26="I.O.","",'Kennzahlenbogen_(KB)'!M81)</f>
        <v>Derzeit keine Vorgaben</v>
      </c>
      <c r="G26" s="124" t="str">
        <f>IF(AND('Kennzahlenbogen_(KB)'!O81="",$A26&lt;&gt;"I.O."),"-----",IF($A26="I.O.","",'Kennzahlenbogen_(KB)'!O81))</f>
        <v>-----</v>
      </c>
      <c r="H26" s="116" t="str">
        <f>IF($A26="I.O.","",IF('Kennzahlenbogen_(KB)'!Q81="","-----",'Kennzahlenbogen_(KB)'!Q81))</f>
        <v>-----</v>
      </c>
      <c r="I26" s="116" t="str">
        <f>IF($A26="I.O.","",IF('Kennzahlenbogen_(KB)'!Q82="","-----",'Kennzahlenbogen_(KB)'!Q82))</f>
        <v>-----</v>
      </c>
      <c r="J26" s="124" t="str">
        <f>IF($A26="I.O.","",IF('Kennzahlenbogen_(KB)'!Q83="","-----",'Kennzahlenbogen_(KB)'!Q83))</f>
        <v>n.d.</v>
      </c>
      <c r="K26" s="122" t="str">
        <f>IF($A26="I.O.","",'Kennzahlenbogen_(KB)'!R81)</f>
        <v>Unvollständig</v>
      </c>
      <c r="L26" s="123" t="str">
        <f>IF(AND('Kennzahlenbogen_(KB)'!S81="",$A26&lt;&gt;"I.O."),"-----",IF($A26="I.O.","",'Kennzahlenbogen_(KB)'!S81))</f>
        <v>-----</v>
      </c>
      <c r="M26" s="123" t="str">
        <f>IF(AND('Kennzahlenbogen_(KB)'!T81="",$A26&lt;&gt;"I.O."),"-----",IF($A26="I.O.","",'Kennzahlenbogen_(KB)'!T81))</f>
        <v>-----</v>
      </c>
      <c r="O26" s="122">
        <f t="array" aca="1" ref="O26" ca="1">IF(ROW()-ROW($D$2:$D$34)+1&gt;ROWS($C$2:$C$34)-COUNTBLANK($C$2:$C$34),"",INDIRECT(ADDRESS(SMALL((IF($C$2:$C$34&lt;&gt;"",ROW($C$2:$C$34),ROW()+ROWS($C$2:$C$34))),ROW()-ROW($D$2:$D$34)+1),COLUMN($C$2:$C$34),4)))</f>
        <v>22</v>
      </c>
      <c r="P26" s="123" t="str">
        <f t="array" aca="1" ref="P26" ca="1">IF(ROW()-ROW($E$2:$E$34)+1&gt;ROWS($D$2:$D$34)-COUNTBLANK($D$2:$D$34),"",INDIRECT(ADDRESS(SMALL((IF($D$2:$D$34&gt;"",ROW($D$2:$D$34),ROW()+ROWS($D$2:$D$34))),ROW()-ROW($E$2:$E$34)+1),COLUMN($D$2:$D$34),4)))</f>
        <v>Vollständiger pathologischer Befundbericht bei Oro- /Hypopharynxkarzinom</v>
      </c>
      <c r="Q26" s="124" t="str">
        <f t="array" aca="1" ref="Q26" ca="1">IF(ROW()-ROW($F$2:$F$34)+1&gt;ROWS($E$2:$E$34)-COUNTBLANK($E$2:$E$34),"",INDIRECT(ADDRESS(SMALL((IF($E$2:$E$34&gt;"",ROW($E$2:$E$34),ROW()+ROWS($E$2:$E$34))),ROW()-ROW($F$2:$F$34)+1),COLUMN($E$2:$E$34),4)))</f>
        <v>&lt; 80%</v>
      </c>
      <c r="R26" s="125" t="str">
        <f t="array" aca="1" ref="R26" ca="1">IF(ROW()-ROW($G$2:$G$34)+1&gt;ROWS($F$2:$F$34)-COUNTBLANK($F$2:$F$34),"",INDIRECT(ADDRESS(SMALL((IF($F$2:$F$34&gt;"",ROW($F$2:$F$34),ROW()+ROWS($F$2:$F$34))),ROW()-ROW($G$2:$G$34)+1),COLUMN($F$2:$F$34),4)))</f>
        <v>Derzeit keine Vorgaben</v>
      </c>
      <c r="S26" s="124" t="str">
        <f t="array" aca="1" ref="S26" ca="1">IF(ROW()-ROW($H$2:$H$34)+1&gt;ROWS($G$2:$G$34)-COUNTBLANK($G$2:$G$34),"",INDIRECT(ADDRESS(SMALL((IF($G$2:$G$34&lt;&gt;"",ROW($G$2:$G$34),ROW()+ROWS($G$2:$G$34))),ROW()-ROW($H$2:$H$34)+1),COLUMN($G$2:$G$34),4)))</f>
        <v>-----</v>
      </c>
      <c r="T26" s="116" t="str">
        <f t="array" aca="1" ref="T26" ca="1">IF(ROW()-ROW($I$2:$I$34)+1&gt;ROWS($H$2:$H$34)-COUNTBLANK($H$2:$H$34),"",INDIRECT(ADDRESS(SMALL((IF($H$2:$H$34&lt;&gt;"",ROW($H$2:$H$34),ROW()+ROWS($H$2:$H$34))),ROW()-ROW($I$2:$I$34)+1),COLUMN($H$2:$H$34),4)))</f>
        <v>-----</v>
      </c>
      <c r="U26" s="116" t="str">
        <f t="array" aca="1" ref="U26" ca="1">IF(ROW()-ROW($J$2:$J$34)+1&gt;ROWS($I$2:$I$34)-COUNTBLANK($I$2:$I$34),"",INDIRECT(ADDRESS(SMALL((IF($I$2:$I$34&lt;&gt;"",ROW($I$2:$I$34),ROW()+ROWS($I$2:$I$34))),ROW()-ROW($J$2:$J$34)+1),COLUMN($I$2:$I$34),4)))</f>
        <v>-----</v>
      </c>
      <c r="V26" s="117" t="str">
        <f t="array" aca="1" ref="V26" ca="1">IF(ROW()-ROW($K$2:$K$34)+1&gt;ROWS($J$2:$J$34)-COUNTBLANK($J$2:$J$34),"",INDIRECT(ADDRESS(SMALL((IF($J$2:$J$34&lt;&gt;"",ROW($J$2:$J$34),ROW()+ROWS($J$2:$J$34))),ROW()-ROW($K$2:$K$34)+1),COLUMN($J$2:$J$34),4)))</f>
        <v>n.d.</v>
      </c>
      <c r="W26" s="122" t="str">
        <f t="array" aca="1" ref="W26" ca="1">IF(ROW()-ROW($L$2:$L$34)+1&gt;ROWS($K$2:$K$34)-COUNTBLANK($K$2:$K$34),"",INDIRECT(ADDRESS(SMALL((IF($K$2:$K$34&lt;&gt;"",ROW($K$2:$K$34),ROW()+ROWS($K$2:$K$34))),ROW()-ROW($L$2:$L$34)+1),COLUMN($K$2:$K$34),4)))</f>
        <v>Unvollständig</v>
      </c>
      <c r="X26" s="123" t="str">
        <f t="array" aca="1" ref="X26" ca="1">IF(ROW()-ROW($M$2:$M$34)+1&gt;ROWS($L$2:$L$34)-COUNTBLANK($L$2:$L$34),"",INDIRECT(ADDRESS(SMALL((IF($L$2:$L$34&lt;&gt;"",ROW($L$2:$L$34),ROW()+ROWS($L$2:$L$34))),ROW()-ROW($M$2:$M$34)+1),COLUMN($L$2:$L$34),4)))</f>
        <v>-----</v>
      </c>
      <c r="Y26" s="123" t="str">
        <f t="array" aca="1" ref="Y26" ca="1">IF(ROW()-ROW($N$2:$N$34)+1&gt;ROWS($M$2:$M$34)-COUNTBLANK($M$2:$M$34),"",INDIRECT(ADDRESS(SMALL((IF($M$2:$M$34&lt;&gt;"",ROW($M$2:$M$34),ROW()+ROWS($M$2:$M$34))),ROW()-ROW($N$2:$N$34)+1),COLUMN($M$2:$M$34),4)))</f>
        <v>-----</v>
      </c>
    </row>
    <row r="27" spans="1:25" ht="33.75" x14ac:dyDescent="0.25">
      <c r="A27" s="122" t="str">
        <f>IF('Kennzahlenbogen_(KB)'!R84=0,"",'Kennzahlenbogen_(KB)'!R84)</f>
        <v>Unvollständig</v>
      </c>
      <c r="C27" s="208">
        <f>IF($A27="I.O.","",'Kennzahlenbogen_(KB)'!B84)</f>
        <v>23</v>
      </c>
      <c r="D27" s="150" t="str">
        <f>IF($A27="I.O.","",'Kennzahlenbogen_(KB)'!E84)</f>
        <v>CT/MRT Hals zum Lymphknoten-Staging bei Oro-/ Hypopharynxkarzinom</v>
      </c>
      <c r="E27" s="124" t="str">
        <f>IF(AND('Kennzahlenbogen_(KB)'!L84="",$A27&lt;&gt;"I.O."),"-----",IF($A27="I.O.","",'Kennzahlenbogen_(KB)'!L84))</f>
        <v>&lt; 80%</v>
      </c>
      <c r="F27" s="125" t="str">
        <f>IF($A27="I.O.","",'Kennzahlenbogen_(KB)'!M84)</f>
        <v>Derzeit keine Vorgaben</v>
      </c>
      <c r="G27" s="124" t="str">
        <f>IF(AND('Kennzahlenbogen_(KB)'!O84="",$A27&lt;&gt;"I.O."),"-----",IF($A27="I.O.","",'Kennzahlenbogen_(KB)'!O84))</f>
        <v>-----</v>
      </c>
      <c r="H27" s="116" t="str">
        <f>IF($A27="I.O.","",IF('Kennzahlenbogen_(KB)'!Q84="","-----",'Kennzahlenbogen_(KB)'!Q84))</f>
        <v>-----</v>
      </c>
      <c r="I27" s="116" t="str">
        <f>IF($A27="I.O.","",IF('Kennzahlenbogen_(KB)'!Q85="","-----",'Kennzahlenbogen_(KB)'!Q85))</f>
        <v>-----</v>
      </c>
      <c r="J27" s="124" t="str">
        <f>IF($A27="I.O.","",IF('Kennzahlenbogen_(KB)'!Q86="","-----",'Kennzahlenbogen_(KB)'!Q86))</f>
        <v>n.d.</v>
      </c>
      <c r="K27" s="122" t="str">
        <f>IF($A27="I.O.","",'Kennzahlenbogen_(KB)'!R84)</f>
        <v>Unvollständig</v>
      </c>
      <c r="L27" s="123" t="str">
        <f>IF(AND('Kennzahlenbogen_(KB)'!S84="",$A27&lt;&gt;"I.O."),"-----",IF($A27="I.O.","",'Kennzahlenbogen_(KB)'!S84))</f>
        <v>-----</v>
      </c>
      <c r="M27" s="123" t="str">
        <f>IF(AND('Kennzahlenbogen_(KB)'!T84="",$A27&lt;&gt;"I.O."),"-----",IF($A27="I.O.","",'Kennzahlenbogen_(KB)'!T84))</f>
        <v>-----</v>
      </c>
      <c r="O27" s="122">
        <f t="array" aca="1" ref="O27" ca="1">IF(ROW()-ROW($D$2:$D$34)+1&gt;ROWS($C$2:$C$34)-COUNTBLANK($C$2:$C$34),"",INDIRECT(ADDRESS(SMALL((IF($C$2:$C$34&lt;&gt;"",ROW($C$2:$C$34),ROW()+ROWS($C$2:$C$34))),ROW()-ROW($D$2:$D$34)+1),COLUMN($C$2:$C$34),4)))</f>
        <v>23</v>
      </c>
      <c r="P27" s="123" t="str">
        <f t="array" aca="1" ref="P27" ca="1">IF(ROW()-ROW($E$2:$E$34)+1&gt;ROWS($D$2:$D$34)-COUNTBLANK($D$2:$D$34),"",INDIRECT(ADDRESS(SMALL((IF($D$2:$D$34&gt;"",ROW($D$2:$D$34),ROW()+ROWS($D$2:$D$34))),ROW()-ROW($E$2:$E$34)+1),COLUMN($D$2:$D$34),4)))</f>
        <v>CT/MRT Hals zum Lymphknoten-Staging bei Oro-/ Hypopharynxkarzinom</v>
      </c>
      <c r="Q27" s="124" t="str">
        <f t="array" aca="1" ref="Q27" ca="1">IF(ROW()-ROW($F$2:$F$34)+1&gt;ROWS($E$2:$E$34)-COUNTBLANK($E$2:$E$34),"",INDIRECT(ADDRESS(SMALL((IF($E$2:$E$34&gt;"",ROW($E$2:$E$34),ROW()+ROWS($E$2:$E$34))),ROW()-ROW($F$2:$F$34)+1),COLUMN($E$2:$E$34),4)))</f>
        <v>&lt; 80%</v>
      </c>
      <c r="R27" s="125" t="str">
        <f t="array" aca="1" ref="R27" ca="1">IF(ROW()-ROW($G$2:$G$34)+1&gt;ROWS($F$2:$F$34)-COUNTBLANK($F$2:$F$34),"",INDIRECT(ADDRESS(SMALL((IF($F$2:$F$34&gt;"",ROW($F$2:$F$34),ROW()+ROWS($F$2:$F$34))),ROW()-ROW($G$2:$G$34)+1),COLUMN($F$2:$F$34),4)))</f>
        <v>Derzeit keine Vorgaben</v>
      </c>
      <c r="S27" s="124" t="str">
        <f t="array" aca="1" ref="S27" ca="1">IF(ROW()-ROW($H$2:$H$34)+1&gt;ROWS($G$2:$G$34)-COUNTBLANK($G$2:$G$34),"",INDIRECT(ADDRESS(SMALL((IF($G$2:$G$34&lt;&gt;"",ROW($G$2:$G$34),ROW()+ROWS($G$2:$G$34))),ROW()-ROW($H$2:$H$34)+1),COLUMN($G$2:$G$34),4)))</f>
        <v>-----</v>
      </c>
      <c r="T27" s="116" t="str">
        <f t="array" aca="1" ref="T27" ca="1">IF(ROW()-ROW($I$2:$I$34)+1&gt;ROWS($H$2:$H$34)-COUNTBLANK($H$2:$H$34),"",INDIRECT(ADDRESS(SMALL((IF($H$2:$H$34&lt;&gt;"",ROW($H$2:$H$34),ROW()+ROWS($H$2:$H$34))),ROW()-ROW($I$2:$I$34)+1),COLUMN($H$2:$H$34),4)))</f>
        <v>-----</v>
      </c>
      <c r="U27" s="116" t="str">
        <f t="array" aca="1" ref="U27" ca="1">IF(ROW()-ROW($J$2:$J$34)+1&gt;ROWS($I$2:$I$34)-COUNTBLANK($I$2:$I$34),"",INDIRECT(ADDRESS(SMALL((IF($I$2:$I$34&lt;&gt;"",ROW($I$2:$I$34),ROW()+ROWS($I$2:$I$34))),ROW()-ROW($J$2:$J$34)+1),COLUMN($I$2:$I$34),4)))</f>
        <v>-----</v>
      </c>
      <c r="V27" s="117" t="str">
        <f t="array" aca="1" ref="V27" ca="1">IF(ROW()-ROW($K$2:$K$34)+1&gt;ROWS($J$2:$J$34)-COUNTBLANK($J$2:$J$34),"",INDIRECT(ADDRESS(SMALL((IF($J$2:$J$34&lt;&gt;"",ROW($J$2:$J$34),ROW()+ROWS($J$2:$J$34))),ROW()-ROW($K$2:$K$34)+1),COLUMN($J$2:$J$34),4)))</f>
        <v>n.d.</v>
      </c>
      <c r="W27" s="122" t="str">
        <f t="array" aca="1" ref="W27" ca="1">IF(ROW()-ROW($L$2:$L$34)+1&gt;ROWS($K$2:$K$34)-COUNTBLANK($K$2:$K$34),"",INDIRECT(ADDRESS(SMALL((IF($K$2:$K$34&lt;&gt;"",ROW($K$2:$K$34),ROW()+ROWS($K$2:$K$34))),ROW()-ROW($L$2:$L$34)+1),COLUMN($K$2:$K$34),4)))</f>
        <v>Unvollständig</v>
      </c>
      <c r="X27" s="123" t="str">
        <f t="array" aca="1" ref="X27" ca="1">IF(ROW()-ROW($M$2:$M$34)+1&gt;ROWS($L$2:$L$34)-COUNTBLANK($L$2:$L$34),"",INDIRECT(ADDRESS(SMALL((IF($L$2:$L$34&lt;&gt;"",ROW($L$2:$L$34),ROW()+ROWS($L$2:$L$34))),ROW()-ROW($M$2:$M$34)+1),COLUMN($L$2:$L$34),4)))</f>
        <v>-----</v>
      </c>
      <c r="Y27" s="123" t="str">
        <f t="array" aca="1" ref="Y27" ca="1">IF(ROW()-ROW($N$2:$N$34)+1&gt;ROWS($M$2:$M$34)-COUNTBLANK($M$2:$M$34),"",INDIRECT(ADDRESS(SMALL((IF($M$2:$M$34&lt;&gt;"",ROW($M$2:$M$34),ROW()+ROWS($M$2:$M$34))),ROW()-ROW($N$2:$N$34)+1),COLUMN($M$2:$M$34),4)))</f>
        <v>-----</v>
      </c>
    </row>
    <row r="28" spans="1:25" ht="33.75" x14ac:dyDescent="0.25">
      <c r="A28" s="122" t="str">
        <f>IF('Kennzahlenbogen_(KB)'!R87=0,"",'Kennzahlenbogen_(KB)'!R87)</f>
        <v>Unvollständig</v>
      </c>
      <c r="C28" s="208">
        <f>IF($A28="I.O.","",'Kennzahlenbogen_(KB)'!B87)</f>
        <v>24</v>
      </c>
      <c r="D28" s="150" t="str">
        <f>IF($A28="I.O.","",'Kennzahlenbogen_(KB)'!E87)</f>
        <v>Thorax-CT zum Ausschluss eines pulmonalen Tumorbefalls bei Oro-/ Hypopharynxkarzinom</v>
      </c>
      <c r="E28" s="124" t="str">
        <f>IF(AND('Kennzahlenbogen_(KB)'!L87="",$A28&lt;&gt;"I.O."),"-----",IF($A28="I.O.","",'Kennzahlenbogen_(KB)'!L87))</f>
        <v>&lt; 80%</v>
      </c>
      <c r="F28" s="125" t="str">
        <f>IF($A28="I.O.","",'Kennzahlenbogen_(KB)'!M87)</f>
        <v>Derzeit keine Vorgaben</v>
      </c>
      <c r="G28" s="124" t="str">
        <f>IF(AND('Kennzahlenbogen_(KB)'!O87="",$A28&lt;&gt;"I.O."),"-----",IF($A28="I.O.","",'Kennzahlenbogen_(KB)'!O87))</f>
        <v>-----</v>
      </c>
      <c r="H28" s="116" t="str">
        <f>IF($A28="I.O.","",IF('Kennzahlenbogen_(KB)'!Q87="","-----",'Kennzahlenbogen_(KB)'!Q87))</f>
        <v>-----</v>
      </c>
      <c r="I28" s="116">
        <f>IF($A28="I.O.","",IF('Kennzahlenbogen_(KB)'!Q88="","-----",'Kennzahlenbogen_(KB)'!Q88))</f>
        <v>0</v>
      </c>
      <c r="J28" s="124" t="str">
        <f>IF($A28="I.O.","",IF('Kennzahlenbogen_(KB)'!Q89="","-----",'Kennzahlenbogen_(KB)'!Q89))</f>
        <v>n.d.</v>
      </c>
      <c r="K28" s="122" t="str">
        <f>IF($A28="I.O.","",'Kennzahlenbogen_(KB)'!R87)</f>
        <v>Unvollständig</v>
      </c>
      <c r="L28" s="123" t="str">
        <f>IF(AND('Kennzahlenbogen_(KB)'!S87="",$A28&lt;&gt;"I.O."),"-----",IF($A28="I.O.","",'Kennzahlenbogen_(KB)'!S87))</f>
        <v>-----</v>
      </c>
      <c r="M28" s="123" t="str">
        <f>IF(AND('Kennzahlenbogen_(KB)'!T87="",$A28&lt;&gt;"I.O."),"-----",IF($A28="I.O.","",'Kennzahlenbogen_(KB)'!T87))</f>
        <v>-----</v>
      </c>
      <c r="O28" s="122">
        <f t="array" aca="1" ref="O28" ca="1">IF(ROW()-ROW($D$2:$D$34)+1&gt;ROWS($C$2:$C$34)-COUNTBLANK($C$2:$C$34),"",INDIRECT(ADDRESS(SMALL((IF($C$2:$C$34&lt;&gt;"",ROW($C$2:$C$34),ROW()+ROWS($C$2:$C$34))),ROW()-ROW($D$2:$D$34)+1),COLUMN($C$2:$C$34),4)))</f>
        <v>24</v>
      </c>
      <c r="P28" s="123" t="str">
        <f t="array" aca="1" ref="P28" ca="1">IF(ROW()-ROW($E$2:$E$34)+1&gt;ROWS($D$2:$D$34)-COUNTBLANK($D$2:$D$34),"",INDIRECT(ADDRESS(SMALL((IF($D$2:$D$34&gt;"",ROW($D$2:$D$34),ROW()+ROWS($D$2:$D$34))),ROW()-ROW($E$2:$E$34)+1),COLUMN($D$2:$D$34),4)))</f>
        <v>Thorax-CT zum Ausschluss eines pulmonalen Tumorbefalls bei Oro-/ Hypopharynxkarzinom</v>
      </c>
      <c r="Q28" s="124" t="str">
        <f t="array" aca="1" ref="Q28" ca="1">IF(ROW()-ROW($F$2:$F$34)+1&gt;ROWS($E$2:$E$34)-COUNTBLANK($E$2:$E$34),"",INDIRECT(ADDRESS(SMALL((IF($E$2:$E$34&gt;"",ROW($E$2:$E$34),ROW()+ROWS($E$2:$E$34))),ROW()-ROW($F$2:$F$34)+1),COLUMN($E$2:$E$34),4)))</f>
        <v>&lt; 80%</v>
      </c>
      <c r="R28" s="125" t="str">
        <f t="array" aca="1" ref="R28" ca="1">IF(ROW()-ROW($G$2:$G$34)+1&gt;ROWS($F$2:$F$34)-COUNTBLANK($F$2:$F$34),"",INDIRECT(ADDRESS(SMALL((IF($F$2:$F$34&gt;"",ROW($F$2:$F$34),ROW()+ROWS($F$2:$F$34))),ROW()-ROW($G$2:$G$34)+1),COLUMN($F$2:$F$34),4)))</f>
        <v>Derzeit keine Vorgaben</v>
      </c>
      <c r="S28" s="124" t="str">
        <f t="array" aca="1" ref="S28" ca="1">IF(ROW()-ROW($H$2:$H$34)+1&gt;ROWS($G$2:$G$34)-COUNTBLANK($G$2:$G$34),"",INDIRECT(ADDRESS(SMALL((IF($G$2:$G$34&lt;&gt;"",ROW($G$2:$G$34),ROW()+ROWS($G$2:$G$34))),ROW()-ROW($H$2:$H$34)+1),COLUMN($G$2:$G$34),4)))</f>
        <v>-----</v>
      </c>
      <c r="T28" s="116" t="str">
        <f t="array" aca="1" ref="T28" ca="1">IF(ROW()-ROW($I$2:$I$34)+1&gt;ROWS($H$2:$H$34)-COUNTBLANK($H$2:$H$34),"",INDIRECT(ADDRESS(SMALL((IF($H$2:$H$34&lt;&gt;"",ROW($H$2:$H$34),ROW()+ROWS($H$2:$H$34))),ROW()-ROW($I$2:$I$34)+1),COLUMN($H$2:$H$34),4)))</f>
        <v>-----</v>
      </c>
      <c r="U28" s="116">
        <f t="array" aca="1" ref="U28" ca="1">IF(ROW()-ROW($J$2:$J$34)+1&gt;ROWS($I$2:$I$34)-COUNTBLANK($I$2:$I$34),"",INDIRECT(ADDRESS(SMALL((IF($I$2:$I$34&lt;&gt;"",ROW($I$2:$I$34),ROW()+ROWS($I$2:$I$34))),ROW()-ROW($J$2:$J$34)+1),COLUMN($I$2:$I$34),4)))</f>
        <v>0</v>
      </c>
      <c r="V28" s="117" t="str">
        <f t="array" aca="1" ref="V28" ca="1">IF(ROW()-ROW($K$2:$K$34)+1&gt;ROWS($J$2:$J$34)-COUNTBLANK($J$2:$J$34),"",INDIRECT(ADDRESS(SMALL((IF($J$2:$J$34&lt;&gt;"",ROW($J$2:$J$34),ROW()+ROWS($J$2:$J$34))),ROW()-ROW($K$2:$K$34)+1),COLUMN($J$2:$J$34),4)))</f>
        <v>n.d.</v>
      </c>
      <c r="W28" s="122" t="str">
        <f t="array" aca="1" ref="W28" ca="1">IF(ROW()-ROW($L$2:$L$34)+1&gt;ROWS($K$2:$K$34)-COUNTBLANK($K$2:$K$34),"",INDIRECT(ADDRESS(SMALL((IF($K$2:$K$34&lt;&gt;"",ROW($K$2:$K$34),ROW()+ROWS($K$2:$K$34))),ROW()-ROW($L$2:$L$34)+1),COLUMN($K$2:$K$34),4)))</f>
        <v>Unvollständig</v>
      </c>
      <c r="X28" s="123" t="str">
        <f t="array" aca="1" ref="X28" ca="1">IF(ROW()-ROW($M$2:$M$34)+1&gt;ROWS($L$2:$L$34)-COUNTBLANK($L$2:$L$34),"",INDIRECT(ADDRESS(SMALL((IF($L$2:$L$34&lt;&gt;"",ROW($L$2:$L$34),ROW()+ROWS($L$2:$L$34))),ROW()-ROW($M$2:$M$34)+1),COLUMN($L$2:$L$34),4)))</f>
        <v>-----</v>
      </c>
      <c r="Y28" s="123" t="str">
        <f t="array" aca="1" ref="Y28" ca="1">IF(ROW()-ROW($N$2:$N$34)+1&gt;ROWS($M$2:$M$34)-COUNTBLANK($M$2:$M$34),"",INDIRECT(ADDRESS(SMALL((IF($M$2:$M$34&lt;&gt;"",ROW($M$2:$M$34),ROW()+ROWS($M$2:$M$34))),ROW()-ROW($N$2:$N$34)+1),COLUMN($M$2:$M$34),4)))</f>
        <v>-----</v>
      </c>
    </row>
    <row r="29" spans="1:25" ht="33.75" x14ac:dyDescent="0.25">
      <c r="A29" s="122" t="str">
        <f>IF('Kennzahlenbogen_(KB)'!R90=0,"",'Kennzahlenbogen_(KB)'!R90)</f>
        <v>Unvollständig</v>
      </c>
      <c r="C29" s="208">
        <f>IF($A29="I.O.","",'Kennzahlenbogen_(KB)'!B90)</f>
        <v>25</v>
      </c>
      <c r="D29" s="150" t="str">
        <f>IF($A29="I.O.","",'Kennzahlenbogen_(KB)'!E90)</f>
        <v>Bildgebung zum Ausschluss von Lebermetastasen bei
Oro-/Hypopharynxkarzinom</v>
      </c>
      <c r="E29" s="124" t="str">
        <f>IF(AND('Kennzahlenbogen_(KB)'!L90="",$A29&lt;&gt;"I.O."),"-----",IF($A29="I.O.","",'Kennzahlenbogen_(KB)'!L90))</f>
        <v>&lt; 80%</v>
      </c>
      <c r="F29" s="125" t="str">
        <f>IF($A29="I.O.","",'Kennzahlenbogen_(KB)'!M90)</f>
        <v>Derzeit keine Vorgaben</v>
      </c>
      <c r="G29" s="124" t="str">
        <f>IF(AND('Kennzahlenbogen_(KB)'!O90="",$A29&lt;&gt;"I.O."),"-----",IF($A29="I.O.","",'Kennzahlenbogen_(KB)'!O90))</f>
        <v>-----</v>
      </c>
      <c r="H29" s="116" t="str">
        <f>IF($A29="I.O.","",IF('Kennzahlenbogen_(KB)'!Q90="","-----",'Kennzahlenbogen_(KB)'!Q90))</f>
        <v>-----</v>
      </c>
      <c r="I29" s="116">
        <f>IF($A29="I.O.","",IF('Kennzahlenbogen_(KB)'!Q91="","-----",'Kennzahlenbogen_(KB)'!Q91))</f>
        <v>0</v>
      </c>
      <c r="J29" s="124" t="str">
        <f>IF($A29="I.O.","",IF('Kennzahlenbogen_(KB)'!Q92="","-----",'Kennzahlenbogen_(KB)'!Q92))</f>
        <v>n.d.</v>
      </c>
      <c r="K29" s="122" t="str">
        <f>IF($A29="I.O.","",'Kennzahlenbogen_(KB)'!R90)</f>
        <v>Unvollständig</v>
      </c>
      <c r="L29" s="123" t="str">
        <f>IF(AND('Kennzahlenbogen_(KB)'!S90="",$A29&lt;&gt;"I.O."),"-----",IF($A29="I.O.","",'Kennzahlenbogen_(KB)'!S90))</f>
        <v>-----</v>
      </c>
      <c r="M29" s="123" t="str">
        <f>IF(AND('Kennzahlenbogen_(KB)'!T90="",$A29&lt;&gt;"I.O."),"-----",IF($A29="I.O.","",'Kennzahlenbogen_(KB)'!T90))</f>
        <v>-----</v>
      </c>
      <c r="O29" s="122">
        <f t="array" aca="1" ref="O29" ca="1">IF(ROW()-ROW($D$2:$D$34)+1&gt;ROWS($C$2:$C$34)-COUNTBLANK($C$2:$C$34),"",INDIRECT(ADDRESS(SMALL((IF($C$2:$C$34&lt;&gt;"",ROW($C$2:$C$34),ROW()+ROWS($C$2:$C$34))),ROW()-ROW($D$2:$D$34)+1),COLUMN($C$2:$C$34),4)))</f>
        <v>25</v>
      </c>
      <c r="P29" s="123" t="str">
        <f t="array" aca="1" ref="P29" ca="1">IF(ROW()-ROW($E$2:$E$34)+1&gt;ROWS($D$2:$D$34)-COUNTBLANK($D$2:$D$34),"",INDIRECT(ADDRESS(SMALL((IF($D$2:$D$34&gt;"",ROW($D$2:$D$34),ROW()+ROWS($D$2:$D$34))),ROW()-ROW($E$2:$E$34)+1),COLUMN($D$2:$D$34),4)))</f>
        <v>Bildgebung zum Ausschluss von Lebermetastasen bei
Oro-/Hypopharynxkarzinom</v>
      </c>
      <c r="Q29" s="124" t="str">
        <f t="array" aca="1" ref="Q29" ca="1">IF(ROW()-ROW($F$2:$F$34)+1&gt;ROWS($E$2:$E$34)-COUNTBLANK($E$2:$E$34),"",INDIRECT(ADDRESS(SMALL((IF($E$2:$E$34&gt;"",ROW($E$2:$E$34),ROW()+ROWS($E$2:$E$34))),ROW()-ROW($F$2:$F$34)+1),COLUMN($E$2:$E$34),4)))</f>
        <v>&lt; 80%</v>
      </c>
      <c r="R29" s="125" t="str">
        <f t="array" aca="1" ref="R29" ca="1">IF(ROW()-ROW($G$2:$G$34)+1&gt;ROWS($F$2:$F$34)-COUNTBLANK($F$2:$F$34),"",INDIRECT(ADDRESS(SMALL((IF($F$2:$F$34&gt;"",ROW($F$2:$F$34),ROW()+ROWS($F$2:$F$34))),ROW()-ROW($G$2:$G$34)+1),COLUMN($F$2:$F$34),4)))</f>
        <v>Derzeit keine Vorgaben</v>
      </c>
      <c r="S29" s="124" t="str">
        <f t="array" aca="1" ref="S29" ca="1">IF(ROW()-ROW($H$2:$H$34)+1&gt;ROWS($G$2:$G$34)-COUNTBLANK($G$2:$G$34),"",INDIRECT(ADDRESS(SMALL((IF($G$2:$G$34&lt;&gt;"",ROW($G$2:$G$34),ROW()+ROWS($G$2:$G$34))),ROW()-ROW($H$2:$H$34)+1),COLUMN($G$2:$G$34),4)))</f>
        <v>-----</v>
      </c>
      <c r="T29" s="116" t="str">
        <f t="array" aca="1" ref="T29" ca="1">IF(ROW()-ROW($I$2:$I$34)+1&gt;ROWS($H$2:$H$34)-COUNTBLANK($H$2:$H$34),"",INDIRECT(ADDRESS(SMALL((IF($H$2:$H$34&lt;&gt;"",ROW($H$2:$H$34),ROW()+ROWS($H$2:$H$34))),ROW()-ROW($I$2:$I$34)+1),COLUMN($H$2:$H$34),4)))</f>
        <v>-----</v>
      </c>
      <c r="U29" s="116">
        <f t="array" aca="1" ref="U29" ca="1">IF(ROW()-ROW($J$2:$J$34)+1&gt;ROWS($I$2:$I$34)-COUNTBLANK($I$2:$I$34),"",INDIRECT(ADDRESS(SMALL((IF($I$2:$I$34&lt;&gt;"",ROW($I$2:$I$34),ROW()+ROWS($I$2:$I$34))),ROW()-ROW($J$2:$J$34)+1),COLUMN($I$2:$I$34),4)))</f>
        <v>0</v>
      </c>
      <c r="V29" s="117" t="str">
        <f t="array" aca="1" ref="V29" ca="1">IF(ROW()-ROW($K$2:$K$34)+1&gt;ROWS($J$2:$J$34)-COUNTBLANK($J$2:$J$34),"",INDIRECT(ADDRESS(SMALL((IF($J$2:$J$34&lt;&gt;"",ROW($J$2:$J$34),ROW()+ROWS($J$2:$J$34))),ROW()-ROW($K$2:$K$34)+1),COLUMN($J$2:$J$34),4)))</f>
        <v>n.d.</v>
      </c>
      <c r="W29" s="122" t="str">
        <f t="array" aca="1" ref="W29" ca="1">IF(ROW()-ROW($L$2:$L$34)+1&gt;ROWS($K$2:$K$34)-COUNTBLANK($K$2:$K$34),"",INDIRECT(ADDRESS(SMALL((IF($K$2:$K$34&lt;&gt;"",ROW($K$2:$K$34),ROW()+ROWS($K$2:$K$34))),ROW()-ROW($L$2:$L$34)+1),COLUMN($K$2:$K$34),4)))</f>
        <v>Unvollständig</v>
      </c>
      <c r="X29" s="123" t="str">
        <f t="array" aca="1" ref="X29" ca="1">IF(ROW()-ROW($M$2:$M$34)+1&gt;ROWS($L$2:$L$34)-COUNTBLANK($L$2:$L$34),"",INDIRECT(ADDRESS(SMALL((IF($L$2:$L$34&lt;&gt;"",ROW($L$2:$L$34),ROW()+ROWS($L$2:$L$34))),ROW()-ROW($M$2:$M$34)+1),COLUMN($L$2:$L$34),4)))</f>
        <v>-----</v>
      </c>
      <c r="Y29" s="123" t="str">
        <f t="array" aca="1" ref="Y29" ca="1">IF(ROW()-ROW($N$2:$N$34)+1&gt;ROWS($M$2:$M$34)-COUNTBLANK($M$2:$M$34),"",INDIRECT(ADDRESS(SMALL((IF($M$2:$M$34&lt;&gt;"",ROW($M$2:$M$34),ROW()+ROWS($M$2:$M$34))),ROW()-ROW($N$2:$N$34)+1),COLUMN($M$2:$M$34),4)))</f>
        <v>-----</v>
      </c>
    </row>
    <row r="30" spans="1:25" ht="22.5" x14ac:dyDescent="0.25">
      <c r="A30" s="122" t="str">
        <f>IF('Kennzahlenbogen_(KB)'!R93=0,"",'Kennzahlenbogen_(KB)'!R93)</f>
        <v>Unvollständig</v>
      </c>
      <c r="C30" s="208">
        <f>IF($A30="I.O.","",'Kennzahlenbogen_(KB)'!B93)</f>
        <v>26</v>
      </c>
      <c r="D30" s="150" t="str">
        <f>IF($A30="I.O.","",'Kennzahlenbogen_(KB)'!E93)</f>
        <v>Panendoskopie bei Oro-/ Hypopharynxkarzinom</v>
      </c>
      <c r="E30" s="124" t="str">
        <f>IF(AND('Kennzahlenbogen_(KB)'!L93="",$A30&lt;&gt;"I.O."),"-----",IF($A30="I.O.","",'Kennzahlenbogen_(KB)'!L93))</f>
        <v>&lt; 90%</v>
      </c>
      <c r="F30" s="125" t="str">
        <f>IF($A30="I.O.","",'Kennzahlenbogen_(KB)'!M93)</f>
        <v>Derzeit keine Vorgaben</v>
      </c>
      <c r="G30" s="124" t="str">
        <f>IF(AND('Kennzahlenbogen_(KB)'!O93="",$A30&lt;&gt;"I.O."),"-----",IF($A30="I.O.","",'Kennzahlenbogen_(KB)'!O93))</f>
        <v>-----</v>
      </c>
      <c r="H30" s="116" t="str">
        <f>IF($A30="I.O.","",IF('Kennzahlenbogen_(KB)'!Q93="","-----",'Kennzahlenbogen_(KB)'!Q93))</f>
        <v>-----</v>
      </c>
      <c r="I30" s="116">
        <f>IF($A30="I.O.","",IF('Kennzahlenbogen_(KB)'!Q94="","-----",'Kennzahlenbogen_(KB)'!Q94))</f>
        <v>0</v>
      </c>
      <c r="J30" s="124" t="str">
        <f>IF($A30="I.O.","",IF('Kennzahlenbogen_(KB)'!Q95="","-----",'Kennzahlenbogen_(KB)'!Q95))</f>
        <v>n.d.</v>
      </c>
      <c r="K30" s="122" t="str">
        <f>IF($A30="I.O.","",'Kennzahlenbogen_(KB)'!R93)</f>
        <v>Unvollständig</v>
      </c>
      <c r="L30" s="123" t="str">
        <f>IF(AND('Kennzahlenbogen_(KB)'!S93="",$A30&lt;&gt;"I.O."),"-----",IF($A30="I.O.","",'Kennzahlenbogen_(KB)'!S93))</f>
        <v>-----</v>
      </c>
      <c r="M30" s="123" t="str">
        <f>IF(AND('Kennzahlenbogen_(KB)'!T93="",$A30&lt;&gt;"I.O."),"-----",IF($A30="I.O.","",'Kennzahlenbogen_(KB)'!T93))</f>
        <v>-----</v>
      </c>
      <c r="O30" s="122">
        <f t="array" aca="1" ref="O30" ca="1">IF(ROW()-ROW($D$2:$D$34)+1&gt;ROWS($C$2:$C$34)-COUNTBLANK($C$2:$C$34),"",INDIRECT(ADDRESS(SMALL((IF($C$2:$C$34&lt;&gt;"",ROW($C$2:$C$34),ROW()+ROWS($C$2:$C$34))),ROW()-ROW($D$2:$D$34)+1),COLUMN($C$2:$C$34),4)))</f>
        <v>26</v>
      </c>
      <c r="P30" s="123" t="str">
        <f t="array" aca="1" ref="P30" ca="1">IF(ROW()-ROW($E$2:$E$34)+1&gt;ROWS($D$2:$D$34)-COUNTBLANK($D$2:$D$34),"",INDIRECT(ADDRESS(SMALL((IF($D$2:$D$34&gt;"",ROW($D$2:$D$34),ROW()+ROWS($D$2:$D$34))),ROW()-ROW($E$2:$E$34)+1),COLUMN($D$2:$D$34),4)))</f>
        <v>Panendoskopie bei Oro-/ Hypopharynxkarzinom</v>
      </c>
      <c r="Q30" s="124" t="str">
        <f t="array" aca="1" ref="Q30" ca="1">IF(ROW()-ROW($F$2:$F$34)+1&gt;ROWS($E$2:$E$34)-COUNTBLANK($E$2:$E$34),"",INDIRECT(ADDRESS(SMALL((IF($E$2:$E$34&gt;"",ROW($E$2:$E$34),ROW()+ROWS($E$2:$E$34))),ROW()-ROW($F$2:$F$34)+1),COLUMN($E$2:$E$34),4)))</f>
        <v>&lt; 90%</v>
      </c>
      <c r="R30" s="125" t="str">
        <f t="array" aca="1" ref="R30" ca="1">IF(ROW()-ROW($G$2:$G$34)+1&gt;ROWS($F$2:$F$34)-COUNTBLANK($F$2:$F$34),"",INDIRECT(ADDRESS(SMALL((IF($F$2:$F$34&gt;"",ROW($F$2:$F$34),ROW()+ROWS($F$2:$F$34))),ROW()-ROW($G$2:$G$34)+1),COLUMN($F$2:$F$34),4)))</f>
        <v>Derzeit keine Vorgaben</v>
      </c>
      <c r="S30" s="124" t="str">
        <f t="array" aca="1" ref="S30" ca="1">IF(ROW()-ROW($H$2:$H$34)+1&gt;ROWS($G$2:$G$34)-COUNTBLANK($G$2:$G$34),"",INDIRECT(ADDRESS(SMALL((IF($G$2:$G$34&lt;&gt;"",ROW($G$2:$G$34),ROW()+ROWS($G$2:$G$34))),ROW()-ROW($H$2:$H$34)+1),COLUMN($G$2:$G$34),4)))</f>
        <v>-----</v>
      </c>
      <c r="T30" s="116" t="str">
        <f t="array" aca="1" ref="T30" ca="1">IF(ROW()-ROW($I$2:$I$34)+1&gt;ROWS($H$2:$H$34)-COUNTBLANK($H$2:$H$34),"",INDIRECT(ADDRESS(SMALL((IF($H$2:$H$34&lt;&gt;"",ROW($H$2:$H$34),ROW()+ROWS($H$2:$H$34))),ROW()-ROW($I$2:$I$34)+1),COLUMN($H$2:$H$34),4)))</f>
        <v>-----</v>
      </c>
      <c r="U30" s="116">
        <f t="array" aca="1" ref="U30" ca="1">IF(ROW()-ROW($J$2:$J$34)+1&gt;ROWS($I$2:$I$34)-COUNTBLANK($I$2:$I$34),"",INDIRECT(ADDRESS(SMALL((IF($I$2:$I$34&lt;&gt;"",ROW($I$2:$I$34),ROW()+ROWS($I$2:$I$34))),ROW()-ROW($J$2:$J$34)+1),COLUMN($I$2:$I$34),4)))</f>
        <v>0</v>
      </c>
      <c r="V30" s="117" t="str">
        <f t="array" aca="1" ref="V30" ca="1">IF(ROW()-ROW($K$2:$K$34)+1&gt;ROWS($J$2:$J$34)-COUNTBLANK($J$2:$J$34),"",INDIRECT(ADDRESS(SMALL((IF($J$2:$J$34&lt;&gt;"",ROW($J$2:$J$34),ROW()+ROWS($J$2:$J$34))),ROW()-ROW($K$2:$K$34)+1),COLUMN($J$2:$J$34),4)))</f>
        <v>n.d.</v>
      </c>
      <c r="W30" s="122" t="str">
        <f t="array" aca="1" ref="W30" ca="1">IF(ROW()-ROW($L$2:$L$34)+1&gt;ROWS($K$2:$K$34)-COUNTBLANK($K$2:$K$34),"",INDIRECT(ADDRESS(SMALL((IF($K$2:$K$34&lt;&gt;"",ROW($K$2:$K$34),ROW()+ROWS($K$2:$K$34))),ROW()-ROW($L$2:$L$34)+1),COLUMN($K$2:$K$34),4)))</f>
        <v>Unvollständig</v>
      </c>
      <c r="X30" s="123" t="str">
        <f t="array" aca="1" ref="X30" ca="1">IF(ROW()-ROW($M$2:$M$34)+1&gt;ROWS($L$2:$L$34)-COUNTBLANK($L$2:$L$34),"",INDIRECT(ADDRESS(SMALL((IF($L$2:$L$34&lt;&gt;"",ROW($L$2:$L$34),ROW()+ROWS($L$2:$L$34))),ROW()-ROW($M$2:$M$34)+1),COLUMN($L$2:$L$34),4)))</f>
        <v>-----</v>
      </c>
      <c r="Y30" s="123" t="str">
        <f t="array" aca="1" ref="Y30" ca="1">IF(ROW()-ROW($N$2:$N$34)+1&gt;ROWS($M$2:$M$34)-COUNTBLANK($M$2:$M$34),"",INDIRECT(ADDRESS(SMALL((IF($M$2:$M$34&lt;&gt;"",ROW($M$2:$M$34),ROW()+ROWS($M$2:$M$34))),ROW()-ROW($N$2:$N$34)+1),COLUMN($M$2:$M$34),4)))</f>
        <v>-----</v>
      </c>
    </row>
    <row r="31" spans="1:25" ht="22.5" x14ac:dyDescent="0.25">
      <c r="A31" s="122" t="str">
        <f>IF('Kennzahlenbogen_(KB)'!R96=0,"",'Kennzahlenbogen_(KB)'!R96)</f>
        <v>Unvollständig</v>
      </c>
      <c r="C31" s="208">
        <f>IF($A31="I.O.","",'Kennzahlenbogen_(KB)'!B96)</f>
        <v>27</v>
      </c>
      <c r="D31" s="150" t="str">
        <f>IF($A31="I.O.","",'Kennzahlenbogen_(KB)'!E96)</f>
        <v>Primäre Radiochemotherapie bei Oro-/ Hypopharynx-karzinom</v>
      </c>
      <c r="E31" s="124" t="str">
        <f>IF(AND('Kennzahlenbogen_(KB)'!L96="",$A31&lt;&gt;"I.O."),"-----",IF($A31="I.O.","",'Kennzahlenbogen_(KB)'!L96))</f>
        <v>&lt; 70%</v>
      </c>
      <c r="F31" s="125" t="str">
        <f>IF($A31="I.O.","",'Kennzahlenbogen_(KB)'!M96)</f>
        <v>Derzeit keine Vorgaben</v>
      </c>
      <c r="G31" s="124" t="str">
        <f>IF(AND('Kennzahlenbogen_(KB)'!O96="",$A31&lt;&gt;"I.O."),"-----",IF($A31="I.O.","",'Kennzahlenbogen_(KB)'!O96))</f>
        <v>-----</v>
      </c>
      <c r="H31" s="116" t="str">
        <f>IF($A31="I.O.","",IF('Kennzahlenbogen_(KB)'!Q96="","-----",'Kennzahlenbogen_(KB)'!Q96))</f>
        <v>-----</v>
      </c>
      <c r="I31" s="116" t="str">
        <f>IF($A31="I.O.","",IF('Kennzahlenbogen_(KB)'!Q97="","-----",'Kennzahlenbogen_(KB)'!Q97))</f>
        <v>-----</v>
      </c>
      <c r="J31" s="124" t="str">
        <f>IF($A31="I.O.","",IF('Kennzahlenbogen_(KB)'!Q98="","-----",'Kennzahlenbogen_(KB)'!Q98))</f>
        <v>n.d.</v>
      </c>
      <c r="K31" s="122" t="str">
        <f>IF($A31="I.O.","",'Kennzahlenbogen_(KB)'!R96)</f>
        <v>Unvollständig</v>
      </c>
      <c r="L31" s="123" t="str">
        <f>IF(AND('Kennzahlenbogen_(KB)'!S96="",$A31&lt;&gt;"I.O."),"-----",IF($A31="I.O.","",'Kennzahlenbogen_(KB)'!S96))</f>
        <v>-----</v>
      </c>
      <c r="M31" s="123" t="str">
        <f>IF(AND('Kennzahlenbogen_(KB)'!T96="",$A31&lt;&gt;"I.O."),"-----",IF($A31="I.O.","",'Kennzahlenbogen_(KB)'!T96))</f>
        <v>-----</v>
      </c>
      <c r="O31" s="122">
        <f t="array" aca="1" ref="O31" ca="1">IF(ROW()-ROW($D$2:$D$34)+1&gt;ROWS($C$2:$C$34)-COUNTBLANK($C$2:$C$34),"",INDIRECT(ADDRESS(SMALL((IF($C$2:$C$34&lt;&gt;"",ROW($C$2:$C$34),ROW()+ROWS($C$2:$C$34))),ROW()-ROW($D$2:$D$34)+1),COLUMN($C$2:$C$34),4)))</f>
        <v>27</v>
      </c>
      <c r="P31" s="123" t="str">
        <f t="array" aca="1" ref="P31" ca="1">IF(ROW()-ROW($E$2:$E$34)+1&gt;ROWS($D$2:$D$34)-COUNTBLANK($D$2:$D$34),"",INDIRECT(ADDRESS(SMALL((IF($D$2:$D$34&gt;"",ROW($D$2:$D$34),ROW()+ROWS($D$2:$D$34))),ROW()-ROW($E$2:$E$34)+1),COLUMN($D$2:$D$34),4)))</f>
        <v>Primäre Radiochemotherapie bei Oro-/ Hypopharynx-karzinom</v>
      </c>
      <c r="Q31" s="124" t="str">
        <f t="array" aca="1" ref="Q31" ca="1">IF(ROW()-ROW($F$2:$F$34)+1&gt;ROWS($E$2:$E$34)-COUNTBLANK($E$2:$E$34),"",INDIRECT(ADDRESS(SMALL((IF($E$2:$E$34&gt;"",ROW($E$2:$E$34),ROW()+ROWS($E$2:$E$34))),ROW()-ROW($F$2:$F$34)+1),COLUMN($E$2:$E$34),4)))</f>
        <v>&lt; 70%</v>
      </c>
      <c r="R31" s="125" t="str">
        <f t="array" aca="1" ref="R31" ca="1">IF(ROW()-ROW($G$2:$G$34)+1&gt;ROWS($F$2:$F$34)-COUNTBLANK($F$2:$F$34),"",INDIRECT(ADDRESS(SMALL((IF($F$2:$F$34&gt;"",ROW($F$2:$F$34),ROW()+ROWS($F$2:$F$34))),ROW()-ROW($G$2:$G$34)+1),COLUMN($F$2:$F$34),4)))</f>
        <v>Derzeit keine Vorgaben</v>
      </c>
      <c r="S31" s="124" t="str">
        <f t="array" aca="1" ref="S31" ca="1">IF(ROW()-ROW($H$2:$H$34)+1&gt;ROWS($G$2:$G$34)-COUNTBLANK($G$2:$G$34),"",INDIRECT(ADDRESS(SMALL((IF($G$2:$G$34&lt;&gt;"",ROW($G$2:$G$34),ROW()+ROWS($G$2:$G$34))),ROW()-ROW($H$2:$H$34)+1),COLUMN($G$2:$G$34),4)))</f>
        <v>-----</v>
      </c>
      <c r="T31" s="116" t="str">
        <f t="array" aca="1" ref="T31" ca="1">IF(ROW()-ROW($I$2:$I$34)+1&gt;ROWS($H$2:$H$34)-COUNTBLANK($H$2:$H$34),"",INDIRECT(ADDRESS(SMALL((IF($H$2:$H$34&lt;&gt;"",ROW($H$2:$H$34),ROW()+ROWS($H$2:$H$34))),ROW()-ROW($I$2:$I$34)+1),COLUMN($H$2:$H$34),4)))</f>
        <v>-----</v>
      </c>
      <c r="U31" s="116" t="str">
        <f t="array" aca="1" ref="U31" ca="1">IF(ROW()-ROW($J$2:$J$34)+1&gt;ROWS($I$2:$I$34)-COUNTBLANK($I$2:$I$34),"",INDIRECT(ADDRESS(SMALL((IF($I$2:$I$34&lt;&gt;"",ROW($I$2:$I$34),ROW()+ROWS($I$2:$I$34))),ROW()-ROW($J$2:$J$34)+1),COLUMN($I$2:$I$34),4)))</f>
        <v>-----</v>
      </c>
      <c r="V31" s="117" t="str">
        <f t="array" aca="1" ref="V31" ca="1">IF(ROW()-ROW($K$2:$K$34)+1&gt;ROWS($J$2:$J$34)-COUNTBLANK($J$2:$J$34),"",INDIRECT(ADDRESS(SMALL((IF($J$2:$J$34&lt;&gt;"",ROW($J$2:$J$34),ROW()+ROWS($J$2:$J$34))),ROW()-ROW($K$2:$K$34)+1),COLUMN($J$2:$J$34),4)))</f>
        <v>n.d.</v>
      </c>
      <c r="W31" s="122" t="str">
        <f t="array" aca="1" ref="W31" ca="1">IF(ROW()-ROW($L$2:$L$34)+1&gt;ROWS($K$2:$K$34)-COUNTBLANK($K$2:$K$34),"",INDIRECT(ADDRESS(SMALL((IF($K$2:$K$34&lt;&gt;"",ROW($K$2:$K$34),ROW()+ROWS($K$2:$K$34))),ROW()-ROW($L$2:$L$34)+1),COLUMN($K$2:$K$34),4)))</f>
        <v>Unvollständig</v>
      </c>
      <c r="X31" s="123" t="str">
        <f t="array" aca="1" ref="X31" ca="1">IF(ROW()-ROW($M$2:$M$34)+1&gt;ROWS($L$2:$L$34)-COUNTBLANK($L$2:$L$34),"",INDIRECT(ADDRESS(SMALL((IF($L$2:$L$34&lt;&gt;"",ROW($L$2:$L$34),ROW()+ROWS($L$2:$L$34))),ROW()-ROW($M$2:$M$34)+1),COLUMN($L$2:$L$34),4)))</f>
        <v>-----</v>
      </c>
      <c r="Y31" s="123" t="str">
        <f t="array" aca="1" ref="Y31" ca="1">IF(ROW()-ROW($N$2:$N$34)+1&gt;ROWS($M$2:$M$34)-COUNTBLANK($M$2:$M$34),"",INDIRECT(ADDRESS(SMALL((IF($M$2:$M$34&lt;&gt;"",ROW($M$2:$M$34),ROW()+ROWS($M$2:$M$34))),ROW()-ROW($N$2:$N$34)+1),COLUMN($M$2:$M$34),4)))</f>
        <v>-----</v>
      </c>
    </row>
    <row r="32" spans="1:25" ht="33.75" x14ac:dyDescent="0.25">
      <c r="A32" s="122" t="str">
        <f>IF('Kennzahlenbogen_(KB)'!R99=0,"",'Kennzahlenbogen_(KB)'!R99)</f>
        <v>Unvollständig</v>
      </c>
      <c r="C32" s="208">
        <f>IF($A32="I.O.","",'Kennzahlenbogen_(KB)'!B99)</f>
        <v>28</v>
      </c>
      <c r="D32" s="150" t="str">
        <f>IF($A32="I.O.","",'Kennzahlenbogen_(KB)'!E99)</f>
        <v>Postoperative Radio-/ Radiochemotherapie (Hypopharynxkarzinom)</v>
      </c>
      <c r="E32" s="124" t="str">
        <f>IF(AND('Kennzahlenbogen_(KB)'!L99="",$A32&lt;&gt;"I.O."),"-----",IF($A32="I.O.","",'Kennzahlenbogen_(KB)'!L99))</f>
        <v>&lt; 70%</v>
      </c>
      <c r="F32" s="125" t="str">
        <f>IF($A32="I.O.","",'Kennzahlenbogen_(KB)'!M99)</f>
        <v>Derzeit keine Vorgaben</v>
      </c>
      <c r="G32" s="124" t="str">
        <f>IF(AND('Kennzahlenbogen_(KB)'!O99="",$A32&lt;&gt;"I.O."),"-----",IF($A32="I.O.","",'Kennzahlenbogen_(KB)'!O99))</f>
        <v>-----</v>
      </c>
      <c r="H32" s="116" t="str">
        <f>IF($A32="I.O.","",IF('Kennzahlenbogen_(KB)'!Q99="","-----",'Kennzahlenbogen_(KB)'!Q99))</f>
        <v>-----</v>
      </c>
      <c r="I32" s="116" t="str">
        <f>IF($A32="I.O.","",IF('Kennzahlenbogen_(KB)'!Q100="","-----",'Kennzahlenbogen_(KB)'!Q100))</f>
        <v>-----</v>
      </c>
      <c r="J32" s="124" t="str">
        <f>IF($A32="I.O.","",IF('Kennzahlenbogen_(KB)'!Q101="","-----",'Kennzahlenbogen_(KB)'!Q101))</f>
        <v>n.d.</v>
      </c>
      <c r="K32" s="122" t="str">
        <f>IF($A32="I.O.","",'Kennzahlenbogen_(KB)'!R99)</f>
        <v>Unvollständig</v>
      </c>
      <c r="L32" s="123" t="str">
        <f>IF(AND('Kennzahlenbogen_(KB)'!S99="",$A32&lt;&gt;"I.O."),"-----",IF($A32="I.O.","",'Kennzahlenbogen_(KB)'!S99))</f>
        <v>-----</v>
      </c>
      <c r="M32" s="123" t="str">
        <f>IF(AND('Kennzahlenbogen_(KB)'!T99="",$A32&lt;&gt;"I.O."),"-----",IF($A32="I.O.","",'Kennzahlenbogen_(KB)'!T99))</f>
        <v>-----</v>
      </c>
      <c r="O32" s="122">
        <f t="array" aca="1" ref="O32" ca="1">IF(ROW()-ROW($D$2:$D$34)+1&gt;ROWS($C$2:$C$34)-COUNTBLANK($C$2:$C$34),"",INDIRECT(ADDRESS(SMALL((IF($C$2:$C$34&lt;&gt;"",ROW($C$2:$C$34),ROW()+ROWS($C$2:$C$34))),ROW()-ROW($D$2:$D$34)+1),COLUMN($C$2:$C$34),4)))</f>
        <v>28</v>
      </c>
      <c r="P32" s="123" t="str">
        <f t="array" aca="1" ref="P32" ca="1">IF(ROW()-ROW($E$2:$E$34)+1&gt;ROWS($D$2:$D$34)-COUNTBLANK($D$2:$D$34),"",INDIRECT(ADDRESS(SMALL((IF($D$2:$D$34&gt;"",ROW($D$2:$D$34),ROW()+ROWS($D$2:$D$34))),ROW()-ROW($E$2:$E$34)+1),COLUMN($D$2:$D$34),4)))</f>
        <v>Postoperative Radio-/ Radiochemotherapie (Hypopharynxkarzinom)</v>
      </c>
      <c r="Q32" s="124" t="str">
        <f t="array" aca="1" ref="Q32" ca="1">IF(ROW()-ROW($F$2:$F$34)+1&gt;ROWS($E$2:$E$34)-COUNTBLANK($E$2:$E$34),"",INDIRECT(ADDRESS(SMALL((IF($E$2:$E$34&gt;"",ROW($E$2:$E$34),ROW()+ROWS($E$2:$E$34))),ROW()-ROW($F$2:$F$34)+1),COLUMN($E$2:$E$34),4)))</f>
        <v>&lt; 70%</v>
      </c>
      <c r="R32" s="125" t="str">
        <f t="array" aca="1" ref="R32" ca="1">IF(ROW()-ROW($G$2:$G$34)+1&gt;ROWS($F$2:$F$34)-COUNTBLANK($F$2:$F$34),"",INDIRECT(ADDRESS(SMALL((IF($F$2:$F$34&gt;"",ROW($F$2:$F$34),ROW()+ROWS($F$2:$F$34))),ROW()-ROW($G$2:$G$34)+1),COLUMN($F$2:$F$34),4)))</f>
        <v>Derzeit keine Vorgaben</v>
      </c>
      <c r="S32" s="124" t="str">
        <f t="array" aca="1" ref="S32" ca="1">IF(ROW()-ROW($H$2:$H$34)+1&gt;ROWS($G$2:$G$34)-COUNTBLANK($G$2:$G$34),"",INDIRECT(ADDRESS(SMALL((IF($G$2:$G$34&lt;&gt;"",ROW($G$2:$G$34),ROW()+ROWS($G$2:$G$34))),ROW()-ROW($H$2:$H$34)+1),COLUMN($G$2:$G$34),4)))</f>
        <v>-----</v>
      </c>
      <c r="T32" s="116" t="str">
        <f t="array" aca="1" ref="T32" ca="1">IF(ROW()-ROW($I$2:$I$34)+1&gt;ROWS($H$2:$H$34)-COUNTBLANK($H$2:$H$34),"",INDIRECT(ADDRESS(SMALL((IF($H$2:$H$34&lt;&gt;"",ROW($H$2:$H$34),ROW()+ROWS($H$2:$H$34))),ROW()-ROW($I$2:$I$34)+1),COLUMN($H$2:$H$34),4)))</f>
        <v>-----</v>
      </c>
      <c r="U32" s="116" t="str">
        <f t="array" aca="1" ref="U32" ca="1">IF(ROW()-ROW($J$2:$J$34)+1&gt;ROWS($I$2:$I$34)-COUNTBLANK($I$2:$I$34),"",INDIRECT(ADDRESS(SMALL((IF($I$2:$I$34&lt;&gt;"",ROW($I$2:$I$34),ROW()+ROWS($I$2:$I$34))),ROW()-ROW($J$2:$J$34)+1),COLUMN($I$2:$I$34),4)))</f>
        <v>-----</v>
      </c>
      <c r="V32" s="117" t="str">
        <f t="array" aca="1" ref="V32" ca="1">IF(ROW()-ROW($K$2:$K$34)+1&gt;ROWS($J$2:$J$34)-COUNTBLANK($J$2:$J$34),"",INDIRECT(ADDRESS(SMALL((IF($J$2:$J$34&lt;&gt;"",ROW($J$2:$J$34),ROW()+ROWS($J$2:$J$34))),ROW()-ROW($K$2:$K$34)+1),COLUMN($J$2:$J$34),4)))</f>
        <v>n.d.</v>
      </c>
      <c r="W32" s="122" t="str">
        <f t="array" aca="1" ref="W32" ca="1">IF(ROW()-ROW($L$2:$L$34)+1&gt;ROWS($K$2:$K$34)-COUNTBLANK($K$2:$K$34),"",INDIRECT(ADDRESS(SMALL((IF($K$2:$K$34&lt;&gt;"",ROW($K$2:$K$34),ROW()+ROWS($K$2:$K$34))),ROW()-ROW($L$2:$L$34)+1),COLUMN($K$2:$K$34),4)))</f>
        <v>Unvollständig</v>
      </c>
      <c r="X32" s="123" t="str">
        <f t="array" aca="1" ref="X32" ca="1">IF(ROW()-ROW($M$2:$M$34)+1&gt;ROWS($L$2:$L$34)-COUNTBLANK($L$2:$L$34),"",INDIRECT(ADDRESS(SMALL((IF($L$2:$L$34&lt;&gt;"",ROW($L$2:$L$34),ROW()+ROWS($L$2:$L$34))),ROW()-ROW($M$2:$M$34)+1),COLUMN($L$2:$L$34),4)))</f>
        <v>-----</v>
      </c>
      <c r="Y32" s="123" t="str">
        <f t="array" aca="1" ref="Y32" ca="1">IF(ROW()-ROW($N$2:$N$34)+1&gt;ROWS($M$2:$M$34)-COUNTBLANK($M$2:$M$34),"",INDIRECT(ADDRESS(SMALL((IF($M$2:$M$34&lt;&gt;"",ROW($M$2:$M$34),ROW()+ROWS($M$2:$M$34))),ROW()-ROW($N$2:$N$34)+1),COLUMN($M$2:$M$34),4)))</f>
        <v>-----</v>
      </c>
    </row>
    <row r="33" spans="1:25" ht="33.75" x14ac:dyDescent="0.25">
      <c r="A33" s="122" t="str">
        <f>IF('Kennzahlenbogen_(KB)'!R102=0,"",'Kennzahlenbogen_(KB)'!R102)</f>
        <v>Unvollständig</v>
      </c>
      <c r="C33" s="208">
        <f>IF($A33="I.O.","",'Kennzahlenbogen_(KB)'!B102)</f>
        <v>29</v>
      </c>
      <c r="D33" s="150" t="str">
        <f>IF($A33="I.O.","",'Kennzahlenbogen_(KB)'!E102)</f>
        <v>Postoperative/-therapeutische Untersuchung der Schluckfunktion bei Oro-/ Hypopharynxkarzinom</v>
      </c>
      <c r="E33" s="124" t="str">
        <f>IF(AND('Kennzahlenbogen_(KB)'!L102="",$A33&lt;&gt;"I.O."),"-----",IF($A33="I.O.","",'Kennzahlenbogen_(KB)'!L102))</f>
        <v>&lt; 60%</v>
      </c>
      <c r="F33" s="125" t="str">
        <f>IF($A33="I.O.","",'Kennzahlenbogen_(KB)'!M102)</f>
        <v>Derzeit keine Vorgaben</v>
      </c>
      <c r="G33" s="124" t="str">
        <f>IF(AND('Kennzahlenbogen_(KB)'!O102="",$A33&lt;&gt;"I.O."),"-----",IF($A33="I.O.","",'Kennzahlenbogen_(KB)'!O102))</f>
        <v>-----</v>
      </c>
      <c r="H33" s="116" t="str">
        <f>IF($A33="I.O.","",IF('Kennzahlenbogen_(KB)'!Q102="","-----",'Kennzahlenbogen_(KB)'!Q102))</f>
        <v>-----</v>
      </c>
      <c r="I33" s="116">
        <f>IF($A33="I.O.","",IF('Kennzahlenbogen_(KB)'!Q103="","-----",'Kennzahlenbogen_(KB)'!Q103))</f>
        <v>0</v>
      </c>
      <c r="J33" s="124" t="str">
        <f>IF($A33="I.O.","",IF('Kennzahlenbogen_(KB)'!Q104="","-----",'Kennzahlenbogen_(KB)'!Q104))</f>
        <v>n.d.</v>
      </c>
      <c r="K33" s="122" t="str">
        <f>IF($A33="I.O.","",'Kennzahlenbogen_(KB)'!R102)</f>
        <v>Unvollständig</v>
      </c>
      <c r="L33" s="123" t="str">
        <f>IF(AND('Kennzahlenbogen_(KB)'!S102="",$A33&lt;&gt;"I.O."),"-----",IF($A33="I.O.","",'Kennzahlenbogen_(KB)'!S102))</f>
        <v>-----</v>
      </c>
      <c r="M33" s="123" t="str">
        <f>IF(AND('Kennzahlenbogen_(KB)'!T102="",$A33&lt;&gt;"I.O."),"-----",IF($A33="I.O.","",'Kennzahlenbogen_(KB)'!T102))</f>
        <v>-----</v>
      </c>
      <c r="O33" s="122">
        <f t="array" aca="1" ref="O33" ca="1">IF(ROW()-ROW($D$2:$D$34)+1&gt;ROWS($C$2:$C$34)-COUNTBLANK($C$2:$C$34),"",INDIRECT(ADDRESS(SMALL((IF($C$2:$C$34&lt;&gt;"",ROW($C$2:$C$34),ROW()+ROWS($C$2:$C$34))),ROW()-ROW($D$2:$D$34)+1),COLUMN($C$2:$C$34),4)))</f>
        <v>29</v>
      </c>
      <c r="P33" s="123" t="str">
        <f t="array" aca="1" ref="P33" ca="1">IF(ROW()-ROW($E$2:$E$34)+1&gt;ROWS($D$2:$D$34)-COUNTBLANK($D$2:$D$34),"",INDIRECT(ADDRESS(SMALL((IF($D$2:$D$34&gt;"",ROW($D$2:$D$34),ROW()+ROWS($D$2:$D$34))),ROW()-ROW($E$2:$E$34)+1),COLUMN($D$2:$D$34),4)))</f>
        <v>Postoperative/-therapeutische Untersuchung der Schluckfunktion bei Oro-/ Hypopharynxkarzinom</v>
      </c>
      <c r="Q33" s="124" t="str">
        <f t="array" aca="1" ref="Q33" ca="1">IF(ROW()-ROW($F$2:$F$34)+1&gt;ROWS($E$2:$E$34)-COUNTBLANK($E$2:$E$34),"",INDIRECT(ADDRESS(SMALL((IF($E$2:$E$34&gt;"",ROW($E$2:$E$34),ROW()+ROWS($E$2:$E$34))),ROW()-ROW($F$2:$F$34)+1),COLUMN($E$2:$E$34),4)))</f>
        <v>&lt; 60%</v>
      </c>
      <c r="R33" s="125" t="str">
        <f t="array" aca="1" ref="R33" ca="1">IF(ROW()-ROW($G$2:$G$34)+1&gt;ROWS($F$2:$F$34)-COUNTBLANK($F$2:$F$34),"",INDIRECT(ADDRESS(SMALL((IF($F$2:$F$34&gt;"",ROW($F$2:$F$34),ROW()+ROWS($F$2:$F$34))),ROW()-ROW($G$2:$G$34)+1),COLUMN($F$2:$F$34),4)))</f>
        <v>Derzeit keine Vorgaben</v>
      </c>
      <c r="S33" s="124" t="str">
        <f t="array" aca="1" ref="S33" ca="1">IF(ROW()-ROW($H$2:$H$34)+1&gt;ROWS($G$2:$G$34)-COUNTBLANK($G$2:$G$34),"",INDIRECT(ADDRESS(SMALL((IF($G$2:$G$34&lt;&gt;"",ROW($G$2:$G$34),ROW()+ROWS($G$2:$G$34))),ROW()-ROW($H$2:$H$34)+1),COLUMN($G$2:$G$34),4)))</f>
        <v>-----</v>
      </c>
      <c r="T33" s="116" t="str">
        <f t="array" aca="1" ref="T33" ca="1">IF(ROW()-ROW($I$2:$I$34)+1&gt;ROWS($H$2:$H$34)-COUNTBLANK($H$2:$H$34),"",INDIRECT(ADDRESS(SMALL((IF($H$2:$H$34&lt;&gt;"",ROW($H$2:$H$34),ROW()+ROWS($H$2:$H$34))),ROW()-ROW($I$2:$I$34)+1),COLUMN($H$2:$H$34),4)))</f>
        <v>-----</v>
      </c>
      <c r="U33" s="116">
        <f t="array" aca="1" ref="U33" ca="1">IF(ROW()-ROW($J$2:$J$34)+1&gt;ROWS($I$2:$I$34)-COUNTBLANK($I$2:$I$34),"",INDIRECT(ADDRESS(SMALL((IF($I$2:$I$34&lt;&gt;"",ROW($I$2:$I$34),ROW()+ROWS($I$2:$I$34))),ROW()-ROW($J$2:$J$34)+1),COLUMN($I$2:$I$34),4)))</f>
        <v>0</v>
      </c>
      <c r="V33" s="117" t="str">
        <f t="array" aca="1" ref="V33" ca="1">IF(ROW()-ROW($K$2:$K$34)+1&gt;ROWS($J$2:$J$34)-COUNTBLANK($J$2:$J$34),"",INDIRECT(ADDRESS(SMALL((IF($J$2:$J$34&lt;&gt;"",ROW($J$2:$J$34),ROW()+ROWS($J$2:$J$34))),ROW()-ROW($K$2:$K$34)+1),COLUMN($J$2:$J$34),4)))</f>
        <v>n.d.</v>
      </c>
      <c r="W33" s="122" t="str">
        <f t="array" aca="1" ref="W33" ca="1">IF(ROW()-ROW($L$2:$L$34)+1&gt;ROWS($K$2:$K$34)-COUNTBLANK($K$2:$K$34),"",INDIRECT(ADDRESS(SMALL((IF($K$2:$K$34&lt;&gt;"",ROW($K$2:$K$34),ROW()+ROWS($K$2:$K$34))),ROW()-ROW($L$2:$L$34)+1),COLUMN($K$2:$K$34),4)))</f>
        <v>Unvollständig</v>
      </c>
      <c r="X33" s="123" t="str">
        <f t="array" aca="1" ref="X33" ca="1">IF(ROW()-ROW($M$2:$M$34)+1&gt;ROWS($L$2:$L$34)-COUNTBLANK($L$2:$L$34),"",INDIRECT(ADDRESS(SMALL((IF($L$2:$L$34&lt;&gt;"",ROW($L$2:$L$34),ROW()+ROWS($L$2:$L$34))),ROW()-ROW($M$2:$M$34)+1),COLUMN($L$2:$L$34),4)))</f>
        <v>-----</v>
      </c>
      <c r="Y33" s="123" t="str">
        <f t="array" aca="1" ref="Y33" ca="1">IF(ROW()-ROW($N$2:$N$34)+1&gt;ROWS($M$2:$M$34)-COUNTBLANK($M$2:$M$34),"",INDIRECT(ADDRESS(SMALL((IF($M$2:$M$34&lt;&gt;"",ROW($M$2:$M$34),ROW()+ROWS($M$2:$M$34))),ROW()-ROW($N$2:$N$34)+1),COLUMN($M$2:$M$34),4)))</f>
        <v>-----</v>
      </c>
    </row>
    <row r="34" spans="1:25" ht="22.5" x14ac:dyDescent="0.25">
      <c r="A34" s="122" t="str">
        <f>IF('Kennzahlenbogen_(KB)'!R105=0,"",'Kennzahlenbogen_(KB)'!R105)</f>
        <v>Unvollständig</v>
      </c>
      <c r="C34" s="208">
        <f>IF($A34="I.O.","",'Kennzahlenbogen_(KB)'!B105)</f>
        <v>30</v>
      </c>
      <c r="D34" s="150" t="str">
        <f>IF($A34="I.O.","",'Kennzahlenbogen_(KB)'!E105)</f>
        <v>Beginn Strahlentherapie bei Oro-/Hypopharynxkarzinom</v>
      </c>
      <c r="E34" s="124" t="str">
        <f>IF(AND('Kennzahlenbogen_(KB)'!L105="",$A34&lt;&gt;"I.O."),"-----",IF($A34="I.O.","",'Kennzahlenbogen_(KB)'!L105))</f>
        <v>&lt; 60%</v>
      </c>
      <c r="F34" s="125" t="str">
        <f>IF($A34="I.O.","",'Kennzahlenbogen_(KB)'!M105)</f>
        <v>Derzeit keine Vorgaben</v>
      </c>
      <c r="G34" s="124" t="str">
        <f>IF(AND('Kennzahlenbogen_(KB)'!O105="",$A34&lt;&gt;"I.O."),"-----",IF($A34="I.O.","",'Kennzahlenbogen_(KB)'!O105))</f>
        <v>-----</v>
      </c>
      <c r="H34" s="116" t="str">
        <f>IF($A34="I.O.","",IF('Kennzahlenbogen_(KB)'!Q105="","-----",'Kennzahlenbogen_(KB)'!Q105))</f>
        <v>-----</v>
      </c>
      <c r="I34" s="116" t="str">
        <f>IF($A34="I.O.","",IF('Kennzahlenbogen_(KB)'!Q106="","-----",'Kennzahlenbogen_(KB)'!Q106))</f>
        <v>-----</v>
      </c>
      <c r="J34" s="124" t="str">
        <f>IF($A34="I.O.","",IF('Kennzahlenbogen_(KB)'!Q107="","-----",'Kennzahlenbogen_(KB)'!Q107))</f>
        <v>n.d.</v>
      </c>
      <c r="K34" s="122" t="str">
        <f>IF($A34="I.O.","",'Kennzahlenbogen_(KB)'!R105)</f>
        <v>Unvollständig</v>
      </c>
      <c r="L34" s="123" t="str">
        <f>IF(AND('Kennzahlenbogen_(KB)'!S105="",$A34&lt;&gt;"I.O."),"-----",IF($A34="I.O.","",'Kennzahlenbogen_(KB)'!S105))</f>
        <v>-----</v>
      </c>
      <c r="M34" s="123" t="str">
        <f>IF(AND('Kennzahlenbogen_(KB)'!T105="",$A34&lt;&gt;"I.O."),"-----",IF($A34="I.O.","",'Kennzahlenbogen_(KB)'!T105))</f>
        <v>-----</v>
      </c>
      <c r="O34" s="122">
        <f t="array" aca="1" ref="O34" ca="1">IF(ROW()-ROW($D$2:$D$34)+1&gt;ROWS($C$2:$C$34)-COUNTBLANK($C$2:$C$34),"",INDIRECT(ADDRESS(SMALL((IF($C$2:$C$34&lt;&gt;"",ROW($C$2:$C$34),ROW()+ROWS($C$2:$C$34))),ROW()-ROW($D$2:$D$34)+1),COLUMN($C$2:$C$34),4)))</f>
        <v>30</v>
      </c>
      <c r="P34" s="123" t="str">
        <f t="array" aca="1" ref="P34" ca="1">IF(ROW()-ROW($E$2:$E$34)+1&gt;ROWS($D$2:$D$34)-COUNTBLANK($D$2:$D$34),"",INDIRECT(ADDRESS(SMALL((IF($D$2:$D$34&gt;"",ROW($D$2:$D$34),ROW()+ROWS($D$2:$D$34))),ROW()-ROW($E$2:$E$34)+1),COLUMN($D$2:$D$34),4)))</f>
        <v>Beginn Strahlentherapie bei Oro-/Hypopharynxkarzinom</v>
      </c>
      <c r="Q34" s="124" t="str">
        <f t="array" aca="1" ref="Q34" ca="1">IF(ROW()-ROW($F$2:$F$34)+1&gt;ROWS($E$2:$E$34)-COUNTBLANK($E$2:$E$34),"",INDIRECT(ADDRESS(SMALL((IF($E$2:$E$34&gt;"",ROW($E$2:$E$34),ROW()+ROWS($E$2:$E$34))),ROW()-ROW($F$2:$F$34)+1),COLUMN($E$2:$E$34),4)))</f>
        <v>&lt; 60%</v>
      </c>
      <c r="R34" s="125" t="str">
        <f t="array" aca="1" ref="R34" ca="1">IF(ROW()-ROW($G$2:$G$34)+1&gt;ROWS($F$2:$F$34)-COUNTBLANK($F$2:$F$34),"",INDIRECT(ADDRESS(SMALL((IF($F$2:$F$34&gt;"",ROW($F$2:$F$34),ROW()+ROWS($F$2:$F$34))),ROW()-ROW($G$2:$G$34)+1),COLUMN($F$2:$F$34),4)))</f>
        <v>Derzeit keine Vorgaben</v>
      </c>
      <c r="S34" s="124" t="str">
        <f t="array" aca="1" ref="S34" ca="1">IF(ROW()-ROW($H$2:$H$34)+1&gt;ROWS($G$2:$G$34)-COUNTBLANK($G$2:$G$34),"",INDIRECT(ADDRESS(SMALL((IF($G$2:$G$34&lt;&gt;"",ROW($G$2:$G$34),ROW()+ROWS($G$2:$G$34))),ROW()-ROW($H$2:$H$34)+1),COLUMN($G$2:$G$34),4)))</f>
        <v>-----</v>
      </c>
      <c r="T34" s="116" t="str">
        <f t="array" aca="1" ref="T34" ca="1">IF(ROW()-ROW($I$2:$I$34)+1&gt;ROWS($H$2:$H$34)-COUNTBLANK($H$2:$H$34),"",INDIRECT(ADDRESS(SMALL((IF($H$2:$H$34&lt;&gt;"",ROW($H$2:$H$34),ROW()+ROWS($H$2:$H$34))),ROW()-ROW($I$2:$I$34)+1),COLUMN($H$2:$H$34),4)))</f>
        <v>-----</v>
      </c>
      <c r="U34" s="116" t="str">
        <f t="array" aca="1" ref="U34" ca="1">IF(ROW()-ROW($J$2:$J$34)+1&gt;ROWS($I$2:$I$34)-COUNTBLANK($I$2:$I$34),"",INDIRECT(ADDRESS(SMALL((IF($I$2:$I$34&lt;&gt;"",ROW($I$2:$I$34),ROW()+ROWS($I$2:$I$34))),ROW()-ROW($J$2:$J$34)+1),COLUMN($I$2:$I$34),4)))</f>
        <v>-----</v>
      </c>
      <c r="V34" s="117" t="str">
        <f t="array" aca="1" ref="V34" ca="1">IF(ROW()-ROW($K$2:$K$34)+1&gt;ROWS($J$2:$J$34)-COUNTBLANK($J$2:$J$34),"",INDIRECT(ADDRESS(SMALL((IF($J$2:$J$34&lt;&gt;"",ROW($J$2:$J$34),ROW()+ROWS($J$2:$J$34))),ROW()-ROW($K$2:$K$34)+1),COLUMN($J$2:$J$34),4)))</f>
        <v>n.d.</v>
      </c>
      <c r="W34" s="122" t="str">
        <f t="array" aca="1" ref="W34" ca="1">IF(ROW()-ROW($L$2:$L$34)+1&gt;ROWS($K$2:$K$34)-COUNTBLANK($K$2:$K$34),"",INDIRECT(ADDRESS(SMALL((IF($K$2:$K$34&lt;&gt;"",ROW($K$2:$K$34),ROW()+ROWS($K$2:$K$34))),ROW()-ROW($L$2:$L$34)+1),COLUMN($K$2:$K$34),4)))</f>
        <v>Unvollständig</v>
      </c>
      <c r="X34" s="123" t="str">
        <f t="array" aca="1" ref="X34" ca="1">IF(ROW()-ROW($M$2:$M$34)+1&gt;ROWS($L$2:$L$34)-COUNTBLANK($L$2:$L$34),"",INDIRECT(ADDRESS(SMALL((IF($L$2:$L$34&lt;&gt;"",ROW($L$2:$L$34),ROW()+ROWS($L$2:$L$34))),ROW()-ROW($M$2:$M$34)+1),COLUMN($L$2:$L$34),4)))</f>
        <v>-----</v>
      </c>
      <c r="Y34" s="123" t="str">
        <f t="array" aca="1" ref="Y34" ca="1">IF(ROW()-ROW($N$2:$N$34)+1&gt;ROWS($M$2:$M$34)-COUNTBLANK($M$2:$M$34),"",INDIRECT(ADDRESS(SMALL((IF($M$2:$M$34&lt;&gt;"",ROW($M$2:$M$34),ROW()+ROWS($M$2:$M$34))),ROW()-ROW($N$2:$N$34)+1),COLUMN($M$2:$M$34),4)))</f>
        <v>-----</v>
      </c>
    </row>
  </sheetData>
  <pageMargins left="0.7" right="0.7" top="0.78740157499999996" bottom="0.78740157499999996" header="0.3" footer="0.3"/>
  <pageSetup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5"/>
  <dimension ref="A1:F7"/>
  <sheetViews>
    <sheetView showGridLines="0" workbookViewId="0">
      <selection activeCell="F8" sqref="F8"/>
    </sheetView>
  </sheetViews>
  <sheetFormatPr defaultColWidth="11.42578125" defaultRowHeight="15" x14ac:dyDescent="0.25"/>
  <cols>
    <col min="1" max="1" width="21.85546875" customWidth="1"/>
    <col min="2" max="2" width="33.5703125" customWidth="1"/>
    <col min="3" max="3" width="38.85546875" customWidth="1"/>
    <col min="4" max="4" width="39.42578125" customWidth="1"/>
    <col min="5" max="5" width="41.140625" customWidth="1"/>
    <col min="6" max="6" width="46.7109375" customWidth="1"/>
    <col min="7" max="7" width="38.28515625" customWidth="1"/>
    <col min="8" max="8" width="42.85546875" customWidth="1"/>
    <col min="9" max="9" width="43.7109375" customWidth="1"/>
    <col min="10" max="10" width="36" customWidth="1"/>
    <col min="11" max="11" width="16.5703125" customWidth="1"/>
    <col min="12" max="12" width="24.140625" customWidth="1"/>
    <col min="13" max="13" width="35" customWidth="1"/>
    <col min="14" max="14" width="28.140625" customWidth="1"/>
    <col min="15" max="15" width="27.7109375" customWidth="1"/>
    <col min="16" max="16" width="30.140625" customWidth="1"/>
    <col min="17" max="17" width="28.140625" customWidth="1"/>
    <col min="18" max="18" width="29.7109375" customWidth="1"/>
    <col min="19" max="19" width="15.28515625" customWidth="1"/>
    <col min="20" max="20" width="17.28515625" customWidth="1"/>
  </cols>
  <sheetData>
    <row r="1" spans="1:6" x14ac:dyDescent="0.25">
      <c r="A1" s="65" t="s">
        <v>146</v>
      </c>
      <c r="B1" s="77" t="str">
        <f>IF(Basisdaten!C16=0,"",Basisdaten!C16)</f>
        <v/>
      </c>
    </row>
    <row r="2" spans="1:6" x14ac:dyDescent="0.25">
      <c r="A2" s="65" t="s">
        <v>51</v>
      </c>
      <c r="B2" s="78" t="str">
        <f>IF(Basisdaten!J12=0,"",Basisdaten!J12)</f>
        <v/>
      </c>
    </row>
    <row r="3" spans="1:6" x14ac:dyDescent="0.25">
      <c r="A3" s="65" t="s">
        <v>83</v>
      </c>
      <c r="B3" s="78" t="str">
        <f>IF(Basisdaten!J14=0,"",Basisdaten!J14)</f>
        <v/>
      </c>
    </row>
    <row r="6" spans="1:6" s="53" customFormat="1" ht="12" x14ac:dyDescent="0.2">
      <c r="A6" s="57" t="s">
        <v>15</v>
      </c>
      <c r="B6" s="57" t="s">
        <v>1202</v>
      </c>
      <c r="C6" s="57" t="s">
        <v>18</v>
      </c>
      <c r="D6" s="57" t="s">
        <v>241</v>
      </c>
      <c r="E6" s="326" t="s">
        <v>1205</v>
      </c>
      <c r="F6" s="326" t="s">
        <v>1206</v>
      </c>
    </row>
    <row r="7" spans="1:6" s="64" customFormat="1" ht="18.75" customHeight="1" x14ac:dyDescent="0.25">
      <c r="A7" s="63" t="str">
        <f>IF(Basisdaten!B23=0,"",Basisdaten!B23)</f>
        <v/>
      </c>
      <c r="B7" s="63" t="str">
        <f>IF(Basisdaten!F23=0,"",Basisdaten!F23)</f>
        <v/>
      </c>
      <c r="C7" s="63" t="str">
        <f>IF(Basisdaten!F26=0,"",Basisdaten!F26)</f>
        <v/>
      </c>
      <c r="D7" s="63" t="str">
        <f>IF(Basisdaten!B26=0,"",Basisdaten!B26)</f>
        <v>Noch nicht vorhanden</v>
      </c>
      <c r="E7" s="327" t="str">
        <f>IF(Basisdaten!C12=0,"",Basisdaten!C12)</f>
        <v/>
      </c>
      <c r="F7" s="327" t="str">
        <f>IF(Basisdaten!C14=0,"",Basisdaten!C14)</f>
        <v/>
      </c>
    </row>
  </sheetData>
  <customSheetViews>
    <customSheetView guid="{AD479C9E-06F7-4C03-8179-295428B49475}">
      <selection activeCell="E8" sqref="E8"/>
      <pageMargins left="0.7" right="0.7" top="0.78740157499999996" bottom="0.78740157499999996" header="0.3" footer="0.3"/>
    </customSheetView>
    <customSheetView guid="{DAA0C1F4-4D8F-4BD8-91F9-40281B589772}" state="hidden">
      <selection activeCell="C26" sqref="C26"/>
      <pageMargins left="0.7" right="0.7" top="0.78740157499999996" bottom="0.78740157499999996" header="0.3" footer="0.3"/>
    </customSheetView>
  </customSheetViews>
  <phoneticPr fontId="36" type="noConversion"/>
  <pageMargins left="0.7" right="0.7" top="0.78740157499999996" bottom="0.78740157499999996"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4"/>
  <dimension ref="A1:J18"/>
  <sheetViews>
    <sheetView showGridLines="0" topLeftCell="A9" workbookViewId="0"/>
  </sheetViews>
  <sheetFormatPr defaultColWidth="11.42578125" defaultRowHeight="15" x14ac:dyDescent="0.25"/>
  <cols>
    <col min="1" max="1" width="21.140625" customWidth="1"/>
    <col min="2" max="2" width="16.140625" customWidth="1"/>
    <col min="3" max="3" width="16" customWidth="1"/>
    <col min="4" max="4" width="12.28515625" customWidth="1"/>
    <col min="5" max="6" width="12.85546875" customWidth="1"/>
    <col min="7" max="9" width="12.5703125" customWidth="1"/>
  </cols>
  <sheetData>
    <row r="1" spans="1:10" s="66" customFormat="1" ht="34.5" customHeight="1" x14ac:dyDescent="0.25">
      <c r="A1" s="160" t="str">
        <f>LEFT(Basisdaten!B28,30)</f>
        <v>Primärfälle 
Kopf-Hals-Tumoren</v>
      </c>
      <c r="B1" s="159" t="str">
        <f>Basisdaten!E28</f>
        <v>"in situ"</v>
      </c>
      <c r="C1" s="159" t="str">
        <f>Basisdaten!F28</f>
        <v>I</v>
      </c>
      <c r="D1" s="159" t="str">
        <f>Basisdaten!G28</f>
        <v>II</v>
      </c>
      <c r="E1" s="159" t="str">
        <f>Basisdaten!H28</f>
        <v>III</v>
      </c>
      <c r="F1" s="82" t="str">
        <f>Basisdaten!I29</f>
        <v>IVA</v>
      </c>
      <c r="G1" s="82" t="str">
        <f>Basisdaten!J29</f>
        <v>IVB</v>
      </c>
      <c r="H1" s="82" t="str">
        <f>Basisdaten!K29</f>
        <v>IVC</v>
      </c>
      <c r="I1" s="159" t="s">
        <v>613</v>
      </c>
      <c r="J1" s="159" t="str">
        <f>Basisdaten!L28</f>
        <v>Gesamt</v>
      </c>
    </row>
    <row r="2" spans="1:10" s="66" customFormat="1" ht="36" customHeight="1" x14ac:dyDescent="0.25">
      <c r="A2" s="68" t="str">
        <f>Basisdaten!B30</f>
        <v>Mundhöhle operativ</v>
      </c>
      <c r="B2" s="67" t="str">
        <f>IF(Basisdaten!E30="","",Basisdaten!E30)</f>
        <v/>
      </c>
      <c r="C2" s="67" t="str">
        <f>IF(Basisdaten!F30="","",Basisdaten!F30)</f>
        <v/>
      </c>
      <c r="D2" s="67" t="str">
        <f>IF(Basisdaten!G30="","",Basisdaten!G30)</f>
        <v/>
      </c>
      <c r="E2" s="67" t="str">
        <f>IF(Basisdaten!H30="","",Basisdaten!H30)</f>
        <v/>
      </c>
      <c r="F2" s="67" t="str">
        <f>IF(Basisdaten!I30="","",Basisdaten!I30)</f>
        <v/>
      </c>
      <c r="G2" s="67" t="str">
        <f>IF(Basisdaten!J30="","",Basisdaten!J30)</f>
        <v/>
      </c>
      <c r="H2" s="67" t="str">
        <f>IF(Basisdaten!K30="","",Basisdaten!K30)</f>
        <v/>
      </c>
      <c r="I2" s="226"/>
      <c r="J2" s="67">
        <f>IF(Basisdaten!L30="","",Basisdaten!L30)</f>
        <v>0</v>
      </c>
    </row>
    <row r="3" spans="1:10" s="66" customFormat="1" ht="36" customHeight="1" x14ac:dyDescent="0.25">
      <c r="A3" s="68" t="str">
        <f>Basisdaten!B31</f>
        <v>Mundhöhle nicht operativ</v>
      </c>
      <c r="B3" s="67" t="str">
        <f>IF(Basisdaten!E31="","",Basisdaten!E31)</f>
        <v/>
      </c>
      <c r="C3" s="67" t="str">
        <f>IF(Basisdaten!F31="","",Basisdaten!F31)</f>
        <v/>
      </c>
      <c r="D3" s="67" t="str">
        <f>IF(Basisdaten!G31="","",Basisdaten!G31)</f>
        <v/>
      </c>
      <c r="E3" s="67" t="str">
        <f>IF(Basisdaten!H31="","",Basisdaten!H31)</f>
        <v/>
      </c>
      <c r="F3" s="67" t="str">
        <f>IF(Basisdaten!I31="","",Basisdaten!I31)</f>
        <v/>
      </c>
      <c r="G3" s="67" t="str">
        <f>IF(Basisdaten!J31="","",Basisdaten!J31)</f>
        <v/>
      </c>
      <c r="H3" s="67" t="str">
        <f>IF(Basisdaten!K31="","",Basisdaten!K31)</f>
        <v/>
      </c>
      <c r="I3" s="226"/>
      <c r="J3" s="67">
        <f>IF(Basisdaten!L31="","",Basisdaten!L31)</f>
        <v>0</v>
      </c>
    </row>
    <row r="4" spans="1:10" s="66" customFormat="1" ht="36" customHeight="1" x14ac:dyDescent="0.25">
      <c r="A4" s="68" t="str">
        <f>Basisdaten!B32</f>
        <v>Nasenhaupt- und Nasennebenhöhle operativ</v>
      </c>
      <c r="B4" s="67" t="str">
        <f>IF(Basisdaten!E32="","",Basisdaten!E32)</f>
        <v/>
      </c>
      <c r="C4" s="67" t="str">
        <f>IF(Basisdaten!F32="","",Basisdaten!F32)</f>
        <v/>
      </c>
      <c r="D4" s="67" t="str">
        <f>IF(Basisdaten!G32="","",Basisdaten!G32)</f>
        <v/>
      </c>
      <c r="E4" s="67" t="str">
        <f>IF(Basisdaten!H32="","",Basisdaten!H32)</f>
        <v/>
      </c>
      <c r="F4" s="67" t="str">
        <f>IF(Basisdaten!I32="","",Basisdaten!I32)</f>
        <v/>
      </c>
      <c r="G4" s="67" t="str">
        <f>IF(Basisdaten!J32="","",Basisdaten!J32)</f>
        <v/>
      </c>
      <c r="H4" s="67" t="str">
        <f>IF(Basisdaten!K32="","",Basisdaten!K32)</f>
        <v/>
      </c>
      <c r="I4" s="226"/>
      <c r="J4" s="67">
        <f>IF(Basisdaten!L32="","",Basisdaten!L32)</f>
        <v>0</v>
      </c>
    </row>
    <row r="5" spans="1:10" s="66" customFormat="1" ht="36" customHeight="1" x14ac:dyDescent="0.25">
      <c r="A5" s="68" t="str">
        <f>Basisdaten!B33</f>
        <v>Nasenhaupt- und Nasennebenhöhle nicht operativ</v>
      </c>
      <c r="B5" s="67" t="str">
        <f>IF(Basisdaten!E33="","",Basisdaten!E33)</f>
        <v/>
      </c>
      <c r="C5" s="67" t="str">
        <f>IF(Basisdaten!F33="","",Basisdaten!F33)</f>
        <v/>
      </c>
      <c r="D5" s="67" t="str">
        <f>IF(Basisdaten!G33="","",Basisdaten!G33)</f>
        <v/>
      </c>
      <c r="E5" s="67" t="str">
        <f>IF(Basisdaten!H33="","",Basisdaten!H33)</f>
        <v/>
      </c>
      <c r="F5" s="67" t="str">
        <f>IF(Basisdaten!I33="","",Basisdaten!I33)</f>
        <v/>
      </c>
      <c r="G5" s="67" t="str">
        <f>IF(Basisdaten!J33="","",Basisdaten!J33)</f>
        <v/>
      </c>
      <c r="H5" s="67" t="str">
        <f>IF(Basisdaten!K33="","",Basisdaten!K33)</f>
        <v/>
      </c>
      <c r="I5" s="226"/>
      <c r="J5" s="67">
        <f>IF(Basisdaten!L33="","",Basisdaten!L33)</f>
        <v>0</v>
      </c>
    </row>
    <row r="6" spans="1:10" s="66" customFormat="1" ht="36" customHeight="1" x14ac:dyDescent="0.25">
      <c r="A6" s="68" t="str">
        <f>Basisdaten!B34</f>
        <v>Rachen operativ</v>
      </c>
      <c r="B6" s="67" t="str">
        <f>IF(Basisdaten!E34="","",Basisdaten!E34)</f>
        <v/>
      </c>
      <c r="C6" s="227"/>
      <c r="D6" s="227"/>
      <c r="E6" s="227"/>
      <c r="F6" s="227"/>
      <c r="G6" s="227"/>
      <c r="H6" s="227"/>
      <c r="I6" s="225" t="str">
        <f>IF(Basisdaten!F34="","",Basisdaten!F34)</f>
        <v/>
      </c>
      <c r="J6" s="67">
        <f>IF(Basisdaten!L34="","",Basisdaten!L34)</f>
        <v>0</v>
      </c>
    </row>
    <row r="7" spans="1:10" s="66" customFormat="1" ht="36" customHeight="1" x14ac:dyDescent="0.25">
      <c r="A7" s="68" t="str">
        <f>Basisdaten!B35</f>
        <v xml:space="preserve">Rachen nicht operativ </v>
      </c>
      <c r="B7" s="67" t="str">
        <f>IF(Basisdaten!E35="","",Basisdaten!E35)</f>
        <v/>
      </c>
      <c r="C7" s="227"/>
      <c r="D7" s="227"/>
      <c r="E7" s="227"/>
      <c r="F7" s="227"/>
      <c r="G7" s="227"/>
      <c r="H7" s="227"/>
      <c r="I7" s="225" t="str">
        <f>IF(Basisdaten!F35="","",Basisdaten!F35)</f>
        <v/>
      </c>
      <c r="J7" s="67">
        <f>IF(Basisdaten!L35="","",Basisdaten!L35)</f>
        <v>0</v>
      </c>
    </row>
    <row r="8" spans="1:10" s="66" customFormat="1" ht="36" customHeight="1" x14ac:dyDescent="0.25">
      <c r="A8" s="68" t="str">
        <f>Basisdaten!B36</f>
        <v>Larynx operativ</v>
      </c>
      <c r="B8" s="67" t="str">
        <f>IF(Basisdaten!E36="","",Basisdaten!E36)</f>
        <v/>
      </c>
      <c r="C8" s="227"/>
      <c r="D8" s="227"/>
      <c r="E8" s="227"/>
      <c r="F8" s="227"/>
      <c r="G8" s="227"/>
      <c r="H8" s="227"/>
      <c r="I8" s="225" t="str">
        <f>IF(Basisdaten!F36="","",Basisdaten!F36)</f>
        <v/>
      </c>
      <c r="J8" s="67">
        <f>IF(Basisdaten!L36="","",Basisdaten!L36)</f>
        <v>0</v>
      </c>
    </row>
    <row r="9" spans="1:10" s="66" customFormat="1" ht="36" customHeight="1" x14ac:dyDescent="0.25">
      <c r="A9" s="68" t="str">
        <f>Basisdaten!B37</f>
        <v>Larynx nicht operativ</v>
      </c>
      <c r="B9" s="67" t="str">
        <f>IF(Basisdaten!E37="","",Basisdaten!E37)</f>
        <v/>
      </c>
      <c r="C9" s="227"/>
      <c r="D9" s="227"/>
      <c r="E9" s="227"/>
      <c r="F9" s="227"/>
      <c r="G9" s="227"/>
      <c r="H9" s="227"/>
      <c r="I9" s="225" t="str">
        <f>IF(Basisdaten!F37="","",Basisdaten!F37)</f>
        <v/>
      </c>
      <c r="J9" s="67">
        <f>IF(Basisdaten!L37="","",Basisdaten!L37)</f>
        <v>0</v>
      </c>
    </row>
    <row r="10" spans="1:10" s="66" customFormat="1" ht="36" customHeight="1" x14ac:dyDescent="0.25">
      <c r="A10" s="68" t="str">
        <f>Basisdaten!B38</f>
        <v>Tumoren ohne Stadieneinteilung (ICD10- C30.1, C31.2, C31.3) operativ</v>
      </c>
      <c r="B10" s="227"/>
      <c r="C10" s="227"/>
      <c r="D10" s="227"/>
      <c r="E10" s="227"/>
      <c r="F10" s="227"/>
      <c r="G10" s="227"/>
      <c r="H10" s="227"/>
      <c r="I10" s="227"/>
      <c r="J10" s="67" t="str">
        <f>IF(Basisdaten!L38="","",Basisdaten!L38)</f>
        <v/>
      </c>
    </row>
    <row r="11" spans="1:10" s="66" customFormat="1" ht="36" customHeight="1" x14ac:dyDescent="0.25">
      <c r="A11" s="68" t="str">
        <f>Basisdaten!B39</f>
        <v>Tumoren ohne Stadieneinteilung (ICD10- C30.1, C31.2, C31.3) nicht operativ</v>
      </c>
      <c r="B11" s="227"/>
      <c r="C11" s="227"/>
      <c r="D11" s="227"/>
      <c r="E11" s="227"/>
      <c r="F11" s="227"/>
      <c r="G11" s="227"/>
      <c r="H11" s="227"/>
      <c r="I11" s="227"/>
      <c r="J11" s="67" t="str">
        <f>IF(Basisdaten!L39="","",Basisdaten!L39)</f>
        <v/>
      </c>
    </row>
    <row r="12" spans="1:10" s="66" customFormat="1" ht="36" customHeight="1" x14ac:dyDescent="0.25">
      <c r="A12" s="68" t="str">
        <f>Basisdaten!B40</f>
        <v>Primärfälle ohne Speicheldrüsentumoren</v>
      </c>
      <c r="B12" s="227"/>
      <c r="C12" s="227"/>
      <c r="D12" s="227"/>
      <c r="E12" s="227"/>
      <c r="F12" s="227"/>
      <c r="G12" s="227"/>
      <c r="H12" s="227"/>
      <c r="I12" s="227"/>
      <c r="J12" s="67">
        <f>IF(Basisdaten!L40="","",Basisdaten!L40)</f>
        <v>0</v>
      </c>
    </row>
    <row r="13" spans="1:10" s="66" customFormat="1" ht="36" customHeight="1" x14ac:dyDescent="0.25">
      <c r="A13" s="68" t="str">
        <f>Basisdaten!B41</f>
        <v>Speicheldrüsen operativ</v>
      </c>
      <c r="B13" s="161"/>
      <c r="C13" s="161"/>
      <c r="D13" s="161"/>
      <c r="E13" s="161"/>
      <c r="F13" s="161"/>
      <c r="G13" s="161"/>
      <c r="H13" s="161"/>
      <c r="I13" s="161"/>
      <c r="J13" s="67" t="str">
        <f>IF(Basisdaten!L41="","",Basisdaten!L41)</f>
        <v/>
      </c>
    </row>
    <row r="14" spans="1:10" s="66" customFormat="1" ht="36" customHeight="1" x14ac:dyDescent="0.25">
      <c r="A14" s="68" t="str">
        <f>Basisdaten!B42</f>
        <v>Speicheldrüsen nicht operativ</v>
      </c>
      <c r="B14" s="161"/>
      <c r="C14" s="161"/>
      <c r="D14" s="161"/>
      <c r="E14" s="161"/>
      <c r="F14" s="161"/>
      <c r="G14" s="161"/>
      <c r="H14" s="161"/>
      <c r="I14" s="161"/>
      <c r="J14" s="67" t="str">
        <f>IF(Basisdaten!L42="","",Basisdaten!L42)</f>
        <v/>
      </c>
    </row>
    <row r="15" spans="1:10" ht="36" customHeight="1" x14ac:dyDescent="0.25">
      <c r="A15" s="68" t="str">
        <f>Basisdaten!B43</f>
        <v>Primärfälle gesamt</v>
      </c>
      <c r="B15" s="161"/>
      <c r="C15" s="161"/>
      <c r="D15" s="161"/>
      <c r="E15" s="161"/>
      <c r="F15" s="161"/>
      <c r="G15" s="161"/>
      <c r="H15" s="161"/>
      <c r="I15" s="161"/>
      <c r="J15" s="67">
        <f>IF(Basisdaten!L43="","",Basisdaten!L43)</f>
        <v>0</v>
      </c>
    </row>
    <row r="16" spans="1:10" ht="36" customHeight="1" x14ac:dyDescent="0.25">
      <c r="A16" s="68" t="str">
        <f>LEFT(Basisdaten!B45,23)</f>
        <v>Operative Expertise HNO</v>
      </c>
      <c r="B16" s="161"/>
      <c r="C16" s="161"/>
      <c r="D16" s="161"/>
      <c r="E16" s="161"/>
      <c r="F16" s="161"/>
      <c r="G16" s="161"/>
      <c r="H16" s="161"/>
      <c r="I16" s="161"/>
      <c r="J16" s="67" t="str">
        <f>IF(Basisdaten!L45="","",Basisdaten!L45)</f>
        <v/>
      </c>
    </row>
    <row r="17" spans="1:10" ht="36" customHeight="1" x14ac:dyDescent="0.25">
      <c r="A17" s="68" t="str">
        <f>LEFT(Basisdaten!B46,23)</f>
        <v>Operative Expertise MKG</v>
      </c>
      <c r="B17" s="161"/>
      <c r="C17" s="161"/>
      <c r="D17" s="161"/>
      <c r="E17" s="161"/>
      <c r="F17" s="161"/>
      <c r="G17" s="161"/>
      <c r="H17" s="161"/>
      <c r="I17" s="161"/>
      <c r="J17" s="67" t="str">
        <f>IF(Basisdaten!L46="","",Basisdaten!L46)</f>
        <v/>
      </c>
    </row>
    <row r="18" spans="1:10" ht="96" x14ac:dyDescent="0.25">
      <c r="A18" s="68" t="str">
        <f>Basisdaten!B47</f>
        <v>Bei Zentren mit externer operativer MKG-Kooperation: 
Angabe Anzahl extern durchgeführte Resektionen bei Pat. des eigenen Zentrums (Def. 5.2)</v>
      </c>
      <c r="B18" s="161"/>
      <c r="C18" s="161"/>
      <c r="D18" s="161"/>
      <c r="E18" s="161"/>
      <c r="F18" s="161"/>
      <c r="G18" s="161"/>
      <c r="H18" s="161"/>
      <c r="I18" s="161"/>
      <c r="J18" s="67" t="str">
        <f>IF(Basisdaten!L47="","",Basisdaten!L47)</f>
        <v/>
      </c>
    </row>
  </sheetData>
  <pageMargins left="0.7" right="0.7" top="0.78740157499999996" bottom="0.78740157499999996" header="0.3" footer="0.3"/>
  <pageSetup paperSize="9"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8"/>
  <dimension ref="A1:AA429"/>
  <sheetViews>
    <sheetView zoomScaleNormal="100" workbookViewId="0">
      <selection activeCell="A65" sqref="A65"/>
    </sheetView>
  </sheetViews>
  <sheetFormatPr defaultColWidth="11.42578125" defaultRowHeight="12" x14ac:dyDescent="0.25"/>
  <cols>
    <col min="1" max="1" width="30" style="88" customWidth="1"/>
    <col min="2" max="2" width="51.5703125" style="91" customWidth="1"/>
    <col min="3" max="3" width="55.5703125" style="88" customWidth="1"/>
    <col min="4" max="4" width="15.85546875" style="66" customWidth="1"/>
    <col min="5" max="5" width="37.42578125" style="66" customWidth="1"/>
    <col min="6" max="6" width="37" style="88" customWidth="1"/>
    <col min="7" max="7" width="36.28515625" style="88" customWidth="1"/>
    <col min="8" max="8" width="36.7109375" style="88" customWidth="1"/>
    <col min="9" max="9" width="28.5703125" style="88" customWidth="1"/>
    <col min="10" max="10" width="25.7109375" style="88" customWidth="1"/>
    <col min="11" max="11" width="36.7109375" style="88" customWidth="1"/>
    <col min="12" max="12" width="32.140625" style="88" customWidth="1"/>
    <col min="13" max="13" width="37.5703125" style="88" customWidth="1"/>
    <col min="14" max="15" width="36.85546875" style="88" customWidth="1"/>
    <col min="16" max="16" width="11.28515625" style="88" customWidth="1"/>
    <col min="17" max="17" width="32.42578125" style="88" customWidth="1"/>
    <col min="18" max="18" width="23.140625" style="88" customWidth="1"/>
    <col min="19" max="19" width="37.5703125" style="88" customWidth="1"/>
    <col min="20" max="20" width="18.5703125" style="88" customWidth="1"/>
    <col min="21" max="21" width="36" style="88" customWidth="1"/>
    <col min="22" max="22" width="16" style="88" customWidth="1"/>
    <col min="23" max="23" width="14.5703125" style="88" customWidth="1"/>
    <col min="24" max="24" width="17.28515625" style="88" customWidth="1"/>
    <col min="25" max="31" width="9.140625" style="88" customWidth="1"/>
    <col min="32" max="32" width="13.5703125" style="88" customWidth="1"/>
    <col min="33" max="44" width="9.140625" style="88" customWidth="1"/>
    <col min="45" max="45" width="16.140625" style="88" customWidth="1"/>
    <col min="46" max="46" width="13.85546875" style="88" customWidth="1"/>
    <col min="47" max="47" width="9.140625" style="88" customWidth="1"/>
    <col min="48" max="48" width="15" style="88" customWidth="1"/>
    <col min="49" max="49" width="19.7109375" style="88" customWidth="1"/>
    <col min="50" max="50" width="15.7109375" style="88" customWidth="1"/>
    <col min="51" max="104" width="9.140625" style="88" customWidth="1"/>
    <col min="105" max="106" width="16.5703125" style="88" customWidth="1"/>
    <col min="107" max="107" width="15.5703125" style="88" customWidth="1"/>
    <col min="108" max="108" width="19" style="88" customWidth="1"/>
    <col min="109" max="16384" width="11.42578125" style="88"/>
  </cols>
  <sheetData>
    <row r="1" spans="1:5" ht="15" x14ac:dyDescent="0.25">
      <c r="A1" s="89" t="s">
        <v>536</v>
      </c>
      <c r="B1" s="152" t="s">
        <v>48</v>
      </c>
      <c r="C1" s="104"/>
      <c r="D1"/>
      <c r="E1" s="88"/>
    </row>
    <row r="2" spans="1:5" ht="15" x14ac:dyDescent="0.25">
      <c r="A2" s="254" t="s">
        <v>1405</v>
      </c>
      <c r="B2" s="152" t="s">
        <v>149</v>
      </c>
      <c r="C2" s="104"/>
      <c r="D2"/>
      <c r="E2" s="88"/>
    </row>
    <row r="3" spans="1:5" ht="15" x14ac:dyDescent="0.25">
      <c r="A3" s="90"/>
      <c r="B3" s="152" t="s">
        <v>150</v>
      </c>
      <c r="C3" s="104"/>
      <c r="D3"/>
      <c r="E3" s="83"/>
    </row>
    <row r="4" spans="1:5" ht="15" x14ac:dyDescent="0.25">
      <c r="A4" s="90"/>
      <c r="B4" s="152" t="s">
        <v>510</v>
      </c>
      <c r="C4" s="104"/>
      <c r="D4"/>
      <c r="E4" s="83"/>
    </row>
    <row r="5" spans="1:5" x14ac:dyDescent="0.25">
      <c r="A5" s="90"/>
      <c r="B5" s="152" t="s">
        <v>200</v>
      </c>
      <c r="C5" s="104"/>
      <c r="D5" s="205"/>
      <c r="E5" s="83"/>
    </row>
    <row r="6" spans="1:5" x14ac:dyDescent="0.25">
      <c r="A6" s="90"/>
      <c r="B6" s="152" t="s">
        <v>151</v>
      </c>
      <c r="C6" s="104"/>
      <c r="D6" s="205"/>
      <c r="E6" s="83"/>
    </row>
    <row r="7" spans="1:5" x14ac:dyDescent="0.25">
      <c r="A7" s="90"/>
      <c r="B7" s="152" t="s">
        <v>511</v>
      </c>
      <c r="C7" s="104"/>
      <c r="D7" s="205"/>
      <c r="E7" s="83"/>
    </row>
    <row r="8" spans="1:5" x14ac:dyDescent="0.25">
      <c r="A8" s="90"/>
      <c r="B8" s="152" t="s">
        <v>152</v>
      </c>
      <c r="C8" s="104"/>
      <c r="D8" s="205"/>
      <c r="E8" s="83"/>
    </row>
    <row r="9" spans="1:5" x14ac:dyDescent="0.25">
      <c r="A9" s="90"/>
      <c r="B9" s="152" t="s">
        <v>512</v>
      </c>
      <c r="C9" s="104"/>
      <c r="D9" s="205"/>
      <c r="E9" s="83"/>
    </row>
    <row r="10" spans="1:5" x14ac:dyDescent="0.25">
      <c r="A10" s="90"/>
      <c r="B10" s="152" t="s">
        <v>153</v>
      </c>
      <c r="C10" s="104"/>
      <c r="D10" s="205"/>
      <c r="E10" s="83"/>
    </row>
    <row r="11" spans="1:5" x14ac:dyDescent="0.25">
      <c r="A11" s="90"/>
      <c r="B11" s="152" t="s">
        <v>1404</v>
      </c>
      <c r="C11" s="104"/>
      <c r="D11" s="205"/>
      <c r="E11" s="83"/>
    </row>
    <row r="12" spans="1:5" x14ac:dyDescent="0.25">
      <c r="A12" s="90"/>
      <c r="B12" s="152" t="s">
        <v>515</v>
      </c>
      <c r="C12" s="104"/>
      <c r="D12" s="205"/>
      <c r="E12" s="83"/>
    </row>
    <row r="13" spans="1:5" x14ac:dyDescent="0.25">
      <c r="A13" s="90"/>
      <c r="B13" s="152" t="s">
        <v>201</v>
      </c>
      <c r="C13" s="104"/>
      <c r="D13" s="205"/>
      <c r="E13" s="83"/>
    </row>
    <row r="14" spans="1:5" x14ac:dyDescent="0.25">
      <c r="A14" s="90"/>
      <c r="B14" s="152" t="s">
        <v>202</v>
      </c>
      <c r="C14" s="104"/>
      <c r="D14" s="205"/>
      <c r="E14" s="83"/>
    </row>
    <row r="15" spans="1:5" x14ac:dyDescent="0.25">
      <c r="A15" s="90"/>
      <c r="B15" s="152" t="s">
        <v>17</v>
      </c>
      <c r="C15" s="104"/>
      <c r="D15" s="205"/>
      <c r="E15" s="83"/>
    </row>
    <row r="16" spans="1:5" x14ac:dyDescent="0.25">
      <c r="A16" s="90"/>
      <c r="B16" s="152" t="s">
        <v>154</v>
      </c>
      <c r="C16" s="104"/>
      <c r="D16" s="205"/>
      <c r="E16" s="83"/>
    </row>
    <row r="17" spans="1:5" x14ac:dyDescent="0.25">
      <c r="A17" s="90"/>
      <c r="B17" s="152" t="s">
        <v>181</v>
      </c>
      <c r="C17" s="104"/>
      <c r="D17" s="205"/>
      <c r="E17" s="83"/>
    </row>
    <row r="18" spans="1:5" x14ac:dyDescent="0.25">
      <c r="A18" s="90"/>
      <c r="B18" s="152" t="s">
        <v>155</v>
      </c>
      <c r="C18" s="104"/>
      <c r="D18" s="205"/>
      <c r="E18" s="83"/>
    </row>
    <row r="19" spans="1:5" x14ac:dyDescent="0.25">
      <c r="A19" s="90"/>
      <c r="B19" s="152" t="s">
        <v>192</v>
      </c>
      <c r="C19" s="104"/>
      <c r="D19" s="205"/>
      <c r="E19" s="83"/>
    </row>
    <row r="20" spans="1:5" x14ac:dyDescent="0.25">
      <c r="A20" s="90"/>
      <c r="B20" s="152" t="s">
        <v>19</v>
      </c>
      <c r="C20" s="104"/>
      <c r="D20" s="205"/>
      <c r="E20" s="83"/>
    </row>
    <row r="21" spans="1:5" x14ac:dyDescent="0.25">
      <c r="A21" s="90"/>
      <c r="B21" s="152" t="s">
        <v>156</v>
      </c>
      <c r="C21" s="104"/>
      <c r="D21" s="106"/>
      <c r="E21" s="83"/>
    </row>
    <row r="22" spans="1:5" x14ac:dyDescent="0.25">
      <c r="A22" s="90"/>
      <c r="B22" s="152" t="s">
        <v>516</v>
      </c>
      <c r="C22" s="104"/>
      <c r="D22" s="205"/>
      <c r="E22" s="83"/>
    </row>
    <row r="23" spans="1:5" x14ac:dyDescent="0.25">
      <c r="A23" s="90"/>
      <c r="B23" s="152" t="s">
        <v>211</v>
      </c>
      <c r="C23" s="104"/>
      <c r="D23" s="205"/>
      <c r="E23" s="83"/>
    </row>
    <row r="24" spans="1:5" x14ac:dyDescent="0.25">
      <c r="A24" s="90"/>
      <c r="B24" s="152" t="s">
        <v>49</v>
      </c>
      <c r="C24" s="104"/>
      <c r="D24" s="205"/>
      <c r="E24" s="83"/>
    </row>
    <row r="25" spans="1:5" x14ac:dyDescent="0.25">
      <c r="A25" s="90"/>
      <c r="B25" s="152" t="s">
        <v>225</v>
      </c>
      <c r="C25" s="104"/>
      <c r="D25" s="205"/>
      <c r="E25" s="83"/>
    </row>
    <row r="26" spans="1:5" x14ac:dyDescent="0.25">
      <c r="A26" s="90"/>
      <c r="B26" s="152" t="s">
        <v>275</v>
      </c>
      <c r="C26" s="104"/>
      <c r="D26" s="205"/>
      <c r="E26" s="83"/>
    </row>
    <row r="27" spans="1:5" x14ac:dyDescent="0.25">
      <c r="A27" s="90"/>
      <c r="B27" s="152" t="s">
        <v>1311</v>
      </c>
      <c r="C27" s="104"/>
      <c r="D27" s="205"/>
      <c r="E27" s="83"/>
    </row>
    <row r="28" spans="1:5" x14ac:dyDescent="0.25">
      <c r="A28" s="90"/>
      <c r="B28" s="152" t="s">
        <v>157</v>
      </c>
      <c r="C28" s="104"/>
      <c r="D28" s="205"/>
      <c r="E28" s="83"/>
    </row>
    <row r="29" spans="1:5" x14ac:dyDescent="0.25">
      <c r="A29" s="90"/>
      <c r="B29" s="152" t="s">
        <v>203</v>
      </c>
      <c r="C29" s="104"/>
      <c r="D29" s="205"/>
      <c r="E29" s="83"/>
    </row>
    <row r="30" spans="1:5" x14ac:dyDescent="0.25">
      <c r="A30" s="90"/>
      <c r="B30" s="152" t="s">
        <v>158</v>
      </c>
      <c r="C30" s="104"/>
      <c r="D30" s="205"/>
      <c r="E30" s="83"/>
    </row>
    <row r="31" spans="1:5" x14ac:dyDescent="0.25">
      <c r="A31" s="90"/>
      <c r="B31" s="152" t="s">
        <v>98</v>
      </c>
      <c r="C31" s="104"/>
      <c r="D31" s="205"/>
      <c r="E31" s="83"/>
    </row>
    <row r="32" spans="1:5" x14ac:dyDescent="0.25">
      <c r="A32" s="90"/>
      <c r="B32" s="152" t="s">
        <v>513</v>
      </c>
      <c r="C32" s="104"/>
      <c r="D32" s="205"/>
      <c r="E32" s="83"/>
    </row>
    <row r="33" spans="1:5" x14ac:dyDescent="0.25">
      <c r="A33" s="90"/>
      <c r="B33" s="152" t="s">
        <v>159</v>
      </c>
      <c r="C33" s="104"/>
      <c r="D33" s="205"/>
      <c r="E33" s="83"/>
    </row>
    <row r="34" spans="1:5" x14ac:dyDescent="0.25">
      <c r="A34" s="90"/>
      <c r="B34" s="152" t="s">
        <v>206</v>
      </c>
      <c r="C34" s="104"/>
      <c r="D34" s="205"/>
      <c r="E34" s="83"/>
    </row>
    <row r="35" spans="1:5" x14ac:dyDescent="0.25">
      <c r="A35" s="90"/>
      <c r="B35" s="152" t="s">
        <v>160</v>
      </c>
      <c r="C35" s="104"/>
      <c r="D35" s="205"/>
      <c r="E35" s="83"/>
    </row>
    <row r="36" spans="1:5" x14ac:dyDescent="0.25">
      <c r="A36" s="90"/>
      <c r="B36" s="152" t="s">
        <v>161</v>
      </c>
      <c r="C36" s="104"/>
      <c r="D36" s="205"/>
      <c r="E36" s="83"/>
    </row>
    <row r="37" spans="1:5" x14ac:dyDescent="0.25">
      <c r="A37" s="90"/>
      <c r="B37" s="152" t="s">
        <v>162</v>
      </c>
      <c r="C37" s="104"/>
      <c r="D37" s="205"/>
      <c r="E37" s="83"/>
    </row>
    <row r="38" spans="1:5" x14ac:dyDescent="0.25">
      <c r="A38" s="90"/>
      <c r="B38" s="152" t="s">
        <v>97</v>
      </c>
      <c r="C38" s="104"/>
      <c r="D38" s="205"/>
      <c r="E38" s="83"/>
    </row>
    <row r="39" spans="1:5" x14ac:dyDescent="0.25">
      <c r="A39" s="90"/>
      <c r="B39" s="152" t="s">
        <v>205</v>
      </c>
      <c r="C39" s="104"/>
      <c r="D39" s="205"/>
      <c r="E39" s="83"/>
    </row>
    <row r="40" spans="1:5" x14ac:dyDescent="0.25">
      <c r="A40" s="90"/>
      <c r="B40" s="152" t="s">
        <v>163</v>
      </c>
      <c r="C40" s="104"/>
      <c r="D40" s="205"/>
      <c r="E40" s="83"/>
    </row>
    <row r="41" spans="1:5" x14ac:dyDescent="0.25">
      <c r="A41" s="90"/>
      <c r="B41" s="152" t="s">
        <v>204</v>
      </c>
      <c r="C41" s="104"/>
      <c r="D41" s="205"/>
      <c r="E41" s="83"/>
    </row>
    <row r="42" spans="1:5" x14ac:dyDescent="0.25">
      <c r="A42" s="90"/>
      <c r="B42" s="152" t="s">
        <v>182</v>
      </c>
      <c r="C42" s="104"/>
      <c r="D42" s="205"/>
      <c r="E42" s="83"/>
    </row>
    <row r="43" spans="1:5" x14ac:dyDescent="0.25">
      <c r="A43" s="90"/>
      <c r="B43" s="329" t="s">
        <v>207</v>
      </c>
      <c r="C43" s="104"/>
      <c r="D43" s="205"/>
      <c r="E43" s="83"/>
    </row>
    <row r="44" spans="1:5" x14ac:dyDescent="0.25">
      <c r="A44" s="90"/>
      <c r="B44" s="329" t="s">
        <v>575</v>
      </c>
      <c r="C44" s="104"/>
      <c r="D44" s="205"/>
      <c r="E44" s="83"/>
    </row>
    <row r="45" spans="1:5" x14ac:dyDescent="0.25">
      <c r="A45" s="90"/>
      <c r="B45" s="329" t="s">
        <v>208</v>
      </c>
      <c r="C45" s="104"/>
      <c r="D45" s="205"/>
      <c r="E45" s="83"/>
    </row>
    <row r="46" spans="1:5" x14ac:dyDescent="0.25">
      <c r="A46" s="90"/>
      <c r="B46" s="152" t="s">
        <v>209</v>
      </c>
      <c r="C46" s="104"/>
      <c r="D46" s="106"/>
      <c r="E46" s="83"/>
    </row>
    <row r="47" spans="1:5" x14ac:dyDescent="0.25">
      <c r="A47" s="90"/>
      <c r="B47" s="329" t="s">
        <v>164</v>
      </c>
      <c r="C47" s="104"/>
      <c r="D47" s="205"/>
      <c r="E47" s="83"/>
    </row>
    <row r="48" spans="1:5" x14ac:dyDescent="0.25">
      <c r="A48" s="90"/>
      <c r="B48" s="329" t="s">
        <v>210</v>
      </c>
      <c r="C48" s="104"/>
      <c r="D48" s="205"/>
      <c r="E48" s="83"/>
    </row>
    <row r="49" spans="1:27" x14ac:dyDescent="0.25">
      <c r="A49" s="90"/>
      <c r="B49" s="329" t="s">
        <v>514</v>
      </c>
      <c r="C49" s="104"/>
      <c r="D49" s="205"/>
      <c r="E49" s="83"/>
    </row>
    <row r="50" spans="1:27" x14ac:dyDescent="0.25">
      <c r="A50" s="90"/>
      <c r="B50" s="329" t="s">
        <v>227</v>
      </c>
      <c r="C50" s="104"/>
      <c r="D50" s="205"/>
      <c r="E50" s="83"/>
    </row>
    <row r="51" spans="1:27" x14ac:dyDescent="0.25">
      <c r="A51" s="90"/>
      <c r="B51" s="329" t="s">
        <v>165</v>
      </c>
      <c r="C51" s="104"/>
      <c r="D51" s="205"/>
      <c r="E51" s="83"/>
    </row>
    <row r="52" spans="1:27" x14ac:dyDescent="0.25">
      <c r="A52" s="90"/>
      <c r="B52" s="329" t="s">
        <v>125</v>
      </c>
      <c r="C52" s="104"/>
      <c r="D52" s="205"/>
      <c r="E52" s="83"/>
    </row>
    <row r="53" spans="1:27" x14ac:dyDescent="0.25">
      <c r="A53" s="90"/>
      <c r="B53" s="329" t="s">
        <v>126</v>
      </c>
      <c r="C53" s="104"/>
      <c r="D53" s="205"/>
      <c r="E53" s="83"/>
    </row>
    <row r="54" spans="1:27" x14ac:dyDescent="0.25">
      <c r="A54" s="90"/>
      <c r="B54" s="367"/>
      <c r="C54" s="104"/>
      <c r="D54" s="205"/>
      <c r="E54" s="83"/>
    </row>
    <row r="55" spans="1:27" x14ac:dyDescent="0.25">
      <c r="A55" s="107"/>
      <c r="B55" s="103"/>
      <c r="C55" s="104"/>
      <c r="D55" s="105"/>
      <c r="E55" s="105"/>
      <c r="F55" s="104"/>
      <c r="G55" s="108"/>
      <c r="H55" s="106"/>
      <c r="I55" s="104"/>
      <c r="J55" s="104"/>
      <c r="K55" s="106"/>
      <c r="L55" s="106"/>
      <c r="M55" s="106"/>
      <c r="N55" s="106"/>
      <c r="O55" s="106"/>
      <c r="P55" s="106"/>
      <c r="Q55" s="106"/>
      <c r="R55" s="106"/>
      <c r="S55" s="106"/>
      <c r="T55" s="6"/>
      <c r="U55" s="6"/>
      <c r="V55" s="6"/>
      <c r="W55" s="6"/>
      <c r="X55" s="6"/>
      <c r="Y55" s="6"/>
      <c r="Z55" s="6"/>
      <c r="AA55" s="6"/>
    </row>
    <row r="56" spans="1:27" x14ac:dyDescent="0.25">
      <c r="A56" s="90"/>
      <c r="B56" s="92"/>
    </row>
    <row r="57" spans="1:27" x14ac:dyDescent="0.25">
      <c r="A57" s="93" t="s">
        <v>47</v>
      </c>
      <c r="B57" s="255" t="s">
        <v>1197</v>
      </c>
    </row>
    <row r="58" spans="1:27" ht="22.5" x14ac:dyDescent="0.25">
      <c r="A58" s="6"/>
      <c r="B58" s="256" t="s">
        <v>1198</v>
      </c>
    </row>
    <row r="59" spans="1:27" ht="22.5" x14ac:dyDescent="0.25">
      <c r="A59" s="6"/>
      <c r="B59" s="256" t="s">
        <v>1201</v>
      </c>
    </row>
    <row r="60" spans="1:27" ht="22.5" x14ac:dyDescent="0.25">
      <c r="A60" s="6"/>
      <c r="B60" s="256" t="s">
        <v>1199</v>
      </c>
    </row>
    <row r="61" spans="1:27" x14ac:dyDescent="0.25">
      <c r="B61" s="255" t="s">
        <v>1200</v>
      </c>
    </row>
    <row r="62" spans="1:27" x14ac:dyDescent="0.25">
      <c r="B62" s="255" t="s">
        <v>738</v>
      </c>
    </row>
    <row r="64" spans="1:27" ht="12.75" thickBot="1" x14ac:dyDescent="0.3">
      <c r="A64" s="334" t="s">
        <v>1440</v>
      </c>
    </row>
    <row r="65" spans="1:12" s="66" customFormat="1" ht="12.75" thickBot="1" x14ac:dyDescent="0.3">
      <c r="A65" s="84" t="s">
        <v>14</v>
      </c>
      <c r="B65" s="94" t="s">
        <v>86</v>
      </c>
      <c r="C65" s="84" t="s">
        <v>88</v>
      </c>
      <c r="D65" s="84" t="s">
        <v>89</v>
      </c>
      <c r="E65" s="84" t="s">
        <v>90</v>
      </c>
      <c r="F65" s="84" t="s">
        <v>15</v>
      </c>
      <c r="G65" s="84" t="s">
        <v>55</v>
      </c>
      <c r="H65" s="84" t="s">
        <v>91</v>
      </c>
      <c r="I65" s="84" t="s">
        <v>92</v>
      </c>
      <c r="J65" s="84" t="s">
        <v>93</v>
      </c>
      <c r="K65" s="84" t="s">
        <v>94</v>
      </c>
      <c r="L65" s="84" t="s">
        <v>96</v>
      </c>
    </row>
    <row r="66" spans="1:12" s="66" customFormat="1" ht="12.75" thickBot="1" x14ac:dyDescent="0.3">
      <c r="A66" s="95" t="str">
        <f>IF(Basisdaten!C6="","",Basisdaten!C6)</f>
        <v/>
      </c>
      <c r="B66" s="96" t="str">
        <f>IF($A$66="","",VLOOKUP($A$66,$A$69:$J$238,2,FALSE))</f>
        <v/>
      </c>
      <c r="C66" s="85" t="str">
        <f>IF($A$66="","",VLOOKUP($A$66,$A$69:$J$238,3,FALSE))</f>
        <v/>
      </c>
      <c r="D66" s="85" t="str">
        <f>IF($A$66="","",VLOOKUP($A$66,$A$69:$J$238,4,FALSE))</f>
        <v/>
      </c>
      <c r="E66" s="85" t="str">
        <f>IF($A$66="","",VLOOKUP($A$66,$A$69:$J$238,5,FALSE))</f>
        <v/>
      </c>
      <c r="F66" s="85" t="str">
        <f>IF($A$66="","",VLOOKUP($A$66,$A$69:$J$238,6,FALSE))</f>
        <v/>
      </c>
      <c r="G66" s="97" t="str">
        <f>IF($A$66="","",VLOOKUP($A$66,$A$69:$J$238,7,FALSE))</f>
        <v/>
      </c>
      <c r="H66" s="85" t="str">
        <f>IF($A$66="","",VLOOKUP($A$66,$A$69:$J$238,8,FALSE))</f>
        <v/>
      </c>
      <c r="I66" s="85" t="str">
        <f>IF($A$66="","",VLOOKUP($A$66,$A$69:$J$238,9,FALSE))</f>
        <v/>
      </c>
      <c r="J66" s="97" t="str">
        <f>IF($A$66="","",VLOOKUP($A$66,$A$69:$J$238,10,FALSE))</f>
        <v/>
      </c>
      <c r="K66" s="97"/>
      <c r="L66" s="85"/>
    </row>
    <row r="68" spans="1:12" s="66" customFormat="1" x14ac:dyDescent="0.25">
      <c r="A68" s="30" t="s">
        <v>14</v>
      </c>
      <c r="B68" s="135" t="s">
        <v>86</v>
      </c>
      <c r="C68" s="30" t="s">
        <v>88</v>
      </c>
      <c r="D68" s="30" t="s">
        <v>89</v>
      </c>
      <c r="E68" s="30" t="s">
        <v>90</v>
      </c>
      <c r="F68" s="30" t="s">
        <v>15</v>
      </c>
      <c r="G68" s="30" t="s">
        <v>55</v>
      </c>
      <c r="H68" s="86" t="s">
        <v>91</v>
      </c>
      <c r="I68" s="86" t="s">
        <v>95</v>
      </c>
      <c r="J68" s="86" t="s">
        <v>93</v>
      </c>
      <c r="K68" s="86"/>
      <c r="L68" s="86"/>
    </row>
    <row r="69" spans="1:12" s="6" customFormat="1" x14ac:dyDescent="0.2">
      <c r="A69" s="46" t="s">
        <v>1312</v>
      </c>
      <c r="B69" s="46" t="s">
        <v>130</v>
      </c>
      <c r="C69" s="46" t="s">
        <v>131</v>
      </c>
      <c r="D69" s="46"/>
      <c r="E69" s="46" t="s">
        <v>129</v>
      </c>
      <c r="F69" s="46" t="s">
        <v>22</v>
      </c>
      <c r="G69" s="249">
        <v>41039</v>
      </c>
    </row>
    <row r="70" spans="1:12" s="6" customFormat="1" x14ac:dyDescent="0.2">
      <c r="A70" s="46" t="s">
        <v>1313</v>
      </c>
      <c r="B70" s="46" t="s">
        <v>130</v>
      </c>
      <c r="C70" s="46" t="s">
        <v>592</v>
      </c>
      <c r="D70" s="46"/>
      <c r="E70" s="46" t="s">
        <v>129</v>
      </c>
      <c r="F70" s="46" t="s">
        <v>22</v>
      </c>
      <c r="G70" s="249">
        <v>41039</v>
      </c>
    </row>
    <row r="71" spans="1:12" s="6" customFormat="1" x14ac:dyDescent="0.2">
      <c r="A71" s="46" t="s">
        <v>1314</v>
      </c>
      <c r="B71" s="46" t="s">
        <v>130</v>
      </c>
      <c r="C71" s="46" t="s">
        <v>593</v>
      </c>
      <c r="D71" s="46"/>
      <c r="E71" s="46" t="s">
        <v>129</v>
      </c>
      <c r="F71" s="46" t="s">
        <v>22</v>
      </c>
      <c r="G71" s="249">
        <v>41039</v>
      </c>
    </row>
    <row r="72" spans="1:12" s="6" customFormat="1" x14ac:dyDescent="0.2">
      <c r="A72" s="46" t="s">
        <v>1315</v>
      </c>
      <c r="B72" s="46" t="s">
        <v>132</v>
      </c>
      <c r="C72" s="283" t="s">
        <v>716</v>
      </c>
      <c r="D72" s="46"/>
      <c r="E72" s="46" t="s">
        <v>129</v>
      </c>
      <c r="F72" s="46" t="s">
        <v>20</v>
      </c>
      <c r="G72" s="249">
        <v>40668</v>
      </c>
    </row>
    <row r="73" spans="1:12" s="6" customFormat="1" x14ac:dyDescent="0.2">
      <c r="A73" s="46" t="s">
        <v>1316</v>
      </c>
      <c r="B73" s="46" t="s">
        <v>490</v>
      </c>
      <c r="C73" s="46" t="s">
        <v>491</v>
      </c>
      <c r="D73" s="46"/>
      <c r="E73" s="46" t="s">
        <v>129</v>
      </c>
      <c r="F73" s="46" t="s">
        <v>25</v>
      </c>
      <c r="G73" s="249">
        <v>42850</v>
      </c>
    </row>
    <row r="74" spans="1:12" s="6" customFormat="1" x14ac:dyDescent="0.2">
      <c r="A74" s="46" t="s">
        <v>1317</v>
      </c>
      <c r="B74" s="46" t="s">
        <v>133</v>
      </c>
      <c r="C74" s="46" t="s">
        <v>134</v>
      </c>
      <c r="D74" s="46"/>
      <c r="E74" s="46" t="s">
        <v>129</v>
      </c>
      <c r="F74" s="46" t="s">
        <v>21</v>
      </c>
      <c r="G74" s="249">
        <v>40868</v>
      </c>
    </row>
    <row r="75" spans="1:12" s="6" customFormat="1" x14ac:dyDescent="0.2">
      <c r="A75" s="46" t="s">
        <v>1318</v>
      </c>
      <c r="B75" s="46" t="s">
        <v>576</v>
      </c>
      <c r="C75" s="46" t="s">
        <v>577</v>
      </c>
      <c r="D75" s="46"/>
      <c r="E75" s="46" t="s">
        <v>129</v>
      </c>
      <c r="F75" s="46" t="s">
        <v>29</v>
      </c>
      <c r="G75" s="249">
        <v>43609</v>
      </c>
    </row>
    <row r="76" spans="1:12" s="6" customFormat="1" x14ac:dyDescent="0.2">
      <c r="A76" s="46" t="s">
        <v>1319</v>
      </c>
      <c r="B76" s="46" t="s">
        <v>135</v>
      </c>
      <c r="C76" s="283" t="s">
        <v>717</v>
      </c>
      <c r="D76" s="46"/>
      <c r="E76" s="46" t="s">
        <v>129</v>
      </c>
      <c r="F76" s="46" t="s">
        <v>20</v>
      </c>
      <c r="G76" s="249">
        <v>41236</v>
      </c>
    </row>
    <row r="77" spans="1:12" s="6" customFormat="1" x14ac:dyDescent="0.2">
      <c r="A77" s="46" t="s">
        <v>1320</v>
      </c>
      <c r="B77" s="46" t="s">
        <v>178</v>
      </c>
      <c r="C77" s="283" t="s">
        <v>1419</v>
      </c>
      <c r="D77" s="46"/>
      <c r="E77" s="46" t="s">
        <v>129</v>
      </c>
      <c r="F77" s="46" t="s">
        <v>29</v>
      </c>
      <c r="G77" s="249">
        <v>41606</v>
      </c>
    </row>
    <row r="78" spans="1:12" s="6" customFormat="1" x14ac:dyDescent="0.2">
      <c r="A78" s="46" t="s">
        <v>1321</v>
      </c>
      <c r="B78" s="46" t="s">
        <v>608</v>
      </c>
      <c r="C78" s="46" t="s">
        <v>609</v>
      </c>
      <c r="D78" s="46"/>
      <c r="E78" s="46" t="s">
        <v>129</v>
      </c>
      <c r="F78" s="46" t="s">
        <v>16</v>
      </c>
      <c r="G78" s="249">
        <v>40792</v>
      </c>
    </row>
    <row r="79" spans="1:12" s="6" customFormat="1" x14ac:dyDescent="0.2">
      <c r="A79" s="46" t="s">
        <v>1322</v>
      </c>
      <c r="B79" s="46" t="s">
        <v>213</v>
      </c>
      <c r="C79" s="46" t="s">
        <v>214</v>
      </c>
      <c r="D79" s="46"/>
      <c r="E79" s="46" t="s">
        <v>129</v>
      </c>
      <c r="F79" s="46" t="s">
        <v>29</v>
      </c>
      <c r="G79" s="249">
        <v>41814</v>
      </c>
    </row>
    <row r="80" spans="1:12" s="6" customFormat="1" x14ac:dyDescent="0.2">
      <c r="A80" s="46" t="s">
        <v>1323</v>
      </c>
      <c r="B80" s="46" t="s">
        <v>127</v>
      </c>
      <c r="C80" s="46" t="s">
        <v>128</v>
      </c>
      <c r="D80" s="46"/>
      <c r="E80" s="46" t="s">
        <v>129</v>
      </c>
      <c r="F80" s="46" t="s">
        <v>20</v>
      </c>
      <c r="G80" s="249">
        <v>41408</v>
      </c>
    </row>
    <row r="81" spans="1:7" s="6" customFormat="1" x14ac:dyDescent="0.2">
      <c r="A81" s="46" t="s">
        <v>1324</v>
      </c>
      <c r="B81" s="46" t="s">
        <v>136</v>
      </c>
      <c r="C81" s="46" t="s">
        <v>137</v>
      </c>
      <c r="D81" s="46"/>
      <c r="E81" s="46" t="s">
        <v>129</v>
      </c>
      <c r="F81" s="46" t="s">
        <v>25</v>
      </c>
      <c r="G81" s="249">
        <v>40814</v>
      </c>
    </row>
    <row r="82" spans="1:7" s="6" customFormat="1" x14ac:dyDescent="0.2">
      <c r="A82" s="46" t="s">
        <v>1325</v>
      </c>
      <c r="B82" s="46" t="s">
        <v>138</v>
      </c>
      <c r="C82" s="283" t="s">
        <v>492</v>
      </c>
      <c r="D82" s="46"/>
      <c r="E82" s="46" t="s">
        <v>129</v>
      </c>
      <c r="F82" s="46" t="s">
        <v>26</v>
      </c>
      <c r="G82" s="249">
        <v>41519</v>
      </c>
    </row>
    <row r="83" spans="1:7" s="6" customFormat="1" x14ac:dyDescent="0.2">
      <c r="A83" s="46" t="s">
        <v>1326</v>
      </c>
      <c r="B83" s="46" t="s">
        <v>493</v>
      </c>
      <c r="C83" s="46" t="s">
        <v>229</v>
      </c>
      <c r="D83" s="46"/>
      <c r="E83" s="46" t="s">
        <v>129</v>
      </c>
      <c r="F83" s="46" t="s">
        <v>27</v>
      </c>
      <c r="G83" s="249">
        <v>40850</v>
      </c>
    </row>
    <row r="84" spans="1:7" s="6" customFormat="1" x14ac:dyDescent="0.2">
      <c r="A84" s="46" t="s">
        <v>1327</v>
      </c>
      <c r="B84" s="46" t="s">
        <v>139</v>
      </c>
      <c r="C84" s="46" t="s">
        <v>1185</v>
      </c>
      <c r="D84" s="46"/>
      <c r="E84" s="46" t="s">
        <v>129</v>
      </c>
      <c r="F84" s="46" t="s">
        <v>21</v>
      </c>
      <c r="G84" s="249">
        <v>40884</v>
      </c>
    </row>
    <row r="85" spans="1:7" s="6" customFormat="1" x14ac:dyDescent="0.2">
      <c r="A85" s="46" t="s">
        <v>1328</v>
      </c>
      <c r="B85" s="46" t="s">
        <v>1186</v>
      </c>
      <c r="C85" s="46" t="s">
        <v>578</v>
      </c>
      <c r="D85" s="46"/>
      <c r="E85" s="46" t="s">
        <v>129</v>
      </c>
      <c r="F85" s="46" t="s">
        <v>28</v>
      </c>
      <c r="G85" s="249">
        <v>43733</v>
      </c>
    </row>
    <row r="86" spans="1:7" s="6" customFormat="1" x14ac:dyDescent="0.2">
      <c r="A86" s="46" t="s">
        <v>1329</v>
      </c>
      <c r="B86" s="46" t="s">
        <v>579</v>
      </c>
      <c r="C86" s="46" t="s">
        <v>580</v>
      </c>
      <c r="D86" s="46"/>
      <c r="E86" s="46" t="s">
        <v>129</v>
      </c>
      <c r="F86" s="46" t="s">
        <v>21</v>
      </c>
      <c r="G86" s="249">
        <v>43396</v>
      </c>
    </row>
    <row r="87" spans="1:7" s="6" customFormat="1" x14ac:dyDescent="0.2">
      <c r="A87" s="46" t="s">
        <v>1330</v>
      </c>
      <c r="B87" s="46" t="s">
        <v>230</v>
      </c>
      <c r="C87" s="46" t="s">
        <v>140</v>
      </c>
      <c r="D87" s="46"/>
      <c r="E87" s="46" t="s">
        <v>129</v>
      </c>
      <c r="F87" s="46" t="s">
        <v>29</v>
      </c>
      <c r="G87" s="249">
        <v>41262</v>
      </c>
    </row>
    <row r="88" spans="1:7" s="6" customFormat="1" x14ac:dyDescent="0.2">
      <c r="A88" s="46" t="s">
        <v>1331</v>
      </c>
      <c r="B88" s="46" t="s">
        <v>141</v>
      </c>
      <c r="C88" s="46" t="s">
        <v>142</v>
      </c>
      <c r="D88" s="46"/>
      <c r="E88" s="46" t="s">
        <v>129</v>
      </c>
      <c r="F88" s="46" t="s">
        <v>21</v>
      </c>
      <c r="G88" s="249">
        <v>41117</v>
      </c>
    </row>
    <row r="89" spans="1:7" s="6" customFormat="1" x14ac:dyDescent="0.2">
      <c r="A89" s="46" t="s">
        <v>1332</v>
      </c>
      <c r="B89" s="46" t="s">
        <v>215</v>
      </c>
      <c r="C89" s="46" t="s">
        <v>216</v>
      </c>
      <c r="D89" s="46"/>
      <c r="E89" s="46" t="s">
        <v>129</v>
      </c>
      <c r="F89" s="46" t="s">
        <v>16</v>
      </c>
      <c r="G89" s="249">
        <v>41940</v>
      </c>
    </row>
    <row r="90" spans="1:7" s="6" customFormat="1" x14ac:dyDescent="0.2">
      <c r="A90" s="46" t="s">
        <v>1333</v>
      </c>
      <c r="B90" s="46" t="s">
        <v>261</v>
      </c>
      <c r="C90" s="46" t="s">
        <v>262</v>
      </c>
      <c r="D90" s="46"/>
      <c r="E90" s="46" t="s">
        <v>129</v>
      </c>
      <c r="F90" s="46" t="s">
        <v>27</v>
      </c>
      <c r="G90" s="249">
        <v>42926</v>
      </c>
    </row>
    <row r="91" spans="1:7" s="6" customFormat="1" x14ac:dyDescent="0.2">
      <c r="A91" s="46" t="s">
        <v>1334</v>
      </c>
      <c r="B91" s="46" t="s">
        <v>193</v>
      </c>
      <c r="C91" s="46" t="s">
        <v>194</v>
      </c>
      <c r="D91" s="46"/>
      <c r="E91" s="46" t="s">
        <v>129</v>
      </c>
      <c r="F91" s="46" t="s">
        <v>20</v>
      </c>
      <c r="G91" s="249">
        <v>41598</v>
      </c>
    </row>
    <row r="92" spans="1:7" s="6" customFormat="1" x14ac:dyDescent="0.2">
      <c r="A92" s="46" t="s">
        <v>1420</v>
      </c>
      <c r="B92" s="46" t="s">
        <v>581</v>
      </c>
      <c r="C92" s="283" t="s">
        <v>582</v>
      </c>
      <c r="D92" s="333"/>
      <c r="E92" s="46" t="s">
        <v>129</v>
      </c>
      <c r="F92" s="46" t="s">
        <v>29</v>
      </c>
      <c r="G92" s="249">
        <v>41563</v>
      </c>
    </row>
    <row r="93" spans="1:7" s="6" customFormat="1" x14ac:dyDescent="0.2">
      <c r="A93" s="46" t="s">
        <v>1421</v>
      </c>
      <c r="B93" s="46" t="s">
        <v>718</v>
      </c>
      <c r="C93" s="46" t="s">
        <v>1422</v>
      </c>
      <c r="D93" s="46"/>
      <c r="E93" s="46" t="s">
        <v>129</v>
      </c>
      <c r="F93" s="46" t="s">
        <v>29</v>
      </c>
      <c r="G93" s="249">
        <v>41471</v>
      </c>
    </row>
    <row r="94" spans="1:7" s="6" customFormat="1" x14ac:dyDescent="0.2">
      <c r="A94" s="46" t="s">
        <v>1335</v>
      </c>
      <c r="B94" s="46" t="s">
        <v>263</v>
      </c>
      <c r="C94" s="46" t="s">
        <v>179</v>
      </c>
      <c r="D94" s="46"/>
      <c r="E94" s="46" t="s">
        <v>35</v>
      </c>
      <c r="F94" s="46" t="s">
        <v>35</v>
      </c>
      <c r="G94" s="249">
        <v>41604</v>
      </c>
    </row>
    <row r="95" spans="1:7" s="6" customFormat="1" x14ac:dyDescent="0.2">
      <c r="A95" s="46" t="s">
        <v>1336</v>
      </c>
      <c r="B95" s="46" t="s">
        <v>217</v>
      </c>
      <c r="C95" s="283" t="s">
        <v>242</v>
      </c>
      <c r="D95" s="46"/>
      <c r="E95" s="46" t="s">
        <v>129</v>
      </c>
      <c r="F95" s="46" t="s">
        <v>26</v>
      </c>
      <c r="G95" s="249">
        <v>41823</v>
      </c>
    </row>
    <row r="96" spans="1:7" s="6" customFormat="1" x14ac:dyDescent="0.2">
      <c r="A96" s="46" t="s">
        <v>1337</v>
      </c>
      <c r="B96" s="46" t="s">
        <v>610</v>
      </c>
      <c r="C96" s="283" t="s">
        <v>539</v>
      </c>
      <c r="D96" s="46"/>
      <c r="E96" s="46" t="s">
        <v>183</v>
      </c>
      <c r="F96" s="46" t="s">
        <v>183</v>
      </c>
      <c r="G96" s="249">
        <v>41940</v>
      </c>
    </row>
    <row r="97" spans="1:7" s="6" customFormat="1" x14ac:dyDescent="0.2">
      <c r="A97" s="46" t="s">
        <v>1338</v>
      </c>
      <c r="B97" s="46" t="s">
        <v>719</v>
      </c>
      <c r="C97" s="46" t="s">
        <v>720</v>
      </c>
      <c r="D97" s="46"/>
      <c r="E97" s="46" t="s">
        <v>129</v>
      </c>
      <c r="F97" s="46" t="s">
        <v>21</v>
      </c>
      <c r="G97" s="249">
        <v>42884</v>
      </c>
    </row>
    <row r="98" spans="1:7" s="6" customFormat="1" x14ac:dyDescent="0.2">
      <c r="A98" s="46" t="s">
        <v>1339</v>
      </c>
      <c r="B98" s="46" t="s">
        <v>583</v>
      </c>
      <c r="C98" s="283" t="s">
        <v>584</v>
      </c>
      <c r="D98" s="333"/>
      <c r="E98" s="46" t="s">
        <v>129</v>
      </c>
      <c r="F98" s="46" t="s">
        <v>29</v>
      </c>
      <c r="G98" s="249">
        <v>41627</v>
      </c>
    </row>
    <row r="99" spans="1:7" s="6" customFormat="1" x14ac:dyDescent="0.2">
      <c r="A99" s="46" t="s">
        <v>1340</v>
      </c>
      <c r="B99" s="46" t="s">
        <v>198</v>
      </c>
      <c r="C99" s="46" t="s">
        <v>1423</v>
      </c>
      <c r="D99" s="46"/>
      <c r="E99" s="46" t="s">
        <v>129</v>
      </c>
      <c r="F99" s="46" t="s">
        <v>26</v>
      </c>
      <c r="G99" s="249">
        <v>41621</v>
      </c>
    </row>
    <row r="100" spans="1:7" s="6" customFormat="1" x14ac:dyDescent="0.2">
      <c r="A100" s="46" t="s">
        <v>1341</v>
      </c>
      <c r="B100" s="46" t="s">
        <v>231</v>
      </c>
      <c r="C100" s="283" t="s">
        <v>243</v>
      </c>
      <c r="D100" s="46"/>
      <c r="E100" s="46" t="s">
        <v>129</v>
      </c>
      <c r="F100" s="46" t="s">
        <v>34</v>
      </c>
      <c r="G100" s="249">
        <v>41584</v>
      </c>
    </row>
    <row r="101" spans="1:7" s="6" customFormat="1" x14ac:dyDescent="0.2">
      <c r="A101" s="46" t="s">
        <v>1342</v>
      </c>
      <c r="B101" s="46" t="s">
        <v>199</v>
      </c>
      <c r="C101" s="46" t="s">
        <v>232</v>
      </c>
      <c r="D101" s="46"/>
      <c r="E101" s="46" t="s">
        <v>129</v>
      </c>
      <c r="F101" s="46" t="s">
        <v>20</v>
      </c>
      <c r="G101" s="249">
        <v>41597</v>
      </c>
    </row>
    <row r="102" spans="1:7" s="6" customFormat="1" x14ac:dyDescent="0.2">
      <c r="A102" s="46" t="s">
        <v>1343</v>
      </c>
      <c r="B102" s="46" t="s">
        <v>611</v>
      </c>
      <c r="C102" s="46" t="s">
        <v>180</v>
      </c>
      <c r="D102" s="46"/>
      <c r="E102" s="46" t="s">
        <v>129</v>
      </c>
      <c r="F102" s="46" t="s">
        <v>29</v>
      </c>
      <c r="G102" s="249">
        <v>41583</v>
      </c>
    </row>
    <row r="103" spans="1:7" s="6" customFormat="1" x14ac:dyDescent="0.2">
      <c r="A103" s="46" t="s">
        <v>1344</v>
      </c>
      <c r="B103" s="46" t="s">
        <v>244</v>
      </c>
      <c r="C103" s="46" t="s">
        <v>233</v>
      </c>
      <c r="D103" s="46"/>
      <c r="E103" s="46" t="s">
        <v>35</v>
      </c>
      <c r="F103" s="46" t="s">
        <v>35</v>
      </c>
      <c r="G103" s="249">
        <v>42178</v>
      </c>
    </row>
    <row r="104" spans="1:7" s="6" customFormat="1" x14ac:dyDescent="0.2">
      <c r="A104" s="46" t="s">
        <v>1345</v>
      </c>
      <c r="B104" s="46" t="s">
        <v>676</v>
      </c>
      <c r="C104" s="283" t="s">
        <v>677</v>
      </c>
      <c r="D104" s="46"/>
      <c r="E104" s="46" t="s">
        <v>129</v>
      </c>
      <c r="F104" s="46" t="s">
        <v>32</v>
      </c>
      <c r="G104" s="249">
        <v>44320</v>
      </c>
    </row>
    <row r="105" spans="1:7" s="6" customFormat="1" x14ac:dyDescent="0.2">
      <c r="A105" s="46" t="s">
        <v>1346</v>
      </c>
      <c r="B105" s="46" t="s">
        <v>264</v>
      </c>
      <c r="C105" s="46" t="s">
        <v>494</v>
      </c>
      <c r="D105" s="46"/>
      <c r="E105" s="46" t="s">
        <v>129</v>
      </c>
      <c r="F105" s="46" t="s">
        <v>21</v>
      </c>
      <c r="G105" s="249">
        <v>42923</v>
      </c>
    </row>
    <row r="106" spans="1:7" s="6" customFormat="1" x14ac:dyDescent="0.2">
      <c r="A106" s="46" t="s">
        <v>1347</v>
      </c>
      <c r="B106" s="46" t="s">
        <v>245</v>
      </c>
      <c r="C106" s="46" t="s">
        <v>218</v>
      </c>
      <c r="D106" s="46"/>
      <c r="E106" s="46" t="s">
        <v>129</v>
      </c>
      <c r="F106" s="46" t="s">
        <v>29</v>
      </c>
      <c r="G106" s="249">
        <v>41921</v>
      </c>
    </row>
    <row r="107" spans="1:7" s="6" customFormat="1" x14ac:dyDescent="0.2">
      <c r="A107" s="46" t="s">
        <v>1348</v>
      </c>
      <c r="B107" s="46" t="s">
        <v>246</v>
      </c>
      <c r="C107" s="283" t="s">
        <v>612</v>
      </c>
      <c r="D107" s="46"/>
      <c r="E107" s="46" t="s">
        <v>129</v>
      </c>
      <c r="F107" s="46" t="s">
        <v>32</v>
      </c>
      <c r="G107" s="249">
        <v>42340</v>
      </c>
    </row>
    <row r="108" spans="1:7" s="6" customFormat="1" x14ac:dyDescent="0.2">
      <c r="A108" s="46" t="s">
        <v>1349</v>
      </c>
      <c r="B108" s="46" t="s">
        <v>234</v>
      </c>
      <c r="C108" s="283" t="s">
        <v>585</v>
      </c>
      <c r="D108" s="333"/>
      <c r="E108" s="46" t="s">
        <v>129</v>
      </c>
      <c r="F108" s="46" t="s">
        <v>29</v>
      </c>
      <c r="G108" s="249">
        <v>41961</v>
      </c>
    </row>
    <row r="109" spans="1:7" s="6" customFormat="1" x14ac:dyDescent="0.2">
      <c r="A109" s="46" t="s">
        <v>1350</v>
      </c>
      <c r="B109" s="46" t="s">
        <v>495</v>
      </c>
      <c r="C109" s="46" t="s">
        <v>219</v>
      </c>
      <c r="D109" s="46"/>
      <c r="E109" s="46" t="s">
        <v>129</v>
      </c>
      <c r="F109" s="46" t="s">
        <v>20</v>
      </c>
      <c r="G109" s="249">
        <v>41971</v>
      </c>
    </row>
    <row r="110" spans="1:7" s="6" customFormat="1" x14ac:dyDescent="0.2">
      <c r="A110" s="46" t="s">
        <v>1351</v>
      </c>
      <c r="B110" s="46" t="s">
        <v>586</v>
      </c>
      <c r="C110" s="283" t="s">
        <v>587</v>
      </c>
      <c r="D110" s="333"/>
      <c r="E110" s="46" t="s">
        <v>129</v>
      </c>
      <c r="F110" s="46" t="s">
        <v>29</v>
      </c>
      <c r="G110" s="249">
        <v>42144</v>
      </c>
    </row>
    <row r="111" spans="1:7" s="6" customFormat="1" x14ac:dyDescent="0.2">
      <c r="A111" s="46" t="s">
        <v>1352</v>
      </c>
      <c r="B111" s="46" t="s">
        <v>678</v>
      </c>
      <c r="C111" s="283" t="s">
        <v>235</v>
      </c>
      <c r="D111" s="46"/>
      <c r="E111" s="46" t="s">
        <v>129</v>
      </c>
      <c r="F111" s="46" t="s">
        <v>34</v>
      </c>
      <c r="G111" s="249">
        <v>42066</v>
      </c>
    </row>
    <row r="112" spans="1:7" s="6" customFormat="1" x14ac:dyDescent="0.2">
      <c r="A112" s="46" t="s">
        <v>1353</v>
      </c>
      <c r="B112" s="46" t="s">
        <v>236</v>
      </c>
      <c r="C112" s="46" t="s">
        <v>237</v>
      </c>
      <c r="D112" s="46"/>
      <c r="E112" s="46" t="s">
        <v>129</v>
      </c>
      <c r="F112" s="46" t="s">
        <v>32</v>
      </c>
      <c r="G112" s="249">
        <v>42143</v>
      </c>
    </row>
    <row r="113" spans="1:7" s="6" customFormat="1" x14ac:dyDescent="0.2">
      <c r="A113" s="46" t="s">
        <v>1354</v>
      </c>
      <c r="B113" s="46" t="s">
        <v>496</v>
      </c>
      <c r="C113" s="46" t="s">
        <v>588</v>
      </c>
      <c r="D113" s="46"/>
      <c r="E113" s="46" t="s">
        <v>129</v>
      </c>
      <c r="F113" s="46" t="s">
        <v>28</v>
      </c>
      <c r="G113" s="249">
        <v>43035</v>
      </c>
    </row>
    <row r="114" spans="1:7" s="6" customFormat="1" x14ac:dyDescent="0.2">
      <c r="A114" s="46" t="s">
        <v>1355</v>
      </c>
      <c r="B114" s="46" t="s">
        <v>721</v>
      </c>
      <c r="C114" s="46" t="s">
        <v>722</v>
      </c>
      <c r="D114" s="46"/>
      <c r="E114" s="46" t="s">
        <v>129</v>
      </c>
      <c r="F114" s="46" t="s">
        <v>23</v>
      </c>
      <c r="G114" s="249">
        <v>44496</v>
      </c>
    </row>
    <row r="115" spans="1:7" s="6" customFormat="1" x14ac:dyDescent="0.2">
      <c r="A115" s="46" t="s">
        <v>1356</v>
      </c>
      <c r="B115" s="46" t="s">
        <v>265</v>
      </c>
      <c r="C115" s="283" t="s">
        <v>266</v>
      </c>
      <c r="D115" s="46"/>
      <c r="E115" s="46" t="s">
        <v>129</v>
      </c>
      <c r="F115" s="46" t="s">
        <v>24</v>
      </c>
      <c r="G115" s="249">
        <v>42173</v>
      </c>
    </row>
    <row r="116" spans="1:7" s="6" customFormat="1" x14ac:dyDescent="0.2">
      <c r="A116" s="46" t="s">
        <v>1357</v>
      </c>
      <c r="B116" s="46" t="s">
        <v>1424</v>
      </c>
      <c r="C116" s="283" t="s">
        <v>1425</v>
      </c>
      <c r="D116" s="46"/>
      <c r="E116" s="46" t="s">
        <v>129</v>
      </c>
      <c r="F116" s="46" t="s">
        <v>21</v>
      </c>
      <c r="G116" s="249">
        <v>42331</v>
      </c>
    </row>
    <row r="117" spans="1:7" s="6" customFormat="1" x14ac:dyDescent="0.2">
      <c r="A117" s="46" t="s">
        <v>1358</v>
      </c>
      <c r="B117" s="46" t="s">
        <v>1284</v>
      </c>
      <c r="C117" s="283" t="s">
        <v>1285</v>
      </c>
      <c r="D117" s="46"/>
      <c r="E117" s="46" t="s">
        <v>129</v>
      </c>
      <c r="F117" s="46" t="s">
        <v>23</v>
      </c>
      <c r="G117" s="249">
        <v>42346</v>
      </c>
    </row>
    <row r="118" spans="1:7" s="6" customFormat="1" x14ac:dyDescent="0.2">
      <c r="A118" s="46" t="s">
        <v>1359</v>
      </c>
      <c r="B118" s="46" t="s">
        <v>497</v>
      </c>
      <c r="C118" s="46" t="s">
        <v>267</v>
      </c>
      <c r="D118" s="46"/>
      <c r="E118" s="46" t="s">
        <v>129</v>
      </c>
      <c r="F118" s="46" t="s">
        <v>32</v>
      </c>
      <c r="G118" s="249">
        <v>42283</v>
      </c>
    </row>
    <row r="119" spans="1:7" s="6" customFormat="1" x14ac:dyDescent="0.2">
      <c r="A119" s="46" t="s">
        <v>1360</v>
      </c>
      <c r="B119" s="46" t="s">
        <v>268</v>
      </c>
      <c r="C119" s="46" t="s">
        <v>269</v>
      </c>
      <c r="D119" s="46"/>
      <c r="E119" s="46" t="s">
        <v>129</v>
      </c>
      <c r="F119" s="46" t="s">
        <v>30</v>
      </c>
      <c r="G119" s="249">
        <v>43063</v>
      </c>
    </row>
    <row r="120" spans="1:7" s="6" customFormat="1" x14ac:dyDescent="0.2">
      <c r="A120" s="46" t="s">
        <v>1361</v>
      </c>
      <c r="B120" s="46" t="s">
        <v>1187</v>
      </c>
      <c r="C120" s="283" t="s">
        <v>1188</v>
      </c>
      <c r="D120" s="46"/>
      <c r="E120" s="46" t="s">
        <v>35</v>
      </c>
      <c r="F120" s="46" t="s">
        <v>35</v>
      </c>
      <c r="G120" s="249">
        <v>43229</v>
      </c>
    </row>
    <row r="121" spans="1:7" s="6" customFormat="1" x14ac:dyDescent="0.2">
      <c r="A121" s="46" t="s">
        <v>1362</v>
      </c>
      <c r="B121" s="46" t="s">
        <v>247</v>
      </c>
      <c r="C121" s="46" t="s">
        <v>248</v>
      </c>
      <c r="D121" s="46"/>
      <c r="E121" s="46" t="s">
        <v>129</v>
      </c>
      <c r="F121" s="46" t="s">
        <v>30</v>
      </c>
      <c r="G121" s="249">
        <v>42528</v>
      </c>
    </row>
    <row r="122" spans="1:7" s="6" customFormat="1" x14ac:dyDescent="0.2">
      <c r="A122" s="46" t="s">
        <v>1363</v>
      </c>
      <c r="B122" s="46" t="s">
        <v>249</v>
      </c>
      <c r="C122" s="46" t="s">
        <v>250</v>
      </c>
      <c r="D122" s="46"/>
      <c r="E122" s="46" t="s">
        <v>129</v>
      </c>
      <c r="F122" s="46" t="s">
        <v>28</v>
      </c>
      <c r="G122" s="249">
        <v>42681</v>
      </c>
    </row>
    <row r="123" spans="1:7" s="6" customFormat="1" x14ac:dyDescent="0.2">
      <c r="A123" s="46" t="s">
        <v>1364</v>
      </c>
      <c r="B123" s="46" t="s">
        <v>679</v>
      </c>
      <c r="C123" s="46" t="s">
        <v>251</v>
      </c>
      <c r="D123" s="46"/>
      <c r="E123" s="46" t="s">
        <v>35</v>
      </c>
      <c r="F123" s="46" t="s">
        <v>35</v>
      </c>
      <c r="G123" s="249">
        <v>42692</v>
      </c>
    </row>
    <row r="124" spans="1:7" s="6" customFormat="1" x14ac:dyDescent="0.2">
      <c r="A124" s="46" t="s">
        <v>1365</v>
      </c>
      <c r="B124" s="46" t="s">
        <v>252</v>
      </c>
      <c r="C124" s="46" t="s">
        <v>253</v>
      </c>
      <c r="D124" s="46"/>
      <c r="E124" s="46" t="s">
        <v>35</v>
      </c>
      <c r="F124" s="46" t="s">
        <v>35</v>
      </c>
      <c r="G124" s="249">
        <v>42521</v>
      </c>
    </row>
    <row r="125" spans="1:7" s="6" customFormat="1" x14ac:dyDescent="0.2">
      <c r="A125" s="46" t="s">
        <v>1366</v>
      </c>
      <c r="B125" s="46" t="s">
        <v>254</v>
      </c>
      <c r="C125" s="46" t="s">
        <v>255</v>
      </c>
      <c r="D125" s="46"/>
      <c r="E125" s="46" t="s">
        <v>129</v>
      </c>
      <c r="F125" s="46" t="s">
        <v>29</v>
      </c>
      <c r="G125" s="249">
        <v>42550</v>
      </c>
    </row>
    <row r="126" spans="1:7" s="6" customFormat="1" x14ac:dyDescent="0.2">
      <c r="A126" s="46" t="s">
        <v>1367</v>
      </c>
      <c r="B126" s="46" t="s">
        <v>270</v>
      </c>
      <c r="C126" s="46" t="s">
        <v>256</v>
      </c>
      <c r="D126" s="46"/>
      <c r="E126" s="46" t="s">
        <v>129</v>
      </c>
      <c r="F126" s="46" t="s">
        <v>31</v>
      </c>
      <c r="G126" s="249">
        <v>42556</v>
      </c>
    </row>
    <row r="127" spans="1:7" s="6" customFormat="1" x14ac:dyDescent="0.2">
      <c r="A127" s="46" t="s">
        <v>1368</v>
      </c>
      <c r="B127" s="46" t="s">
        <v>257</v>
      </c>
      <c r="C127" s="46" t="s">
        <v>258</v>
      </c>
      <c r="D127" s="46"/>
      <c r="E127" s="46" t="s">
        <v>129</v>
      </c>
      <c r="F127" s="46" t="s">
        <v>29</v>
      </c>
      <c r="G127" s="249">
        <v>42907</v>
      </c>
    </row>
    <row r="128" spans="1:7" s="6" customFormat="1" x14ac:dyDescent="0.2">
      <c r="A128" s="46" t="s">
        <v>1369</v>
      </c>
      <c r="B128" s="46" t="s">
        <v>498</v>
      </c>
      <c r="C128" s="283" t="s">
        <v>499</v>
      </c>
      <c r="D128" s="46"/>
      <c r="E128" s="46" t="s">
        <v>129</v>
      </c>
      <c r="F128" s="46" t="s">
        <v>28</v>
      </c>
      <c r="G128" s="249">
        <v>43432</v>
      </c>
    </row>
    <row r="129" spans="1:7" s="6" customFormat="1" x14ac:dyDescent="0.2">
      <c r="A129" s="46" t="s">
        <v>1370</v>
      </c>
      <c r="B129" s="46" t="s">
        <v>1286</v>
      </c>
      <c r="C129" s="283" t="s">
        <v>1287</v>
      </c>
      <c r="D129" s="46"/>
      <c r="E129" s="46" t="s">
        <v>129</v>
      </c>
      <c r="F129" s="46" t="s">
        <v>20</v>
      </c>
      <c r="G129" s="249">
        <v>44151</v>
      </c>
    </row>
    <row r="130" spans="1:7" s="6" customFormat="1" x14ac:dyDescent="0.2">
      <c r="A130" s="46" t="s">
        <v>1371</v>
      </c>
      <c r="B130" s="46" t="s">
        <v>1426</v>
      </c>
      <c r="C130" s="46" t="s">
        <v>271</v>
      </c>
      <c r="D130" s="46"/>
      <c r="E130" s="46" t="s">
        <v>129</v>
      </c>
      <c r="F130" s="46" t="s">
        <v>26</v>
      </c>
      <c r="G130" s="249">
        <v>42930</v>
      </c>
    </row>
    <row r="131" spans="1:7" s="6" customFormat="1" x14ac:dyDescent="0.2">
      <c r="A131" s="46" t="s">
        <v>1372</v>
      </c>
      <c r="B131" s="46" t="s">
        <v>272</v>
      </c>
      <c r="C131" s="46" t="s">
        <v>273</v>
      </c>
      <c r="D131" s="46"/>
      <c r="E131" s="46" t="s">
        <v>129</v>
      </c>
      <c r="F131" s="46" t="s">
        <v>33</v>
      </c>
      <c r="G131" s="249">
        <v>43032</v>
      </c>
    </row>
    <row r="132" spans="1:7" s="6" customFormat="1" x14ac:dyDescent="0.2">
      <c r="A132" s="46" t="s">
        <v>1373</v>
      </c>
      <c r="B132" s="46" t="s">
        <v>1427</v>
      </c>
      <c r="C132" s="46" t="s">
        <v>589</v>
      </c>
      <c r="D132" s="46"/>
      <c r="E132" s="46" t="s">
        <v>129</v>
      </c>
      <c r="F132" s="46" t="s">
        <v>20</v>
      </c>
      <c r="G132" s="249">
        <v>43649</v>
      </c>
    </row>
    <row r="133" spans="1:7" s="6" customFormat="1" x14ac:dyDescent="0.2">
      <c r="A133" s="46" t="s">
        <v>1428</v>
      </c>
      <c r="B133" s="46" t="s">
        <v>1429</v>
      </c>
      <c r="C133" s="283" t="s">
        <v>1430</v>
      </c>
      <c r="D133" s="46"/>
      <c r="E133" s="46" t="s">
        <v>129</v>
      </c>
      <c r="F133" s="46" t="s">
        <v>20</v>
      </c>
      <c r="G133" s="249">
        <v>45475</v>
      </c>
    </row>
    <row r="134" spans="1:7" s="6" customFormat="1" x14ac:dyDescent="0.2">
      <c r="A134" s="46" t="s">
        <v>1374</v>
      </c>
      <c r="B134" s="46" t="s">
        <v>500</v>
      </c>
      <c r="C134" s="46" t="s">
        <v>501</v>
      </c>
      <c r="D134" s="46"/>
      <c r="E134" s="46" t="s">
        <v>129</v>
      </c>
      <c r="F134" s="46" t="s">
        <v>23</v>
      </c>
      <c r="G134" s="249">
        <v>43368</v>
      </c>
    </row>
    <row r="135" spans="1:7" s="6" customFormat="1" x14ac:dyDescent="0.2">
      <c r="A135" s="46" t="s">
        <v>1375</v>
      </c>
      <c r="B135" s="46" t="s">
        <v>1431</v>
      </c>
      <c r="C135" s="46" t="s">
        <v>723</v>
      </c>
      <c r="D135" s="46"/>
      <c r="E135" s="46" t="s">
        <v>129</v>
      </c>
      <c r="F135" s="46" t="s">
        <v>30</v>
      </c>
      <c r="G135" s="249">
        <v>44579</v>
      </c>
    </row>
    <row r="136" spans="1:7" s="6" customFormat="1" x14ac:dyDescent="0.2">
      <c r="A136" s="46" t="s">
        <v>1376</v>
      </c>
      <c r="B136" s="46" t="s">
        <v>502</v>
      </c>
      <c r="C136" s="283" t="s">
        <v>503</v>
      </c>
      <c r="D136" s="46"/>
      <c r="E136" s="46" t="s">
        <v>129</v>
      </c>
      <c r="F136" s="46" t="s">
        <v>20</v>
      </c>
      <c r="G136" s="249">
        <v>43286</v>
      </c>
    </row>
    <row r="137" spans="1:7" s="6" customFormat="1" x14ac:dyDescent="0.2">
      <c r="A137" s="46" t="s">
        <v>1377</v>
      </c>
      <c r="B137" s="46" t="s">
        <v>680</v>
      </c>
      <c r="C137" s="283" t="s">
        <v>681</v>
      </c>
      <c r="D137" s="46"/>
      <c r="E137" s="46" t="s">
        <v>183</v>
      </c>
      <c r="F137" s="46" t="s">
        <v>183</v>
      </c>
      <c r="G137" s="249">
        <v>44111</v>
      </c>
    </row>
    <row r="138" spans="1:7" s="6" customFormat="1" x14ac:dyDescent="0.2">
      <c r="A138" s="46" t="s">
        <v>1378</v>
      </c>
      <c r="B138" s="46" t="s">
        <v>590</v>
      </c>
      <c r="C138" s="283" t="s">
        <v>591</v>
      </c>
      <c r="D138" s="46"/>
      <c r="E138" s="46" t="s">
        <v>129</v>
      </c>
      <c r="F138" s="46" t="s">
        <v>30</v>
      </c>
      <c r="G138" s="249">
        <v>43767</v>
      </c>
    </row>
    <row r="139" spans="1:7" s="6" customFormat="1" x14ac:dyDescent="0.2">
      <c r="A139" s="46" t="s">
        <v>1379</v>
      </c>
      <c r="B139" s="46" t="s">
        <v>1288</v>
      </c>
      <c r="C139" s="46" t="s">
        <v>1289</v>
      </c>
      <c r="D139" s="46"/>
      <c r="E139" s="46" t="s">
        <v>129</v>
      </c>
      <c r="F139" s="46" t="s">
        <v>21</v>
      </c>
      <c r="G139" s="249">
        <v>45226</v>
      </c>
    </row>
    <row r="140" spans="1:7" s="6" customFormat="1" x14ac:dyDescent="0.2">
      <c r="A140" s="46" t="s">
        <v>1380</v>
      </c>
      <c r="B140" s="46" t="s">
        <v>724</v>
      </c>
      <c r="C140" s="46" t="s">
        <v>725</v>
      </c>
      <c r="D140" s="46"/>
      <c r="E140" s="46" t="s">
        <v>129</v>
      </c>
      <c r="F140" s="46" t="s">
        <v>21</v>
      </c>
      <c r="G140" s="249">
        <v>44488</v>
      </c>
    </row>
    <row r="141" spans="1:7" s="6" customFormat="1" x14ac:dyDescent="0.2">
      <c r="A141" s="46" t="s">
        <v>1381</v>
      </c>
      <c r="B141" s="46" t="s">
        <v>1290</v>
      </c>
      <c r="C141" s="283" t="s">
        <v>1291</v>
      </c>
      <c r="D141" s="46"/>
      <c r="E141" s="46" t="s">
        <v>129</v>
      </c>
      <c r="F141" s="46" t="s">
        <v>33</v>
      </c>
      <c r="G141" s="249">
        <v>45177</v>
      </c>
    </row>
    <row r="142" spans="1:7" s="6" customFormat="1" x14ac:dyDescent="0.2">
      <c r="A142" s="46" t="s">
        <v>1382</v>
      </c>
      <c r="B142" s="46" t="s">
        <v>682</v>
      </c>
      <c r="C142" s="46" t="s">
        <v>683</v>
      </c>
      <c r="D142" s="46"/>
      <c r="E142" s="46" t="s">
        <v>129</v>
      </c>
      <c r="F142" s="46" t="s">
        <v>29</v>
      </c>
      <c r="G142" s="249">
        <v>44147</v>
      </c>
    </row>
    <row r="143" spans="1:7" s="6" customFormat="1" x14ac:dyDescent="0.2">
      <c r="A143" s="46" t="s">
        <v>1383</v>
      </c>
      <c r="B143" s="46" t="s">
        <v>684</v>
      </c>
      <c r="C143" s="46" t="s">
        <v>685</v>
      </c>
      <c r="D143" s="46"/>
      <c r="E143" s="46" t="s">
        <v>129</v>
      </c>
      <c r="F143" s="46" t="s">
        <v>22</v>
      </c>
      <c r="G143" s="249">
        <v>44280</v>
      </c>
    </row>
    <row r="144" spans="1:7" s="6" customFormat="1" x14ac:dyDescent="0.2">
      <c r="A144" s="46" t="s">
        <v>1384</v>
      </c>
      <c r="B144" s="46" t="s">
        <v>726</v>
      </c>
      <c r="C144" s="46" t="s">
        <v>727</v>
      </c>
      <c r="D144" s="46"/>
      <c r="E144" s="46" t="s">
        <v>129</v>
      </c>
      <c r="F144" s="46" t="s">
        <v>28</v>
      </c>
      <c r="G144" s="249">
        <v>44526</v>
      </c>
    </row>
    <row r="145" spans="1:12" s="6" customFormat="1" x14ac:dyDescent="0.2">
      <c r="A145" s="46" t="s">
        <v>1385</v>
      </c>
      <c r="B145" s="46" t="s">
        <v>686</v>
      </c>
      <c r="C145" s="46" t="s">
        <v>687</v>
      </c>
      <c r="D145" s="46"/>
      <c r="E145" s="46" t="s">
        <v>129</v>
      </c>
      <c r="F145" s="46" t="s">
        <v>26</v>
      </c>
      <c r="G145" s="249">
        <v>44144</v>
      </c>
    </row>
    <row r="146" spans="1:12" s="6" customFormat="1" x14ac:dyDescent="0.2">
      <c r="A146" s="46" t="s">
        <v>1386</v>
      </c>
      <c r="B146" s="46" t="s">
        <v>728</v>
      </c>
      <c r="C146" s="46" t="s">
        <v>729</v>
      </c>
      <c r="D146" s="46"/>
      <c r="E146" s="46" t="s">
        <v>129</v>
      </c>
      <c r="F146" s="46" t="s">
        <v>20</v>
      </c>
      <c r="G146" s="249">
        <v>44512</v>
      </c>
    </row>
    <row r="147" spans="1:12" s="6" customFormat="1" x14ac:dyDescent="0.2">
      <c r="A147" s="46" t="s">
        <v>1387</v>
      </c>
      <c r="B147" s="46" t="s">
        <v>1189</v>
      </c>
      <c r="C147" s="46" t="s">
        <v>1190</v>
      </c>
      <c r="D147" s="46"/>
      <c r="E147" s="46" t="s">
        <v>129</v>
      </c>
      <c r="F147" s="46" t="s">
        <v>21</v>
      </c>
      <c r="G147" s="249">
        <v>44391</v>
      </c>
    </row>
    <row r="148" spans="1:12" s="6" customFormat="1" x14ac:dyDescent="0.2">
      <c r="A148" s="46" t="s">
        <v>1388</v>
      </c>
      <c r="B148" s="46" t="s">
        <v>688</v>
      </c>
      <c r="C148" s="46" t="s">
        <v>689</v>
      </c>
      <c r="D148" s="46"/>
      <c r="E148" s="46" t="s">
        <v>129</v>
      </c>
      <c r="F148" s="46" t="s">
        <v>32</v>
      </c>
      <c r="G148" s="249">
        <v>44358</v>
      </c>
    </row>
    <row r="149" spans="1:12" s="6" customFormat="1" x14ac:dyDescent="0.2">
      <c r="A149" s="46" t="s">
        <v>1389</v>
      </c>
      <c r="B149" s="46" t="s">
        <v>730</v>
      </c>
      <c r="C149" s="283" t="s">
        <v>731</v>
      </c>
      <c r="D149" s="46"/>
      <c r="E149" s="46" t="s">
        <v>129</v>
      </c>
      <c r="F149" s="46" t="s">
        <v>29</v>
      </c>
      <c r="G149" s="249">
        <v>44540</v>
      </c>
    </row>
    <row r="150" spans="1:12" s="6" customFormat="1" x14ac:dyDescent="0.2">
      <c r="A150" s="46" t="s">
        <v>1390</v>
      </c>
      <c r="B150" s="46" t="s">
        <v>732</v>
      </c>
      <c r="C150" s="283" t="s">
        <v>733</v>
      </c>
      <c r="D150" s="46"/>
      <c r="E150" s="46" t="s">
        <v>129</v>
      </c>
      <c r="F150" s="46" t="s">
        <v>31</v>
      </c>
      <c r="G150" s="249">
        <v>44519</v>
      </c>
    </row>
    <row r="151" spans="1:12" s="6" customFormat="1" x14ac:dyDescent="0.2">
      <c r="A151" s="46" t="s">
        <v>1391</v>
      </c>
      <c r="B151" s="46" t="s">
        <v>1292</v>
      </c>
      <c r="C151" s="283" t="s">
        <v>1432</v>
      </c>
      <c r="D151" s="46"/>
      <c r="E151" s="46" t="s">
        <v>129</v>
      </c>
      <c r="F151" s="46" t="s">
        <v>29</v>
      </c>
      <c r="G151" s="249">
        <v>45259</v>
      </c>
    </row>
    <row r="152" spans="1:12" s="6" customFormat="1" x14ac:dyDescent="0.2">
      <c r="A152" s="46" t="s">
        <v>1392</v>
      </c>
      <c r="B152" s="46" t="s">
        <v>1293</v>
      </c>
      <c r="C152" s="283" t="s">
        <v>734</v>
      </c>
      <c r="D152" s="46"/>
      <c r="E152" s="46" t="s">
        <v>129</v>
      </c>
      <c r="F152" s="46" t="s">
        <v>29</v>
      </c>
      <c r="G152" s="249">
        <v>44540</v>
      </c>
    </row>
    <row r="153" spans="1:12" s="6" customFormat="1" x14ac:dyDescent="0.2">
      <c r="A153" s="46" t="s">
        <v>1393</v>
      </c>
      <c r="B153" s="46" t="s">
        <v>1191</v>
      </c>
      <c r="C153" s="283" t="s">
        <v>1192</v>
      </c>
      <c r="D153" s="46"/>
      <c r="E153" s="46" t="s">
        <v>129</v>
      </c>
      <c r="F153" s="46" t="s">
        <v>20</v>
      </c>
      <c r="G153" s="249">
        <v>44882</v>
      </c>
    </row>
    <row r="154" spans="1:12" s="6" customFormat="1" x14ac:dyDescent="0.2">
      <c r="A154" s="46" t="s">
        <v>1433</v>
      </c>
      <c r="B154" s="46" t="s">
        <v>1434</v>
      </c>
      <c r="C154" s="283" t="s">
        <v>1435</v>
      </c>
      <c r="D154" s="46"/>
      <c r="E154" s="46" t="s">
        <v>129</v>
      </c>
      <c r="F154" s="46" t="s">
        <v>30</v>
      </c>
      <c r="G154" s="249">
        <v>45686</v>
      </c>
    </row>
    <row r="155" spans="1:12" s="6" customFormat="1" x14ac:dyDescent="0.2">
      <c r="A155" s="46" t="s">
        <v>1394</v>
      </c>
      <c r="B155" s="46" t="s">
        <v>1193</v>
      </c>
      <c r="C155" s="283" t="s">
        <v>1194</v>
      </c>
      <c r="D155" s="46"/>
      <c r="E155" s="46" t="s">
        <v>129</v>
      </c>
      <c r="F155" s="46" t="s">
        <v>29</v>
      </c>
      <c r="G155" s="249">
        <v>45114</v>
      </c>
    </row>
    <row r="156" spans="1:12" s="6" customFormat="1" x14ac:dyDescent="0.2">
      <c r="A156" s="46" t="s">
        <v>1395</v>
      </c>
      <c r="B156" s="46" t="s">
        <v>1294</v>
      </c>
      <c r="C156" s="283" t="s">
        <v>1295</v>
      </c>
      <c r="D156" s="46"/>
      <c r="E156" s="46" t="s">
        <v>129</v>
      </c>
      <c r="F156" s="46" t="s">
        <v>32</v>
      </c>
      <c r="G156" s="249">
        <v>45205</v>
      </c>
    </row>
    <row r="157" spans="1:12" s="6" customFormat="1" x14ac:dyDescent="0.2">
      <c r="A157" s="46" t="s">
        <v>1396</v>
      </c>
      <c r="B157" s="46" t="s">
        <v>1296</v>
      </c>
      <c r="C157" s="283" t="s">
        <v>1297</v>
      </c>
      <c r="D157" s="46"/>
      <c r="E157" s="46" t="s">
        <v>129</v>
      </c>
      <c r="F157" s="46" t="s">
        <v>25</v>
      </c>
      <c r="G157" s="249">
        <v>45219</v>
      </c>
    </row>
    <row r="158" spans="1:12" s="6" customFormat="1" x14ac:dyDescent="0.2">
      <c r="A158" s="46" t="s">
        <v>1436</v>
      </c>
      <c r="B158" s="46" t="s">
        <v>1298</v>
      </c>
      <c r="C158" s="283" t="s">
        <v>1299</v>
      </c>
      <c r="D158" s="46"/>
      <c r="E158" s="46" t="s">
        <v>129</v>
      </c>
      <c r="F158" s="46" t="s">
        <v>25</v>
      </c>
      <c r="G158" s="249">
        <v>45244</v>
      </c>
    </row>
    <row r="159" spans="1:12" s="6" customFormat="1" x14ac:dyDescent="0.2">
      <c r="A159" s="46" t="s">
        <v>1437</v>
      </c>
      <c r="B159" s="46" t="s">
        <v>1438</v>
      </c>
      <c r="C159" s="283" t="s">
        <v>1439</v>
      </c>
      <c r="D159" s="46"/>
      <c r="E159" s="46" t="s">
        <v>183</v>
      </c>
      <c r="F159" s="46" t="s">
        <v>183</v>
      </c>
      <c r="G159" s="249">
        <v>45580</v>
      </c>
    </row>
    <row r="160" spans="1:12" x14ac:dyDescent="0.25">
      <c r="A160" s="77" t="s">
        <v>125</v>
      </c>
      <c r="B160" s="155" t="s">
        <v>143</v>
      </c>
      <c r="C160" s="155" t="s">
        <v>143</v>
      </c>
      <c r="D160" s="155" t="s">
        <v>143</v>
      </c>
      <c r="E160" s="155" t="s">
        <v>143</v>
      </c>
      <c r="F160" s="155" t="s">
        <v>143</v>
      </c>
      <c r="G160" s="134" t="s">
        <v>143</v>
      </c>
      <c r="H160" s="6"/>
      <c r="I160" s="6"/>
      <c r="J160" s="6"/>
      <c r="K160" s="6"/>
      <c r="L160" s="6"/>
    </row>
    <row r="161" spans="1:12" x14ac:dyDescent="0.25">
      <c r="A161" s="87"/>
      <c r="B161" s="98"/>
      <c r="C161" s="6"/>
      <c r="D161" s="87"/>
      <c r="E161" s="87"/>
      <c r="F161" s="6"/>
      <c r="G161" s="99"/>
      <c r="H161" s="6"/>
      <c r="I161" s="6"/>
      <c r="J161" s="6"/>
      <c r="K161" s="6"/>
      <c r="L161" s="6"/>
    </row>
    <row r="162" spans="1:12" x14ac:dyDescent="0.25">
      <c r="A162" s="87"/>
      <c r="B162" s="98"/>
      <c r="C162" s="6"/>
      <c r="D162" s="87"/>
      <c r="E162" s="87"/>
      <c r="F162" s="6"/>
      <c r="G162" s="99"/>
      <c r="H162" s="6"/>
      <c r="I162" s="6"/>
      <c r="J162" s="6"/>
      <c r="K162" s="6"/>
      <c r="L162" s="6"/>
    </row>
    <row r="163" spans="1:12" x14ac:dyDescent="0.25">
      <c r="A163" s="87"/>
      <c r="B163" s="98"/>
      <c r="C163" s="6"/>
      <c r="D163" s="87"/>
      <c r="E163" s="87"/>
      <c r="F163" s="6"/>
      <c r="G163" s="99"/>
      <c r="H163" s="6"/>
      <c r="I163" s="6"/>
      <c r="J163" s="6"/>
      <c r="K163" s="6"/>
      <c r="L163" s="6"/>
    </row>
    <row r="164" spans="1:12" x14ac:dyDescent="0.25">
      <c r="A164" s="87"/>
      <c r="B164" s="98"/>
      <c r="C164" s="6"/>
      <c r="D164" s="87"/>
      <c r="E164" s="87"/>
      <c r="F164" s="6"/>
      <c r="G164" s="99"/>
      <c r="H164" s="6"/>
      <c r="I164" s="6"/>
      <c r="J164" s="6"/>
      <c r="K164" s="6"/>
      <c r="L164" s="6"/>
    </row>
    <row r="165" spans="1:12" x14ac:dyDescent="0.25">
      <c r="A165" s="87"/>
      <c r="B165" s="98"/>
      <c r="C165" s="6"/>
      <c r="D165" s="87"/>
      <c r="E165" s="87"/>
      <c r="F165" s="6"/>
      <c r="G165" s="99"/>
      <c r="H165" s="6"/>
      <c r="I165" s="6"/>
      <c r="J165" s="6"/>
      <c r="K165" s="6"/>
      <c r="L165" s="6"/>
    </row>
    <row r="166" spans="1:12" x14ac:dyDescent="0.25">
      <c r="A166" s="87"/>
      <c r="B166" s="98"/>
      <c r="C166" s="6"/>
      <c r="D166" s="87"/>
      <c r="E166" s="87"/>
      <c r="F166" s="6"/>
      <c r="G166" s="99"/>
      <c r="H166" s="6"/>
      <c r="I166" s="6"/>
      <c r="J166" s="6"/>
      <c r="K166" s="6"/>
      <c r="L166" s="6"/>
    </row>
    <row r="167" spans="1:12" x14ac:dyDescent="0.25">
      <c r="A167" s="87"/>
      <c r="B167" s="98"/>
      <c r="C167" s="6"/>
      <c r="D167" s="87"/>
      <c r="E167" s="87"/>
      <c r="F167" s="6"/>
      <c r="G167" s="99"/>
      <c r="H167" s="6"/>
      <c r="I167" s="6"/>
      <c r="J167" s="6"/>
      <c r="K167" s="6"/>
      <c r="L167" s="6"/>
    </row>
    <row r="168" spans="1:12" x14ac:dyDescent="0.25">
      <c r="A168" s="87"/>
      <c r="B168" s="98"/>
      <c r="C168" s="6"/>
      <c r="D168" s="87"/>
      <c r="E168" s="87"/>
      <c r="F168" s="6"/>
      <c r="G168" s="99"/>
      <c r="H168" s="6"/>
      <c r="I168" s="6"/>
      <c r="J168" s="6"/>
      <c r="K168" s="6"/>
      <c r="L168" s="6"/>
    </row>
    <row r="169" spans="1:12" x14ac:dyDescent="0.25">
      <c r="A169" s="87"/>
      <c r="B169" s="98"/>
      <c r="C169" s="6"/>
      <c r="D169" s="87"/>
      <c r="E169" s="87"/>
      <c r="F169" s="6"/>
      <c r="G169" s="99"/>
      <c r="H169" s="6"/>
      <c r="I169" s="6"/>
      <c r="J169" s="6"/>
      <c r="K169" s="6"/>
      <c r="L169" s="6"/>
    </row>
    <row r="170" spans="1:12" x14ac:dyDescent="0.25">
      <c r="A170" s="87"/>
      <c r="B170" s="98"/>
      <c r="C170" s="6"/>
      <c r="D170" s="87"/>
      <c r="E170" s="87"/>
      <c r="F170" s="6"/>
      <c r="G170" s="99"/>
      <c r="H170" s="6"/>
      <c r="I170" s="6"/>
      <c r="J170" s="6"/>
      <c r="K170" s="6"/>
      <c r="L170" s="6"/>
    </row>
    <row r="171" spans="1:12" x14ac:dyDescent="0.25">
      <c r="A171" s="87"/>
      <c r="B171" s="98"/>
      <c r="C171" s="6"/>
      <c r="D171" s="87"/>
      <c r="E171" s="87"/>
      <c r="F171" s="6"/>
      <c r="G171" s="99"/>
      <c r="H171" s="6"/>
      <c r="I171" s="6"/>
      <c r="J171" s="6"/>
      <c r="K171" s="6"/>
      <c r="L171" s="6"/>
    </row>
    <row r="172" spans="1:12" x14ac:dyDescent="0.25">
      <c r="A172" s="87"/>
      <c r="B172" s="98"/>
      <c r="C172" s="6"/>
      <c r="D172" s="87"/>
      <c r="E172" s="87"/>
      <c r="F172" s="6"/>
      <c r="G172" s="99"/>
      <c r="H172" s="6"/>
      <c r="I172" s="6"/>
      <c r="J172" s="6"/>
      <c r="K172" s="6"/>
      <c r="L172" s="6"/>
    </row>
    <row r="173" spans="1:12" x14ac:dyDescent="0.25">
      <c r="A173" s="87"/>
      <c r="B173" s="98"/>
      <c r="C173" s="6"/>
      <c r="D173" s="87"/>
      <c r="E173" s="87"/>
      <c r="F173" s="6"/>
      <c r="G173" s="99"/>
      <c r="H173" s="6"/>
      <c r="I173" s="6"/>
      <c r="J173" s="6"/>
      <c r="K173" s="6"/>
      <c r="L173" s="6"/>
    </row>
    <row r="174" spans="1:12" x14ac:dyDescent="0.25">
      <c r="A174" s="87"/>
      <c r="B174" s="98"/>
      <c r="C174" s="6"/>
      <c r="D174" s="87"/>
      <c r="E174" s="87"/>
      <c r="F174" s="6"/>
      <c r="G174" s="99"/>
      <c r="H174" s="6"/>
      <c r="I174" s="6"/>
      <c r="J174" s="6"/>
      <c r="K174" s="6"/>
      <c r="L174" s="6"/>
    </row>
    <row r="175" spans="1:12" x14ac:dyDescent="0.25">
      <c r="A175" s="87"/>
      <c r="B175" s="98"/>
      <c r="C175" s="6"/>
      <c r="D175" s="87"/>
      <c r="E175" s="87"/>
      <c r="F175" s="6"/>
      <c r="G175" s="99"/>
      <c r="H175" s="6"/>
      <c r="I175" s="6"/>
      <c r="J175" s="100"/>
      <c r="K175" s="100"/>
      <c r="L175" s="6"/>
    </row>
    <row r="176" spans="1:12" x14ac:dyDescent="0.25">
      <c r="A176" s="87"/>
      <c r="B176" s="98"/>
      <c r="C176" s="6"/>
      <c r="D176" s="87"/>
      <c r="E176" s="87"/>
      <c r="F176" s="6"/>
      <c r="G176" s="99"/>
      <c r="H176" s="6"/>
      <c r="I176" s="6"/>
      <c r="J176" s="100"/>
      <c r="K176" s="100"/>
      <c r="L176" s="6"/>
    </row>
    <row r="177" spans="1:12" x14ac:dyDescent="0.25">
      <c r="A177" s="87"/>
      <c r="B177" s="98"/>
      <c r="C177" s="6"/>
      <c r="D177" s="87"/>
      <c r="E177" s="87"/>
      <c r="F177" s="6"/>
      <c r="G177" s="99"/>
      <c r="H177" s="6"/>
      <c r="I177" s="6"/>
      <c r="J177" s="100"/>
      <c r="K177" s="100"/>
      <c r="L177" s="6"/>
    </row>
    <row r="178" spans="1:12" x14ac:dyDescent="0.25">
      <c r="A178" s="87"/>
      <c r="B178" s="98"/>
      <c r="C178" s="6"/>
      <c r="D178" s="87"/>
      <c r="E178" s="87"/>
      <c r="F178" s="6"/>
      <c r="G178" s="99"/>
      <c r="H178" s="6"/>
      <c r="I178" s="6"/>
      <c r="J178" s="100"/>
      <c r="K178" s="100"/>
      <c r="L178" s="6"/>
    </row>
    <row r="179" spans="1:12" x14ac:dyDescent="0.25">
      <c r="A179" s="87"/>
      <c r="B179" s="98"/>
      <c r="C179" s="6"/>
      <c r="D179" s="87"/>
      <c r="E179" s="87"/>
      <c r="F179" s="6"/>
      <c r="G179" s="99"/>
      <c r="H179" s="6"/>
      <c r="I179" s="6"/>
      <c r="J179" s="100"/>
      <c r="K179" s="100"/>
      <c r="L179" s="6"/>
    </row>
    <row r="180" spans="1:12" x14ac:dyDescent="0.25">
      <c r="A180" s="87"/>
      <c r="B180" s="98"/>
      <c r="C180" s="6"/>
      <c r="D180" s="87"/>
      <c r="E180" s="87"/>
      <c r="F180" s="6"/>
      <c r="G180" s="99"/>
      <c r="H180" s="6"/>
      <c r="I180" s="6"/>
      <c r="J180" s="100"/>
      <c r="K180" s="100"/>
      <c r="L180" s="6"/>
    </row>
    <row r="181" spans="1:12" x14ac:dyDescent="0.25">
      <c r="A181" s="87"/>
      <c r="B181" s="98"/>
      <c r="C181" s="6"/>
      <c r="D181" s="87"/>
      <c r="E181" s="87"/>
      <c r="F181" s="6"/>
      <c r="G181" s="99"/>
      <c r="H181" s="6"/>
      <c r="I181" s="6"/>
      <c r="J181" s="100"/>
      <c r="K181" s="100"/>
      <c r="L181" s="6"/>
    </row>
    <row r="182" spans="1:12" x14ac:dyDescent="0.25">
      <c r="A182" s="87"/>
      <c r="B182" s="98"/>
      <c r="C182" s="6"/>
      <c r="D182" s="87"/>
      <c r="E182" s="87"/>
      <c r="F182" s="6"/>
      <c r="G182" s="99"/>
      <c r="H182" s="6"/>
      <c r="I182" s="6"/>
      <c r="J182" s="100"/>
      <c r="K182" s="100"/>
      <c r="L182" s="6"/>
    </row>
    <row r="183" spans="1:12" x14ac:dyDescent="0.25">
      <c r="A183" s="87"/>
      <c r="B183" s="98"/>
      <c r="C183" s="6"/>
      <c r="D183" s="87"/>
      <c r="E183" s="87"/>
      <c r="F183" s="6"/>
      <c r="G183" s="99"/>
      <c r="H183" s="6"/>
      <c r="I183" s="6"/>
      <c r="J183" s="100"/>
      <c r="K183" s="100"/>
      <c r="L183" s="6"/>
    </row>
    <row r="184" spans="1:12" x14ac:dyDescent="0.25">
      <c r="A184" s="87"/>
      <c r="B184" s="98"/>
      <c r="C184" s="6"/>
      <c r="D184" s="87"/>
      <c r="E184" s="87"/>
      <c r="F184" s="6"/>
      <c r="G184" s="99"/>
      <c r="H184" s="6"/>
      <c r="I184" s="6"/>
      <c r="J184" s="100"/>
      <c r="K184" s="100"/>
      <c r="L184" s="6"/>
    </row>
    <row r="185" spans="1:12" x14ac:dyDescent="0.25">
      <c r="A185" s="87"/>
      <c r="B185" s="98"/>
      <c r="C185" s="6"/>
      <c r="D185" s="87"/>
      <c r="E185" s="87"/>
      <c r="F185" s="6"/>
      <c r="G185" s="99"/>
      <c r="H185" s="6"/>
      <c r="I185" s="6"/>
      <c r="J185" s="100"/>
      <c r="K185" s="100"/>
      <c r="L185" s="6"/>
    </row>
    <row r="186" spans="1:12" x14ac:dyDescent="0.25">
      <c r="A186" s="87"/>
      <c r="B186" s="98"/>
      <c r="C186" s="6"/>
      <c r="D186" s="87"/>
      <c r="E186" s="87"/>
      <c r="F186" s="6"/>
      <c r="G186" s="99"/>
      <c r="H186" s="6"/>
      <c r="I186" s="6"/>
      <c r="J186" s="100"/>
      <c r="K186" s="100"/>
      <c r="L186" s="6"/>
    </row>
    <row r="187" spans="1:12" x14ac:dyDescent="0.25">
      <c r="A187" s="87"/>
      <c r="B187" s="98"/>
      <c r="C187" s="6"/>
      <c r="D187" s="87"/>
      <c r="E187" s="87"/>
      <c r="F187" s="6"/>
      <c r="G187" s="99"/>
      <c r="H187" s="6"/>
      <c r="I187" s="6"/>
      <c r="J187" s="100"/>
      <c r="K187" s="100"/>
      <c r="L187" s="6"/>
    </row>
    <row r="188" spans="1:12" x14ac:dyDescent="0.25">
      <c r="A188" s="87"/>
      <c r="B188" s="98"/>
      <c r="C188" s="6"/>
      <c r="D188" s="87"/>
      <c r="E188" s="87"/>
      <c r="F188" s="6"/>
      <c r="G188" s="99"/>
      <c r="H188" s="6"/>
      <c r="I188" s="6"/>
      <c r="J188" s="100"/>
      <c r="K188" s="100"/>
      <c r="L188" s="6"/>
    </row>
    <row r="189" spans="1:12" x14ac:dyDescent="0.25">
      <c r="A189" s="87"/>
      <c r="B189" s="98"/>
      <c r="C189" s="6"/>
      <c r="D189" s="87"/>
      <c r="E189" s="87"/>
      <c r="F189" s="6"/>
      <c r="G189" s="99"/>
      <c r="H189" s="6"/>
      <c r="I189" s="6"/>
      <c r="J189" s="100"/>
      <c r="K189" s="100"/>
      <c r="L189" s="6"/>
    </row>
    <row r="190" spans="1:12" x14ac:dyDescent="0.25">
      <c r="A190" s="87"/>
      <c r="B190" s="98"/>
      <c r="C190" s="6"/>
      <c r="D190" s="87"/>
      <c r="E190" s="87"/>
      <c r="F190" s="6"/>
      <c r="G190" s="99"/>
      <c r="H190" s="6"/>
      <c r="I190" s="6"/>
      <c r="J190" s="100"/>
      <c r="K190" s="100"/>
      <c r="L190" s="6"/>
    </row>
    <row r="191" spans="1:12" x14ac:dyDescent="0.25">
      <c r="A191" s="87"/>
      <c r="B191" s="98"/>
      <c r="C191" s="6"/>
      <c r="D191" s="87"/>
      <c r="E191" s="87"/>
      <c r="F191" s="6"/>
      <c r="G191" s="99"/>
      <c r="H191" s="6"/>
      <c r="I191" s="6"/>
      <c r="J191" s="100"/>
      <c r="K191" s="100"/>
      <c r="L191" s="6"/>
    </row>
    <row r="192" spans="1:12" x14ac:dyDescent="0.25">
      <c r="A192" s="87"/>
      <c r="B192" s="98"/>
      <c r="C192" s="6"/>
      <c r="D192" s="87"/>
      <c r="E192" s="87"/>
      <c r="F192" s="6"/>
      <c r="G192" s="99"/>
      <c r="H192" s="6"/>
      <c r="I192" s="6"/>
      <c r="J192" s="100"/>
      <c r="K192" s="100"/>
      <c r="L192" s="6"/>
    </row>
    <row r="193" spans="1:12" x14ac:dyDescent="0.25">
      <c r="A193" s="87"/>
      <c r="B193" s="98"/>
      <c r="C193" s="6"/>
      <c r="D193" s="87"/>
      <c r="E193" s="87"/>
      <c r="F193" s="6"/>
      <c r="G193" s="99"/>
      <c r="H193" s="6"/>
      <c r="I193" s="6"/>
      <c r="J193" s="100"/>
      <c r="K193" s="100"/>
      <c r="L193" s="6"/>
    </row>
    <row r="194" spans="1:12" x14ac:dyDescent="0.25">
      <c r="A194" s="87"/>
      <c r="B194" s="98"/>
      <c r="C194" s="6"/>
      <c r="D194" s="87"/>
      <c r="E194" s="87"/>
      <c r="F194" s="6"/>
      <c r="G194" s="99"/>
      <c r="H194" s="6"/>
      <c r="I194" s="6"/>
      <c r="J194" s="100"/>
      <c r="K194" s="100"/>
      <c r="L194" s="6"/>
    </row>
    <row r="195" spans="1:12" x14ac:dyDescent="0.25">
      <c r="A195" s="87"/>
      <c r="B195" s="98"/>
      <c r="C195" s="6"/>
      <c r="D195" s="87"/>
      <c r="E195" s="87"/>
      <c r="F195" s="6"/>
      <c r="G195" s="99"/>
      <c r="H195" s="6"/>
      <c r="I195" s="6"/>
      <c r="J195" s="100"/>
      <c r="K195" s="100"/>
      <c r="L195" s="6"/>
    </row>
    <row r="196" spans="1:12" x14ac:dyDescent="0.25">
      <c r="A196" s="87"/>
      <c r="B196" s="98"/>
      <c r="C196" s="6"/>
      <c r="D196" s="87"/>
      <c r="E196" s="87"/>
      <c r="F196" s="6"/>
      <c r="G196" s="99"/>
      <c r="H196" s="6"/>
      <c r="I196" s="6"/>
      <c r="J196" s="100"/>
      <c r="K196" s="100"/>
      <c r="L196" s="6"/>
    </row>
    <row r="197" spans="1:12" x14ac:dyDescent="0.25">
      <c r="A197" s="87"/>
      <c r="B197" s="98"/>
      <c r="C197" s="6"/>
      <c r="D197" s="87"/>
      <c r="E197" s="87"/>
      <c r="F197" s="6"/>
      <c r="G197" s="99"/>
      <c r="H197" s="6"/>
      <c r="I197" s="6"/>
      <c r="J197" s="100"/>
      <c r="K197" s="100"/>
      <c r="L197" s="6"/>
    </row>
    <row r="198" spans="1:12" x14ac:dyDescent="0.25">
      <c r="A198" s="87"/>
      <c r="B198" s="98"/>
      <c r="C198" s="6"/>
      <c r="D198" s="87"/>
      <c r="E198" s="87"/>
      <c r="F198" s="6"/>
      <c r="G198" s="99"/>
      <c r="H198" s="6"/>
      <c r="I198" s="6"/>
      <c r="J198" s="100"/>
      <c r="K198" s="100"/>
      <c r="L198" s="6"/>
    </row>
    <row r="199" spans="1:12" x14ac:dyDescent="0.25">
      <c r="A199" s="87"/>
      <c r="B199" s="98"/>
      <c r="C199" s="6"/>
      <c r="D199" s="87"/>
      <c r="E199" s="87"/>
      <c r="F199" s="6"/>
      <c r="G199" s="99"/>
      <c r="H199" s="6"/>
      <c r="I199" s="6"/>
      <c r="J199" s="100"/>
      <c r="K199" s="100"/>
      <c r="L199" s="6"/>
    </row>
    <row r="200" spans="1:12" x14ac:dyDescent="0.25">
      <c r="A200" s="87"/>
      <c r="B200" s="98"/>
      <c r="C200" s="6"/>
      <c r="D200" s="87"/>
      <c r="E200" s="87"/>
      <c r="F200" s="6"/>
      <c r="G200" s="99"/>
      <c r="H200" s="6"/>
      <c r="I200" s="6"/>
      <c r="J200" s="100"/>
      <c r="K200" s="100"/>
      <c r="L200" s="6"/>
    </row>
    <row r="201" spans="1:12" x14ac:dyDescent="0.25">
      <c r="A201" s="87"/>
      <c r="B201" s="98"/>
      <c r="C201" s="6"/>
      <c r="D201" s="87"/>
      <c r="E201" s="87"/>
      <c r="F201" s="6"/>
      <c r="G201" s="99"/>
      <c r="H201" s="6"/>
      <c r="I201" s="6"/>
      <c r="J201" s="100"/>
      <c r="K201" s="100"/>
      <c r="L201" s="6"/>
    </row>
    <row r="202" spans="1:12" x14ac:dyDescent="0.25">
      <c r="A202" s="87"/>
      <c r="B202" s="98"/>
      <c r="C202" s="6"/>
      <c r="D202" s="87"/>
      <c r="E202" s="87"/>
      <c r="F202" s="6"/>
      <c r="G202" s="99"/>
      <c r="H202" s="6"/>
      <c r="I202" s="6"/>
      <c r="J202" s="100"/>
      <c r="K202" s="100"/>
      <c r="L202" s="6"/>
    </row>
    <row r="203" spans="1:12" x14ac:dyDescent="0.25">
      <c r="A203" s="87"/>
      <c r="B203" s="98"/>
      <c r="C203" s="6"/>
      <c r="D203" s="87"/>
      <c r="E203" s="87"/>
      <c r="F203" s="6"/>
      <c r="G203" s="99"/>
      <c r="H203" s="6"/>
      <c r="I203" s="6"/>
      <c r="J203" s="100"/>
      <c r="K203" s="100"/>
      <c r="L203" s="6"/>
    </row>
    <row r="204" spans="1:12" x14ac:dyDescent="0.25">
      <c r="A204" s="87"/>
      <c r="B204" s="98"/>
      <c r="C204" s="6"/>
      <c r="D204" s="87"/>
      <c r="E204" s="87"/>
      <c r="F204" s="6"/>
      <c r="G204" s="99"/>
      <c r="H204" s="6"/>
      <c r="I204" s="6"/>
      <c r="J204" s="100"/>
      <c r="K204" s="100"/>
      <c r="L204" s="6"/>
    </row>
    <row r="205" spans="1:12" x14ac:dyDescent="0.25">
      <c r="A205" s="87"/>
      <c r="B205" s="98"/>
      <c r="C205" s="6"/>
      <c r="D205" s="87"/>
      <c r="E205" s="87"/>
      <c r="F205" s="6"/>
      <c r="G205" s="99"/>
      <c r="H205" s="6"/>
      <c r="I205" s="6"/>
      <c r="J205" s="100"/>
      <c r="K205" s="100"/>
      <c r="L205" s="6"/>
    </row>
    <row r="206" spans="1:12" x14ac:dyDescent="0.25">
      <c r="A206" s="87"/>
      <c r="B206" s="98"/>
      <c r="C206" s="6"/>
      <c r="D206" s="87"/>
      <c r="E206" s="87"/>
      <c r="F206" s="6"/>
      <c r="G206" s="99"/>
      <c r="H206" s="6"/>
      <c r="I206" s="6"/>
      <c r="J206" s="100"/>
      <c r="K206" s="100"/>
      <c r="L206" s="6"/>
    </row>
    <row r="207" spans="1:12" x14ac:dyDescent="0.25">
      <c r="A207" s="87"/>
      <c r="B207" s="98"/>
      <c r="C207" s="6"/>
      <c r="D207" s="87"/>
      <c r="E207" s="87"/>
      <c r="F207" s="6"/>
      <c r="G207" s="99"/>
      <c r="H207" s="6"/>
      <c r="I207" s="6"/>
      <c r="J207" s="100"/>
      <c r="K207" s="100"/>
      <c r="L207" s="6"/>
    </row>
    <row r="208" spans="1:12" x14ac:dyDescent="0.25">
      <c r="A208" s="87"/>
      <c r="B208" s="98"/>
      <c r="C208" s="6"/>
      <c r="D208" s="87"/>
      <c r="E208" s="87"/>
      <c r="F208" s="6"/>
      <c r="G208" s="99"/>
      <c r="H208" s="6"/>
      <c r="I208" s="6"/>
      <c r="J208" s="100"/>
      <c r="K208" s="100"/>
      <c r="L208" s="6"/>
    </row>
    <row r="209" spans="1:12" x14ac:dyDescent="0.25">
      <c r="A209" s="87"/>
      <c r="B209" s="98"/>
      <c r="C209" s="6"/>
      <c r="D209" s="87"/>
      <c r="E209" s="87"/>
      <c r="F209" s="6"/>
      <c r="G209" s="99"/>
      <c r="H209" s="6"/>
      <c r="I209" s="6"/>
      <c r="J209" s="100"/>
      <c r="K209" s="100"/>
      <c r="L209" s="6"/>
    </row>
    <row r="210" spans="1:12" x14ac:dyDescent="0.25">
      <c r="A210" s="87"/>
      <c r="B210" s="98"/>
      <c r="C210" s="6"/>
      <c r="D210" s="87"/>
      <c r="E210" s="87"/>
      <c r="F210" s="6"/>
      <c r="G210" s="99"/>
      <c r="H210" s="6"/>
      <c r="I210" s="6"/>
      <c r="J210" s="100"/>
      <c r="K210" s="100"/>
      <c r="L210" s="6"/>
    </row>
    <row r="211" spans="1:12" x14ac:dyDescent="0.25">
      <c r="A211" s="87"/>
      <c r="B211" s="98"/>
      <c r="C211" s="6"/>
      <c r="D211" s="87"/>
      <c r="E211" s="87"/>
      <c r="F211" s="6"/>
      <c r="G211" s="99"/>
      <c r="H211" s="6"/>
      <c r="I211" s="6"/>
      <c r="J211" s="100"/>
      <c r="K211" s="100"/>
      <c r="L211" s="6"/>
    </row>
    <row r="212" spans="1:12" x14ac:dyDescent="0.25">
      <c r="A212" s="87"/>
      <c r="B212" s="98"/>
      <c r="C212" s="6"/>
      <c r="D212" s="87"/>
      <c r="E212" s="87"/>
      <c r="F212" s="6"/>
      <c r="G212" s="99"/>
      <c r="H212" s="6"/>
      <c r="I212" s="6"/>
      <c r="J212" s="100"/>
      <c r="K212" s="100"/>
      <c r="L212" s="6"/>
    </row>
    <row r="213" spans="1:12" x14ac:dyDescent="0.25">
      <c r="A213" s="87"/>
      <c r="B213" s="98"/>
      <c r="C213" s="6"/>
      <c r="D213" s="87"/>
      <c r="E213" s="87"/>
      <c r="F213" s="6"/>
      <c r="G213" s="99"/>
      <c r="H213" s="6"/>
      <c r="I213" s="6"/>
      <c r="J213" s="100"/>
      <c r="K213" s="100"/>
      <c r="L213" s="6"/>
    </row>
    <row r="214" spans="1:12" x14ac:dyDescent="0.25">
      <c r="A214" s="87"/>
      <c r="B214" s="98"/>
      <c r="C214" s="6"/>
      <c r="D214" s="87"/>
      <c r="E214" s="87"/>
      <c r="F214" s="6"/>
      <c r="G214" s="99"/>
      <c r="H214" s="6"/>
      <c r="I214" s="6"/>
      <c r="J214" s="100"/>
      <c r="K214" s="100"/>
      <c r="L214" s="6"/>
    </row>
    <row r="215" spans="1:12" x14ac:dyDescent="0.25">
      <c r="A215" s="87"/>
      <c r="B215" s="98"/>
      <c r="C215" s="6"/>
      <c r="D215" s="87"/>
      <c r="E215" s="87"/>
      <c r="F215" s="6"/>
      <c r="G215" s="99"/>
      <c r="H215" s="6"/>
      <c r="I215" s="6"/>
      <c r="J215" s="100"/>
      <c r="K215" s="100"/>
      <c r="L215" s="6"/>
    </row>
    <row r="216" spans="1:12" x14ac:dyDescent="0.25">
      <c r="A216" s="87"/>
      <c r="B216" s="98"/>
      <c r="C216" s="6"/>
      <c r="D216" s="87"/>
      <c r="E216" s="87"/>
      <c r="F216" s="6"/>
      <c r="G216" s="99"/>
      <c r="H216" s="6"/>
      <c r="I216" s="6"/>
      <c r="J216" s="100"/>
      <c r="K216" s="100"/>
      <c r="L216" s="6"/>
    </row>
    <row r="217" spans="1:12" x14ac:dyDescent="0.25">
      <c r="A217" s="87"/>
      <c r="B217" s="98"/>
      <c r="C217" s="6"/>
      <c r="D217" s="87"/>
      <c r="E217" s="87"/>
      <c r="F217" s="6"/>
      <c r="G217" s="99"/>
      <c r="H217" s="6"/>
      <c r="I217" s="6"/>
      <c r="J217" s="100"/>
      <c r="K217" s="100"/>
      <c r="L217" s="6"/>
    </row>
    <row r="218" spans="1:12" x14ac:dyDescent="0.25">
      <c r="A218" s="87"/>
      <c r="B218" s="98"/>
      <c r="C218" s="6"/>
      <c r="D218" s="87"/>
      <c r="E218" s="87"/>
      <c r="F218" s="6"/>
      <c r="G218" s="99"/>
      <c r="H218" s="6"/>
      <c r="I218" s="6"/>
      <c r="J218" s="100"/>
      <c r="K218" s="100"/>
      <c r="L218" s="6"/>
    </row>
    <row r="219" spans="1:12" x14ac:dyDescent="0.25">
      <c r="A219" s="87"/>
      <c r="B219" s="98"/>
      <c r="C219" s="6"/>
      <c r="D219" s="87"/>
      <c r="E219" s="87"/>
      <c r="F219" s="6"/>
      <c r="G219" s="99"/>
      <c r="H219" s="6"/>
      <c r="I219" s="6"/>
      <c r="J219" s="100"/>
      <c r="K219" s="100"/>
      <c r="L219" s="6"/>
    </row>
    <row r="220" spans="1:12" x14ac:dyDescent="0.25">
      <c r="A220" s="87"/>
      <c r="B220" s="98"/>
      <c r="C220" s="6"/>
      <c r="D220" s="87"/>
      <c r="E220" s="87"/>
      <c r="F220" s="6"/>
      <c r="G220" s="99"/>
      <c r="H220" s="6"/>
      <c r="I220" s="6"/>
      <c r="J220" s="100"/>
      <c r="K220" s="100"/>
      <c r="L220" s="6"/>
    </row>
    <row r="221" spans="1:12" x14ac:dyDescent="0.25">
      <c r="A221" s="87"/>
      <c r="B221" s="98"/>
      <c r="C221" s="6"/>
      <c r="D221" s="87"/>
      <c r="E221" s="87"/>
      <c r="F221" s="6"/>
      <c r="G221" s="99"/>
      <c r="H221" s="6"/>
      <c r="I221" s="6"/>
      <c r="J221" s="100"/>
      <c r="K221" s="100"/>
      <c r="L221" s="6"/>
    </row>
    <row r="222" spans="1:12" x14ac:dyDescent="0.25">
      <c r="A222" s="87"/>
      <c r="B222" s="98"/>
      <c r="C222" s="6"/>
      <c r="D222" s="87"/>
      <c r="E222" s="87"/>
      <c r="F222" s="6"/>
      <c r="G222" s="99"/>
      <c r="H222" s="6"/>
      <c r="I222" s="6"/>
      <c r="J222" s="100"/>
      <c r="K222" s="100"/>
      <c r="L222" s="6"/>
    </row>
    <row r="223" spans="1:12" x14ac:dyDescent="0.25">
      <c r="A223" s="87"/>
      <c r="B223" s="98"/>
      <c r="C223" s="6"/>
      <c r="D223" s="87"/>
      <c r="E223" s="87"/>
      <c r="F223" s="6"/>
      <c r="G223" s="99"/>
      <c r="H223" s="6"/>
      <c r="I223" s="6"/>
      <c r="J223" s="100"/>
      <c r="K223" s="100"/>
      <c r="L223" s="6"/>
    </row>
    <row r="224" spans="1:12" x14ac:dyDescent="0.25">
      <c r="A224" s="87"/>
      <c r="B224" s="98"/>
      <c r="C224" s="6"/>
      <c r="D224" s="87"/>
      <c r="E224" s="87"/>
      <c r="F224" s="6"/>
      <c r="G224" s="99"/>
      <c r="H224" s="6"/>
      <c r="I224" s="6"/>
      <c r="J224" s="100"/>
      <c r="K224" s="100"/>
      <c r="L224" s="6"/>
    </row>
    <row r="225" spans="1:12" x14ac:dyDescent="0.25">
      <c r="A225" s="87"/>
      <c r="B225" s="98"/>
      <c r="C225" s="6"/>
      <c r="D225" s="87"/>
      <c r="E225" s="87"/>
      <c r="F225" s="6"/>
      <c r="G225" s="99"/>
      <c r="H225" s="6"/>
      <c r="I225" s="6"/>
      <c r="J225" s="6"/>
      <c r="K225" s="6"/>
      <c r="L225" s="6"/>
    </row>
    <row r="226" spans="1:12" x14ac:dyDescent="0.25">
      <c r="A226" s="87"/>
      <c r="B226" s="98"/>
      <c r="C226" s="6"/>
      <c r="D226" s="87"/>
      <c r="E226" s="87"/>
      <c r="F226" s="6"/>
      <c r="G226" s="99"/>
      <c r="H226" s="6"/>
      <c r="I226" s="6"/>
      <c r="J226" s="6"/>
      <c r="K226" s="6"/>
      <c r="L226" s="6"/>
    </row>
    <row r="227" spans="1:12" x14ac:dyDescent="0.25">
      <c r="A227" s="87"/>
      <c r="B227" s="98"/>
      <c r="C227" s="6"/>
      <c r="D227" s="87"/>
      <c r="E227" s="87"/>
      <c r="F227" s="6"/>
      <c r="G227" s="99"/>
      <c r="H227" s="6"/>
      <c r="I227" s="6"/>
      <c r="J227" s="6"/>
      <c r="K227" s="6"/>
      <c r="L227" s="6"/>
    </row>
    <row r="228" spans="1:12" x14ac:dyDescent="0.25">
      <c r="A228" s="87"/>
      <c r="B228" s="98"/>
      <c r="C228" s="6"/>
      <c r="D228" s="87"/>
      <c r="E228" s="87"/>
      <c r="F228" s="6"/>
      <c r="G228" s="99"/>
      <c r="H228" s="6"/>
      <c r="I228" s="6"/>
      <c r="J228" s="6"/>
      <c r="K228" s="6"/>
      <c r="L228" s="6"/>
    </row>
    <row r="229" spans="1:12" x14ac:dyDescent="0.25">
      <c r="A229" s="87"/>
      <c r="B229" s="98"/>
      <c r="C229" s="6"/>
      <c r="D229" s="87"/>
      <c r="E229" s="87"/>
      <c r="F229" s="6"/>
      <c r="G229" s="99"/>
      <c r="H229" s="6"/>
      <c r="I229" s="6"/>
      <c r="J229" s="6"/>
      <c r="K229" s="6"/>
      <c r="L229" s="6"/>
    </row>
    <row r="230" spans="1:12" x14ac:dyDescent="0.25">
      <c r="A230" s="87"/>
      <c r="B230" s="98"/>
      <c r="C230" s="6"/>
      <c r="D230" s="87"/>
      <c r="E230" s="87"/>
      <c r="F230" s="6"/>
      <c r="G230" s="99"/>
      <c r="H230" s="6"/>
      <c r="I230" s="6"/>
      <c r="J230" s="6"/>
      <c r="K230" s="6"/>
      <c r="L230" s="6"/>
    </row>
    <row r="231" spans="1:12" x14ac:dyDescent="0.25">
      <c r="A231" s="87"/>
      <c r="B231" s="98"/>
      <c r="C231" s="6"/>
      <c r="D231" s="87"/>
      <c r="E231" s="87"/>
      <c r="F231" s="6"/>
      <c r="G231" s="99"/>
      <c r="H231" s="6"/>
      <c r="I231" s="6"/>
      <c r="J231" s="6"/>
      <c r="K231" s="6"/>
      <c r="L231" s="6"/>
    </row>
    <row r="232" spans="1:12" x14ac:dyDescent="0.25">
      <c r="A232" s="87"/>
      <c r="B232" s="98"/>
      <c r="C232" s="6"/>
      <c r="D232" s="87"/>
      <c r="E232" s="87"/>
      <c r="F232" s="6"/>
      <c r="G232" s="99"/>
      <c r="H232" s="6"/>
      <c r="I232" s="6"/>
      <c r="J232" s="6"/>
      <c r="K232" s="6"/>
      <c r="L232" s="6"/>
    </row>
    <row r="233" spans="1:12" x14ac:dyDescent="0.25">
      <c r="A233" s="87"/>
      <c r="B233" s="98"/>
      <c r="C233" s="6"/>
      <c r="D233" s="87"/>
      <c r="E233" s="87"/>
      <c r="F233" s="6"/>
      <c r="G233" s="99"/>
      <c r="H233" s="6"/>
      <c r="I233" s="6"/>
      <c r="J233" s="6"/>
      <c r="K233" s="6"/>
      <c r="L233" s="6"/>
    </row>
    <row r="234" spans="1:12" x14ac:dyDescent="0.25">
      <c r="A234" s="87"/>
      <c r="B234" s="98"/>
      <c r="C234" s="6"/>
      <c r="D234" s="87"/>
      <c r="E234" s="87"/>
      <c r="F234" s="6"/>
      <c r="G234" s="99"/>
      <c r="H234" s="6"/>
      <c r="I234" s="6"/>
      <c r="J234" s="6"/>
      <c r="K234" s="6"/>
      <c r="L234" s="6"/>
    </row>
    <row r="235" spans="1:12" x14ac:dyDescent="0.25">
      <c r="A235" s="87"/>
      <c r="B235" s="98"/>
      <c r="C235" s="6"/>
      <c r="D235" s="87"/>
      <c r="E235" s="87"/>
      <c r="F235" s="6"/>
      <c r="G235" s="99"/>
      <c r="H235" s="6"/>
      <c r="I235" s="6"/>
      <c r="J235" s="6"/>
      <c r="K235" s="6"/>
      <c r="L235" s="6"/>
    </row>
    <row r="236" spans="1:12" x14ac:dyDescent="0.25">
      <c r="A236" s="87"/>
      <c r="B236" s="98"/>
      <c r="C236" s="6"/>
      <c r="D236" s="87"/>
      <c r="E236" s="87"/>
      <c r="F236" s="6"/>
      <c r="G236" s="99"/>
      <c r="H236" s="6"/>
      <c r="I236" s="6"/>
      <c r="J236" s="6"/>
      <c r="K236" s="6"/>
      <c r="L236" s="6"/>
    </row>
    <row r="237" spans="1:12" x14ac:dyDescent="0.25">
      <c r="A237" s="87"/>
      <c r="B237" s="98"/>
      <c r="C237" s="6"/>
      <c r="D237" s="87"/>
      <c r="E237" s="87"/>
      <c r="F237" s="6"/>
      <c r="G237" s="99"/>
      <c r="H237" s="6"/>
      <c r="I237" s="6"/>
      <c r="J237" s="6"/>
      <c r="K237" s="6"/>
      <c r="L237" s="6"/>
    </row>
    <row r="238" spans="1:12" x14ac:dyDescent="0.25">
      <c r="A238" s="87"/>
      <c r="B238" s="98"/>
      <c r="C238" s="6"/>
      <c r="D238" s="87"/>
      <c r="E238" s="87"/>
      <c r="F238" s="6"/>
      <c r="G238" s="99"/>
      <c r="H238" s="100"/>
      <c r="I238" s="6"/>
      <c r="J238" s="100"/>
      <c r="K238" s="100"/>
      <c r="L238" s="6"/>
    </row>
    <row r="239" spans="1:12" x14ac:dyDescent="0.25">
      <c r="A239" s="6"/>
      <c r="B239" s="98"/>
      <c r="C239" s="6"/>
      <c r="D239" s="87"/>
      <c r="E239" s="87"/>
      <c r="F239" s="6"/>
      <c r="G239" s="100"/>
      <c r="H239" s="100"/>
      <c r="I239" s="6"/>
      <c r="J239" s="100"/>
      <c r="K239" s="100"/>
      <c r="L239" s="6"/>
    </row>
    <row r="240" spans="1:12" x14ac:dyDescent="0.25">
      <c r="A240" s="6"/>
      <c r="B240" s="98"/>
      <c r="C240" s="6"/>
      <c r="D240" s="87"/>
      <c r="E240" s="87"/>
      <c r="F240" s="6"/>
      <c r="G240" s="100"/>
      <c r="H240" s="100"/>
      <c r="I240" s="6"/>
      <c r="J240" s="100"/>
      <c r="K240" s="100"/>
      <c r="L240" s="6"/>
    </row>
    <row r="241" spans="1:12" x14ac:dyDescent="0.25">
      <c r="A241" s="6"/>
      <c r="B241" s="98"/>
      <c r="C241" s="6"/>
      <c r="D241" s="87"/>
      <c r="E241" s="87"/>
      <c r="F241" s="6"/>
      <c r="G241" s="100"/>
      <c r="H241" s="100"/>
      <c r="I241" s="6"/>
      <c r="J241" s="100"/>
      <c r="K241" s="100"/>
      <c r="L241" s="6"/>
    </row>
    <row r="242" spans="1:12" x14ac:dyDescent="0.25">
      <c r="A242" s="6"/>
      <c r="B242" s="98"/>
      <c r="C242" s="6"/>
      <c r="D242" s="87"/>
      <c r="E242" s="87"/>
      <c r="F242" s="6"/>
      <c r="G242" s="100"/>
      <c r="H242" s="100"/>
      <c r="I242" s="6"/>
      <c r="J242" s="100"/>
      <c r="K242" s="100"/>
      <c r="L242" s="6"/>
    </row>
    <row r="243" spans="1:12" x14ac:dyDescent="0.25">
      <c r="A243" s="6"/>
      <c r="B243" s="98"/>
      <c r="C243" s="6"/>
      <c r="D243" s="87"/>
      <c r="E243" s="87"/>
      <c r="F243" s="6"/>
      <c r="G243" s="100"/>
      <c r="H243" s="100"/>
      <c r="I243" s="6"/>
      <c r="J243" s="100"/>
      <c r="K243" s="100"/>
      <c r="L243" s="6"/>
    </row>
    <row r="244" spans="1:12" x14ac:dyDescent="0.25">
      <c r="A244" s="6"/>
      <c r="B244" s="98"/>
      <c r="C244" s="6"/>
      <c r="D244" s="87"/>
      <c r="E244" s="87"/>
      <c r="F244" s="6"/>
      <c r="G244" s="100"/>
      <c r="H244" s="100"/>
      <c r="I244" s="6"/>
      <c r="J244" s="100"/>
      <c r="K244" s="100"/>
      <c r="L244" s="6"/>
    </row>
    <row r="245" spans="1:12" x14ac:dyDescent="0.25">
      <c r="A245" s="6"/>
      <c r="B245" s="98"/>
      <c r="C245" s="6"/>
      <c r="D245" s="87"/>
      <c r="E245" s="87"/>
      <c r="F245" s="6"/>
      <c r="G245" s="100"/>
      <c r="H245" s="100"/>
      <c r="I245" s="6"/>
      <c r="J245" s="100"/>
      <c r="K245" s="100"/>
      <c r="L245" s="6"/>
    </row>
    <row r="246" spans="1:12" x14ac:dyDescent="0.25">
      <c r="A246" s="6"/>
      <c r="B246" s="98"/>
      <c r="C246" s="6"/>
      <c r="D246" s="87"/>
      <c r="E246" s="87"/>
      <c r="F246" s="6"/>
      <c r="G246" s="100"/>
      <c r="H246" s="100"/>
      <c r="I246" s="6"/>
      <c r="J246" s="100"/>
      <c r="K246" s="100"/>
      <c r="L246" s="6"/>
    </row>
    <row r="263" spans="1:12" x14ac:dyDescent="0.25">
      <c r="A263" s="6"/>
      <c r="B263" s="98"/>
      <c r="C263" s="6"/>
      <c r="D263" s="87"/>
      <c r="E263" s="87"/>
      <c r="F263" s="6"/>
      <c r="G263" s="100"/>
      <c r="H263" s="100"/>
      <c r="I263" s="6"/>
      <c r="J263" s="100"/>
      <c r="K263" s="100"/>
      <c r="L263" s="6"/>
    </row>
    <row r="264" spans="1:12" x14ac:dyDescent="0.25">
      <c r="A264" s="6"/>
      <c r="B264" s="98"/>
      <c r="C264" s="6"/>
      <c r="D264" s="87"/>
      <c r="E264" s="87"/>
      <c r="F264" s="6"/>
      <c r="G264" s="100"/>
      <c r="H264" s="100"/>
      <c r="I264" s="6"/>
      <c r="J264" s="100"/>
      <c r="K264" s="100"/>
      <c r="L264" s="6"/>
    </row>
    <row r="265" spans="1:12" x14ac:dyDescent="0.25">
      <c r="A265" s="6"/>
      <c r="B265" s="98"/>
      <c r="C265" s="6"/>
      <c r="D265" s="87"/>
      <c r="E265" s="87"/>
      <c r="F265" s="6"/>
      <c r="G265" s="100"/>
      <c r="H265" s="100"/>
      <c r="I265" s="6"/>
      <c r="J265" s="100"/>
      <c r="K265" s="100"/>
      <c r="L265" s="6"/>
    </row>
    <row r="266" spans="1:12" x14ac:dyDescent="0.25">
      <c r="A266" s="6"/>
      <c r="B266" s="98"/>
      <c r="C266" s="6"/>
      <c r="D266" s="87"/>
      <c r="E266" s="87"/>
      <c r="F266" s="6"/>
      <c r="G266" s="100"/>
      <c r="H266" s="100"/>
      <c r="I266" s="6"/>
      <c r="J266" s="100"/>
      <c r="K266" s="100"/>
      <c r="L266" s="6"/>
    </row>
    <row r="267" spans="1:12" x14ac:dyDescent="0.25">
      <c r="A267" s="6"/>
      <c r="B267" s="98"/>
      <c r="C267" s="6"/>
      <c r="D267" s="87"/>
      <c r="E267" s="87"/>
      <c r="F267" s="6"/>
      <c r="G267" s="100"/>
      <c r="H267" s="100"/>
      <c r="I267" s="6"/>
      <c r="J267" s="100"/>
      <c r="K267" s="100"/>
      <c r="L267" s="6"/>
    </row>
    <row r="268" spans="1:12" x14ac:dyDescent="0.25">
      <c r="A268" s="6"/>
      <c r="B268" s="98"/>
      <c r="C268" s="6"/>
      <c r="D268" s="87"/>
      <c r="E268" s="87"/>
      <c r="F268" s="6"/>
      <c r="G268" s="100"/>
      <c r="H268" s="100"/>
      <c r="I268" s="6"/>
      <c r="J268" s="100"/>
      <c r="K268" s="100"/>
      <c r="L268" s="6"/>
    </row>
    <row r="269" spans="1:12" x14ac:dyDescent="0.25">
      <c r="A269" s="6"/>
      <c r="B269" s="98"/>
      <c r="C269" s="6"/>
      <c r="D269" s="87"/>
      <c r="E269" s="87"/>
      <c r="F269" s="6"/>
      <c r="G269" s="100"/>
      <c r="H269" s="100"/>
      <c r="I269" s="6"/>
      <c r="J269" s="100"/>
      <c r="K269" s="100"/>
      <c r="L269" s="6"/>
    </row>
    <row r="270" spans="1:12" x14ac:dyDescent="0.25">
      <c r="A270" s="6"/>
      <c r="B270" s="98"/>
      <c r="C270" s="6"/>
      <c r="D270" s="87"/>
      <c r="E270" s="87"/>
      <c r="F270" s="6"/>
      <c r="G270" s="100"/>
      <c r="H270" s="100"/>
      <c r="I270" s="6"/>
      <c r="J270" s="100"/>
      <c r="K270" s="100"/>
      <c r="L270" s="6"/>
    </row>
    <row r="271" spans="1:12" x14ac:dyDescent="0.25">
      <c r="A271" s="6"/>
      <c r="B271" s="98"/>
      <c r="C271" s="6"/>
      <c r="D271" s="87"/>
      <c r="E271" s="87"/>
      <c r="F271" s="6"/>
      <c r="G271" s="100"/>
      <c r="H271" s="100"/>
      <c r="I271" s="6"/>
      <c r="J271" s="100"/>
      <c r="K271" s="100"/>
      <c r="L271" s="6"/>
    </row>
    <row r="272" spans="1:12" x14ac:dyDescent="0.25">
      <c r="A272" s="6"/>
      <c r="B272" s="98"/>
      <c r="C272" s="6"/>
      <c r="D272" s="87"/>
      <c r="E272" s="87"/>
      <c r="F272" s="6"/>
      <c r="G272" s="100"/>
      <c r="H272" s="100"/>
      <c r="I272" s="6"/>
      <c r="J272" s="100"/>
      <c r="K272" s="100"/>
      <c r="L272" s="6"/>
    </row>
    <row r="273" spans="1:12" x14ac:dyDescent="0.25">
      <c r="A273" s="6"/>
      <c r="B273" s="98"/>
      <c r="C273" s="6"/>
      <c r="D273" s="87"/>
      <c r="E273" s="87"/>
      <c r="F273" s="6"/>
      <c r="G273" s="100"/>
      <c r="H273" s="100"/>
      <c r="I273" s="6"/>
      <c r="J273" s="100"/>
      <c r="K273" s="100"/>
      <c r="L273" s="6"/>
    </row>
    <row r="274" spans="1:12" x14ac:dyDescent="0.25">
      <c r="A274" s="6"/>
      <c r="B274" s="98"/>
      <c r="C274" s="6"/>
      <c r="D274" s="87"/>
      <c r="E274" s="87"/>
      <c r="F274" s="6"/>
      <c r="G274" s="100"/>
      <c r="H274" s="100"/>
      <c r="I274" s="6"/>
      <c r="J274" s="100"/>
      <c r="K274" s="100"/>
      <c r="L274" s="6"/>
    </row>
    <row r="275" spans="1:12" x14ac:dyDescent="0.25">
      <c r="A275" s="6"/>
      <c r="B275" s="98"/>
      <c r="C275" s="6"/>
      <c r="D275" s="87"/>
      <c r="E275" s="87"/>
      <c r="F275" s="6"/>
      <c r="G275" s="100"/>
      <c r="H275" s="100"/>
      <c r="I275" s="6"/>
      <c r="J275" s="100"/>
      <c r="K275" s="100"/>
      <c r="L275" s="6"/>
    </row>
    <row r="276" spans="1:12" x14ac:dyDescent="0.25">
      <c r="A276" s="6"/>
      <c r="B276" s="98"/>
      <c r="C276" s="6"/>
      <c r="D276" s="87"/>
      <c r="E276" s="87"/>
      <c r="F276" s="6"/>
      <c r="G276" s="100"/>
      <c r="H276" s="100"/>
      <c r="I276" s="6"/>
      <c r="J276" s="100"/>
      <c r="K276" s="100"/>
      <c r="L276" s="6"/>
    </row>
    <row r="277" spans="1:12" x14ac:dyDescent="0.25">
      <c r="A277" s="6"/>
      <c r="B277" s="98"/>
      <c r="C277" s="6"/>
      <c r="D277" s="87"/>
      <c r="E277" s="87"/>
      <c r="F277" s="6"/>
      <c r="G277" s="100"/>
      <c r="H277" s="100"/>
      <c r="I277" s="6"/>
      <c r="J277" s="100"/>
      <c r="K277" s="100"/>
      <c r="L277" s="6"/>
    </row>
    <row r="278" spans="1:12" x14ac:dyDescent="0.25">
      <c r="A278" s="6"/>
      <c r="B278" s="98"/>
      <c r="C278" s="6"/>
      <c r="D278" s="87"/>
      <c r="E278" s="87"/>
      <c r="F278" s="6"/>
      <c r="G278" s="100"/>
      <c r="H278" s="100"/>
      <c r="I278" s="6"/>
      <c r="J278" s="100"/>
      <c r="K278" s="100"/>
      <c r="L278" s="6"/>
    </row>
    <row r="279" spans="1:12" x14ac:dyDescent="0.25">
      <c r="A279" s="6"/>
      <c r="B279" s="98"/>
      <c r="C279" s="6"/>
      <c r="D279" s="87"/>
      <c r="E279" s="87"/>
      <c r="F279" s="6"/>
      <c r="G279" s="100"/>
      <c r="H279" s="100"/>
      <c r="I279" s="6"/>
      <c r="J279" s="100"/>
      <c r="K279" s="100"/>
      <c r="L279" s="6"/>
    </row>
    <row r="280" spans="1:12" x14ac:dyDescent="0.25">
      <c r="A280" s="6"/>
      <c r="B280" s="98"/>
      <c r="C280" s="6"/>
      <c r="D280" s="87"/>
      <c r="E280" s="87"/>
      <c r="F280" s="6"/>
      <c r="G280" s="100"/>
      <c r="H280" s="100"/>
      <c r="I280" s="6"/>
      <c r="J280" s="100"/>
      <c r="K280" s="100"/>
      <c r="L280" s="6"/>
    </row>
    <row r="281" spans="1:12" x14ac:dyDescent="0.25">
      <c r="A281" s="6"/>
      <c r="B281" s="98"/>
      <c r="C281" s="6"/>
      <c r="D281" s="87"/>
      <c r="E281" s="87"/>
      <c r="F281" s="6"/>
      <c r="G281" s="100"/>
      <c r="H281" s="100"/>
      <c r="I281" s="6"/>
      <c r="J281" s="100"/>
      <c r="K281" s="100"/>
      <c r="L281" s="6"/>
    </row>
    <row r="282" spans="1:12" x14ac:dyDescent="0.25">
      <c r="A282" s="6"/>
      <c r="B282" s="98"/>
      <c r="C282" s="6"/>
      <c r="D282" s="87"/>
      <c r="E282" s="87"/>
      <c r="F282" s="6"/>
      <c r="G282" s="100"/>
      <c r="H282" s="100"/>
      <c r="I282" s="6"/>
      <c r="J282" s="100"/>
      <c r="K282" s="100"/>
      <c r="L282" s="6"/>
    </row>
    <row r="283" spans="1:12" x14ac:dyDescent="0.25">
      <c r="A283" s="6"/>
      <c r="B283" s="98"/>
      <c r="C283" s="6"/>
      <c r="D283" s="87"/>
      <c r="E283" s="87"/>
      <c r="F283" s="6"/>
      <c r="G283" s="100"/>
      <c r="H283" s="100"/>
      <c r="I283" s="6"/>
      <c r="J283" s="100"/>
      <c r="K283" s="100"/>
      <c r="L283" s="6"/>
    </row>
    <row r="284" spans="1:12" x14ac:dyDescent="0.25">
      <c r="A284" s="6"/>
      <c r="B284" s="98"/>
      <c r="C284" s="6"/>
      <c r="D284" s="87"/>
      <c r="E284" s="87"/>
      <c r="F284" s="6"/>
      <c r="G284" s="100"/>
      <c r="H284" s="100"/>
      <c r="I284" s="6"/>
      <c r="J284" s="100"/>
      <c r="K284" s="100"/>
      <c r="L284" s="6"/>
    </row>
    <row r="285" spans="1:12" x14ac:dyDescent="0.25">
      <c r="A285" s="6"/>
      <c r="B285" s="98"/>
      <c r="C285" s="6"/>
      <c r="D285" s="87"/>
      <c r="E285" s="87"/>
      <c r="F285" s="6"/>
      <c r="G285" s="100"/>
      <c r="H285" s="100"/>
      <c r="I285" s="6"/>
      <c r="J285" s="100"/>
      <c r="K285" s="100"/>
      <c r="L285" s="6"/>
    </row>
    <row r="286" spans="1:12" x14ac:dyDescent="0.25">
      <c r="A286" s="6"/>
      <c r="B286" s="98"/>
      <c r="C286" s="6"/>
      <c r="D286" s="87"/>
      <c r="E286" s="87"/>
      <c r="F286" s="6"/>
      <c r="G286" s="100"/>
      <c r="H286" s="100"/>
      <c r="I286" s="6"/>
      <c r="J286" s="100"/>
      <c r="K286" s="100"/>
      <c r="L286" s="6"/>
    </row>
    <row r="287" spans="1:12" x14ac:dyDescent="0.25">
      <c r="A287" s="6"/>
      <c r="B287" s="98"/>
      <c r="C287" s="6"/>
      <c r="D287" s="87"/>
      <c r="E287" s="87"/>
      <c r="F287" s="6"/>
      <c r="G287" s="100"/>
      <c r="H287" s="100"/>
      <c r="I287" s="6"/>
      <c r="J287" s="100"/>
      <c r="K287" s="100"/>
      <c r="L287" s="6"/>
    </row>
    <row r="288" spans="1:12" x14ac:dyDescent="0.25">
      <c r="A288" s="6"/>
      <c r="B288" s="98"/>
      <c r="C288" s="6"/>
      <c r="D288" s="87"/>
      <c r="E288" s="87"/>
      <c r="F288" s="6"/>
      <c r="G288" s="100"/>
      <c r="H288" s="100"/>
      <c r="I288" s="6"/>
      <c r="J288" s="100"/>
      <c r="K288" s="100"/>
      <c r="L288" s="6"/>
    </row>
    <row r="289" spans="1:12" x14ac:dyDescent="0.25">
      <c r="A289" s="6"/>
      <c r="B289" s="98"/>
      <c r="C289" s="6"/>
      <c r="D289" s="87"/>
      <c r="E289" s="87"/>
      <c r="F289" s="6"/>
      <c r="G289" s="100"/>
      <c r="H289" s="100"/>
      <c r="I289" s="6"/>
      <c r="J289" s="100"/>
      <c r="K289" s="100"/>
      <c r="L289" s="6"/>
    </row>
    <row r="290" spans="1:12" x14ac:dyDescent="0.25">
      <c r="A290" s="6"/>
      <c r="B290" s="98"/>
      <c r="C290" s="6"/>
      <c r="D290" s="87"/>
      <c r="E290" s="87"/>
      <c r="F290" s="6"/>
      <c r="G290" s="100"/>
      <c r="H290" s="100"/>
      <c r="I290" s="6"/>
      <c r="J290" s="100"/>
      <c r="K290" s="100"/>
      <c r="L290" s="6"/>
    </row>
    <row r="291" spans="1:12" x14ac:dyDescent="0.25">
      <c r="A291" s="6"/>
      <c r="B291" s="98"/>
      <c r="C291" s="6"/>
      <c r="D291" s="87"/>
      <c r="E291" s="87"/>
      <c r="F291" s="6"/>
      <c r="G291" s="100"/>
      <c r="H291" s="100"/>
      <c r="I291" s="6"/>
      <c r="J291" s="100"/>
      <c r="K291" s="100"/>
      <c r="L291" s="6"/>
    </row>
    <row r="292" spans="1:12" x14ac:dyDescent="0.25">
      <c r="A292" s="6"/>
      <c r="B292" s="98"/>
      <c r="C292" s="6"/>
      <c r="D292" s="87"/>
      <c r="E292" s="87"/>
      <c r="F292" s="6"/>
      <c r="G292" s="100"/>
      <c r="H292" s="100"/>
      <c r="I292" s="6"/>
      <c r="J292" s="100"/>
      <c r="K292" s="100"/>
      <c r="L292" s="6"/>
    </row>
    <row r="293" spans="1:12" x14ac:dyDescent="0.25">
      <c r="A293" s="6"/>
      <c r="B293" s="98"/>
      <c r="C293" s="6"/>
      <c r="D293" s="87"/>
      <c r="E293" s="87"/>
      <c r="F293" s="6"/>
      <c r="G293" s="100"/>
      <c r="H293" s="100"/>
      <c r="I293" s="6"/>
      <c r="J293" s="100"/>
      <c r="K293" s="100"/>
      <c r="L293" s="6"/>
    </row>
    <row r="294" spans="1:12" x14ac:dyDescent="0.25">
      <c r="A294" s="6"/>
      <c r="B294" s="98"/>
      <c r="C294" s="6"/>
      <c r="D294" s="87"/>
      <c r="E294" s="87"/>
      <c r="F294" s="6"/>
      <c r="G294" s="100"/>
      <c r="H294" s="100"/>
      <c r="I294" s="6"/>
      <c r="J294" s="100"/>
      <c r="K294" s="100"/>
      <c r="L294" s="6"/>
    </row>
    <row r="295" spans="1:12" x14ac:dyDescent="0.25">
      <c r="A295" s="6"/>
      <c r="B295" s="98"/>
      <c r="C295" s="6"/>
      <c r="D295" s="87"/>
      <c r="E295" s="87"/>
      <c r="F295" s="6"/>
      <c r="G295" s="100"/>
      <c r="H295" s="100"/>
      <c r="I295" s="6"/>
      <c r="J295" s="100"/>
      <c r="K295" s="100"/>
      <c r="L295" s="6"/>
    </row>
    <row r="296" spans="1:12" x14ac:dyDescent="0.25">
      <c r="A296" s="6"/>
      <c r="B296" s="98"/>
      <c r="C296" s="6"/>
      <c r="D296" s="87"/>
      <c r="E296" s="87"/>
      <c r="F296" s="6"/>
      <c r="G296" s="100"/>
      <c r="H296" s="100"/>
      <c r="I296" s="6"/>
      <c r="J296" s="100"/>
      <c r="K296" s="100"/>
      <c r="L296" s="6"/>
    </row>
    <row r="297" spans="1:12" x14ac:dyDescent="0.25">
      <c r="A297" s="6"/>
      <c r="B297" s="98"/>
      <c r="C297" s="6"/>
      <c r="D297" s="87"/>
      <c r="E297" s="87"/>
      <c r="F297" s="6"/>
      <c r="G297" s="100"/>
      <c r="H297" s="100"/>
      <c r="I297" s="6"/>
      <c r="J297" s="100"/>
      <c r="K297" s="100"/>
      <c r="L297" s="6"/>
    </row>
    <row r="298" spans="1:12" x14ac:dyDescent="0.25">
      <c r="A298" s="6"/>
      <c r="B298" s="98"/>
      <c r="C298" s="6"/>
      <c r="D298" s="87"/>
      <c r="E298" s="87"/>
      <c r="F298" s="6"/>
      <c r="G298" s="100"/>
      <c r="H298" s="100"/>
      <c r="I298" s="6"/>
      <c r="J298" s="100"/>
      <c r="K298" s="100"/>
      <c r="L298" s="6"/>
    </row>
    <row r="299" spans="1:12" x14ac:dyDescent="0.25">
      <c r="A299" s="6"/>
      <c r="B299" s="98"/>
      <c r="C299" s="6"/>
      <c r="D299" s="87"/>
      <c r="E299" s="87"/>
      <c r="F299" s="6"/>
      <c r="G299" s="100"/>
      <c r="H299" s="100"/>
      <c r="I299" s="6"/>
      <c r="J299" s="100"/>
      <c r="K299" s="100"/>
      <c r="L299" s="6"/>
    </row>
    <row r="300" spans="1:12" x14ac:dyDescent="0.25">
      <c r="A300" s="6"/>
      <c r="B300" s="98"/>
      <c r="C300" s="6"/>
      <c r="D300" s="87"/>
      <c r="E300" s="87"/>
      <c r="F300" s="6"/>
      <c r="G300" s="100"/>
      <c r="H300" s="100"/>
      <c r="I300" s="6"/>
      <c r="J300" s="100"/>
      <c r="K300" s="100"/>
      <c r="L300" s="6"/>
    </row>
    <row r="301" spans="1:12" x14ac:dyDescent="0.25">
      <c r="A301" s="6"/>
      <c r="B301" s="98"/>
      <c r="C301" s="6"/>
      <c r="D301" s="87"/>
      <c r="E301" s="87"/>
      <c r="F301" s="6"/>
      <c r="G301" s="100"/>
      <c r="H301" s="100"/>
      <c r="I301" s="6"/>
      <c r="J301" s="100"/>
      <c r="K301" s="100"/>
      <c r="L301" s="6"/>
    </row>
    <row r="302" spans="1:12" x14ac:dyDescent="0.25">
      <c r="A302" s="6"/>
      <c r="B302" s="98"/>
      <c r="C302" s="6"/>
      <c r="D302" s="87"/>
      <c r="E302" s="87"/>
      <c r="F302" s="6"/>
      <c r="G302" s="100"/>
      <c r="H302" s="100"/>
      <c r="I302" s="6"/>
      <c r="J302" s="100"/>
      <c r="K302" s="100"/>
      <c r="L302" s="6"/>
    </row>
    <row r="303" spans="1:12" x14ac:dyDescent="0.25">
      <c r="A303" s="6"/>
      <c r="B303" s="98"/>
      <c r="C303" s="6"/>
      <c r="D303" s="87"/>
      <c r="E303" s="87"/>
      <c r="F303" s="6"/>
      <c r="G303" s="100"/>
      <c r="H303" s="100"/>
      <c r="I303" s="6"/>
      <c r="J303" s="100"/>
      <c r="K303" s="100"/>
      <c r="L303" s="6"/>
    </row>
    <row r="304" spans="1:12" x14ac:dyDescent="0.25">
      <c r="A304" s="6"/>
      <c r="B304" s="98"/>
      <c r="C304" s="6"/>
      <c r="D304" s="87"/>
      <c r="E304" s="87"/>
      <c r="F304" s="6"/>
      <c r="G304" s="100"/>
      <c r="H304" s="100"/>
      <c r="I304" s="6"/>
      <c r="J304" s="100"/>
      <c r="K304" s="100"/>
      <c r="L304" s="6"/>
    </row>
    <row r="305" spans="1:12" x14ac:dyDescent="0.25">
      <c r="A305" s="6"/>
      <c r="B305" s="98"/>
      <c r="C305" s="6"/>
      <c r="D305" s="87"/>
      <c r="E305" s="87"/>
      <c r="F305" s="6"/>
      <c r="G305" s="100"/>
      <c r="H305" s="100"/>
      <c r="I305" s="6"/>
      <c r="J305" s="100"/>
      <c r="K305" s="100"/>
      <c r="L305" s="6"/>
    </row>
    <row r="306" spans="1:12" x14ac:dyDescent="0.25">
      <c r="A306" s="6"/>
      <c r="B306" s="98"/>
      <c r="C306" s="6"/>
      <c r="D306" s="87"/>
      <c r="E306" s="87"/>
      <c r="F306" s="6"/>
      <c r="G306" s="100"/>
      <c r="H306" s="100"/>
      <c r="I306" s="6"/>
      <c r="J306" s="100"/>
      <c r="K306" s="100"/>
      <c r="L306" s="6"/>
    </row>
    <row r="307" spans="1:12" x14ac:dyDescent="0.25">
      <c r="A307" s="6"/>
      <c r="B307" s="98"/>
      <c r="C307" s="6"/>
      <c r="D307" s="87"/>
      <c r="E307" s="87"/>
      <c r="F307" s="6"/>
      <c r="G307" s="100"/>
      <c r="H307" s="100"/>
      <c r="I307" s="6"/>
      <c r="J307" s="100"/>
      <c r="K307" s="100"/>
      <c r="L307" s="6"/>
    </row>
    <row r="308" spans="1:12" x14ac:dyDescent="0.25">
      <c r="A308" s="6"/>
      <c r="B308" s="98"/>
      <c r="C308" s="6"/>
      <c r="D308" s="87"/>
      <c r="E308" s="87"/>
      <c r="F308" s="6"/>
      <c r="G308" s="100"/>
      <c r="H308" s="100"/>
      <c r="I308" s="6"/>
      <c r="J308" s="100"/>
      <c r="K308" s="100"/>
      <c r="L308" s="6"/>
    </row>
    <row r="309" spans="1:12" x14ac:dyDescent="0.25">
      <c r="A309" s="6"/>
      <c r="B309" s="98"/>
      <c r="C309" s="6"/>
      <c r="D309" s="87"/>
      <c r="E309" s="87"/>
      <c r="F309" s="6"/>
      <c r="G309" s="100"/>
      <c r="H309" s="100"/>
      <c r="I309" s="6"/>
      <c r="J309" s="100"/>
      <c r="K309" s="100"/>
      <c r="L309" s="6"/>
    </row>
    <row r="310" spans="1:12" x14ac:dyDescent="0.25">
      <c r="A310" s="6"/>
      <c r="B310" s="98"/>
      <c r="C310" s="6"/>
      <c r="D310" s="87"/>
      <c r="E310" s="87"/>
      <c r="F310" s="6"/>
      <c r="G310" s="100"/>
      <c r="H310" s="100"/>
      <c r="I310" s="6"/>
      <c r="J310" s="100"/>
      <c r="K310" s="100"/>
      <c r="L310" s="6"/>
    </row>
    <row r="311" spans="1:12" x14ac:dyDescent="0.25">
      <c r="A311" s="6"/>
      <c r="B311" s="98"/>
      <c r="C311" s="6"/>
      <c r="D311" s="87"/>
      <c r="E311" s="87"/>
      <c r="F311" s="6"/>
      <c r="G311" s="100"/>
      <c r="H311" s="100"/>
      <c r="I311" s="6"/>
      <c r="J311" s="100"/>
      <c r="K311" s="100"/>
      <c r="L311" s="6"/>
    </row>
    <row r="312" spans="1:12" x14ac:dyDescent="0.25">
      <c r="A312" s="6"/>
      <c r="B312" s="98"/>
      <c r="C312" s="6"/>
      <c r="D312" s="87"/>
      <c r="E312" s="87"/>
      <c r="F312" s="6"/>
      <c r="G312" s="100"/>
      <c r="H312" s="100"/>
      <c r="I312" s="6"/>
      <c r="J312" s="100"/>
      <c r="K312" s="100"/>
      <c r="L312" s="6"/>
    </row>
    <row r="313" spans="1:12" x14ac:dyDescent="0.25">
      <c r="A313" s="6"/>
      <c r="B313" s="98"/>
      <c r="C313" s="6"/>
      <c r="D313" s="87"/>
      <c r="E313" s="87"/>
      <c r="F313" s="6"/>
      <c r="G313" s="100"/>
      <c r="H313" s="100"/>
      <c r="I313" s="6"/>
      <c r="J313" s="100"/>
      <c r="K313" s="100"/>
      <c r="L313" s="6"/>
    </row>
    <row r="314" spans="1:12" x14ac:dyDescent="0.25">
      <c r="A314" s="6"/>
      <c r="B314" s="98"/>
      <c r="C314" s="6"/>
      <c r="D314" s="87"/>
      <c r="E314" s="87"/>
      <c r="F314" s="6"/>
      <c r="G314" s="100"/>
      <c r="H314" s="100"/>
      <c r="I314" s="6"/>
      <c r="J314" s="100"/>
      <c r="K314" s="100"/>
      <c r="L314" s="6"/>
    </row>
    <row r="315" spans="1:12" x14ac:dyDescent="0.25">
      <c r="A315" s="6"/>
      <c r="B315" s="98"/>
      <c r="C315" s="6"/>
      <c r="D315" s="87"/>
      <c r="E315" s="87"/>
      <c r="F315" s="6"/>
      <c r="G315" s="100"/>
      <c r="H315" s="100"/>
      <c r="I315" s="6"/>
      <c r="J315" s="100"/>
      <c r="K315" s="100"/>
      <c r="L315" s="6"/>
    </row>
    <row r="316" spans="1:12" x14ac:dyDescent="0.25">
      <c r="A316" s="6"/>
      <c r="B316" s="98"/>
      <c r="C316" s="6"/>
      <c r="D316" s="87"/>
      <c r="E316" s="87"/>
      <c r="F316" s="6"/>
      <c r="G316" s="100"/>
      <c r="H316" s="100"/>
      <c r="I316" s="6"/>
      <c r="J316" s="100"/>
      <c r="K316" s="100"/>
      <c r="L316" s="6"/>
    </row>
    <row r="317" spans="1:12" x14ac:dyDescent="0.25">
      <c r="A317" s="6"/>
      <c r="B317" s="98"/>
      <c r="C317" s="6"/>
      <c r="D317" s="87"/>
      <c r="E317" s="87"/>
      <c r="F317" s="6"/>
      <c r="G317" s="100"/>
      <c r="H317" s="100"/>
      <c r="I317" s="6"/>
      <c r="J317" s="100"/>
      <c r="K317" s="100"/>
      <c r="L317" s="6"/>
    </row>
    <row r="318" spans="1:12" x14ac:dyDescent="0.25">
      <c r="A318" s="6"/>
      <c r="B318" s="98"/>
      <c r="C318" s="6"/>
      <c r="D318" s="87"/>
      <c r="E318" s="87"/>
      <c r="F318" s="6"/>
      <c r="G318" s="100"/>
      <c r="H318" s="100"/>
      <c r="I318" s="6"/>
      <c r="J318" s="100"/>
      <c r="K318" s="100"/>
      <c r="L318" s="6"/>
    </row>
    <row r="319" spans="1:12" x14ac:dyDescent="0.25">
      <c r="A319" s="6"/>
      <c r="B319" s="98"/>
      <c r="C319" s="6"/>
      <c r="D319" s="87"/>
      <c r="E319" s="87"/>
      <c r="F319" s="6"/>
      <c r="G319" s="100"/>
      <c r="H319" s="100"/>
      <c r="I319" s="6"/>
      <c r="J319" s="100"/>
      <c r="K319" s="100"/>
      <c r="L319" s="6"/>
    </row>
    <row r="320" spans="1:12" x14ac:dyDescent="0.25">
      <c r="A320" s="6"/>
      <c r="B320" s="98"/>
      <c r="C320" s="6"/>
      <c r="D320" s="87"/>
      <c r="E320" s="87"/>
      <c r="F320" s="6"/>
      <c r="G320" s="100"/>
      <c r="H320" s="100"/>
      <c r="I320" s="6"/>
      <c r="J320" s="100"/>
      <c r="K320" s="100"/>
      <c r="L320" s="6"/>
    </row>
    <row r="321" spans="1:12" x14ac:dyDescent="0.25">
      <c r="A321" s="6"/>
      <c r="B321" s="98"/>
      <c r="C321" s="6"/>
      <c r="D321" s="87"/>
      <c r="E321" s="87"/>
      <c r="F321" s="6"/>
      <c r="G321" s="100"/>
      <c r="H321" s="100"/>
      <c r="I321" s="6"/>
      <c r="J321" s="100"/>
      <c r="K321" s="100"/>
      <c r="L321" s="6"/>
    </row>
    <row r="322" spans="1:12" x14ac:dyDescent="0.25">
      <c r="A322" s="6"/>
      <c r="B322" s="98"/>
      <c r="C322" s="6"/>
      <c r="D322" s="87"/>
      <c r="E322" s="87"/>
      <c r="F322" s="6"/>
      <c r="G322" s="100"/>
      <c r="H322" s="100"/>
      <c r="I322" s="6"/>
      <c r="J322" s="100"/>
      <c r="K322" s="100"/>
      <c r="L322" s="6"/>
    </row>
    <row r="323" spans="1:12" x14ac:dyDescent="0.25">
      <c r="A323" s="6"/>
      <c r="B323" s="98"/>
      <c r="C323" s="6"/>
      <c r="D323" s="87"/>
      <c r="E323" s="87"/>
      <c r="F323" s="6"/>
      <c r="G323" s="100"/>
      <c r="H323" s="100"/>
      <c r="I323" s="6"/>
      <c r="J323" s="100"/>
      <c r="K323" s="100"/>
      <c r="L323" s="6"/>
    </row>
    <row r="324" spans="1:12" x14ac:dyDescent="0.25">
      <c r="A324" s="6"/>
      <c r="B324" s="98"/>
      <c r="C324" s="6"/>
      <c r="D324" s="87"/>
      <c r="E324" s="87"/>
      <c r="F324" s="6"/>
      <c r="G324" s="100"/>
      <c r="H324" s="100"/>
      <c r="I324" s="6"/>
      <c r="J324" s="100"/>
      <c r="K324" s="100"/>
      <c r="L324" s="6"/>
    </row>
    <row r="325" spans="1:12" x14ac:dyDescent="0.25">
      <c r="A325" s="6"/>
      <c r="B325" s="98"/>
      <c r="C325" s="6"/>
      <c r="D325" s="87"/>
      <c r="E325" s="87"/>
      <c r="F325" s="6"/>
      <c r="G325" s="100"/>
      <c r="H325" s="100"/>
      <c r="I325" s="6"/>
      <c r="J325" s="100"/>
      <c r="K325" s="100"/>
      <c r="L325" s="6"/>
    </row>
    <row r="326" spans="1:12" x14ac:dyDescent="0.25">
      <c r="A326" s="6"/>
      <c r="B326" s="98"/>
      <c r="C326" s="6"/>
      <c r="D326" s="87"/>
      <c r="E326" s="87"/>
      <c r="F326" s="6"/>
      <c r="G326" s="100"/>
      <c r="H326" s="100"/>
      <c r="I326" s="6"/>
      <c r="J326" s="100"/>
      <c r="K326" s="100"/>
      <c r="L326" s="6"/>
    </row>
    <row r="327" spans="1:12" x14ac:dyDescent="0.25">
      <c r="A327" s="6"/>
      <c r="B327" s="98"/>
      <c r="C327" s="6"/>
      <c r="D327" s="87"/>
      <c r="E327" s="87"/>
      <c r="F327" s="6"/>
      <c r="G327" s="100"/>
      <c r="H327" s="100"/>
      <c r="I327" s="6"/>
      <c r="J327" s="100"/>
      <c r="K327" s="100"/>
      <c r="L327" s="6"/>
    </row>
    <row r="328" spans="1:12" x14ac:dyDescent="0.25">
      <c r="A328" s="6"/>
      <c r="B328" s="98"/>
      <c r="C328" s="6"/>
      <c r="D328" s="87"/>
      <c r="E328" s="87"/>
      <c r="F328" s="6"/>
      <c r="G328" s="100"/>
      <c r="H328" s="100"/>
      <c r="I328" s="6"/>
      <c r="J328" s="100"/>
      <c r="K328" s="100"/>
      <c r="L328" s="6"/>
    </row>
    <row r="329" spans="1:12" x14ac:dyDescent="0.25">
      <c r="A329" s="6"/>
      <c r="B329" s="98"/>
      <c r="C329" s="6"/>
      <c r="D329" s="87"/>
      <c r="E329" s="87"/>
      <c r="F329" s="6"/>
      <c r="G329" s="100"/>
      <c r="H329" s="100"/>
      <c r="I329" s="6"/>
      <c r="J329" s="100"/>
      <c r="K329" s="100"/>
      <c r="L329" s="6"/>
    </row>
    <row r="330" spans="1:12" x14ac:dyDescent="0.25">
      <c r="A330" s="6"/>
      <c r="B330" s="98"/>
      <c r="C330" s="6"/>
      <c r="D330" s="87"/>
      <c r="E330" s="87"/>
      <c r="F330" s="6"/>
      <c r="G330" s="100"/>
      <c r="H330" s="100"/>
      <c r="I330" s="6"/>
      <c r="J330" s="100"/>
      <c r="K330" s="100"/>
      <c r="L330" s="6"/>
    </row>
    <row r="331" spans="1:12" x14ac:dyDescent="0.25">
      <c r="A331" s="6"/>
      <c r="B331" s="98"/>
      <c r="C331" s="6"/>
      <c r="D331" s="87"/>
      <c r="E331" s="87"/>
      <c r="F331" s="6"/>
      <c r="G331" s="100"/>
      <c r="H331" s="100"/>
      <c r="I331" s="6"/>
      <c r="J331" s="100"/>
      <c r="K331" s="100"/>
      <c r="L331" s="6"/>
    </row>
    <row r="332" spans="1:12" x14ac:dyDescent="0.25">
      <c r="A332" s="6"/>
      <c r="B332" s="98"/>
      <c r="C332" s="6"/>
      <c r="D332" s="87"/>
      <c r="E332" s="87"/>
      <c r="F332" s="6"/>
      <c r="G332" s="100"/>
      <c r="H332" s="100"/>
      <c r="I332" s="6"/>
      <c r="J332" s="100"/>
      <c r="K332" s="100"/>
      <c r="L332" s="6"/>
    </row>
    <row r="333" spans="1:12" x14ac:dyDescent="0.25">
      <c r="A333" s="6"/>
      <c r="B333" s="98"/>
      <c r="C333" s="6"/>
      <c r="D333" s="87"/>
      <c r="E333" s="87"/>
      <c r="F333" s="6"/>
      <c r="G333" s="100"/>
      <c r="H333" s="100"/>
      <c r="I333" s="6"/>
      <c r="J333" s="100"/>
      <c r="K333" s="100"/>
      <c r="L333" s="6"/>
    </row>
    <row r="334" spans="1:12" x14ac:dyDescent="0.25">
      <c r="A334" s="6"/>
      <c r="B334" s="98"/>
      <c r="C334" s="6"/>
      <c r="D334" s="87"/>
      <c r="E334" s="87"/>
      <c r="F334" s="6"/>
      <c r="G334" s="100"/>
      <c r="H334" s="100"/>
      <c r="I334" s="6"/>
      <c r="J334" s="100"/>
      <c r="K334" s="100"/>
      <c r="L334" s="6"/>
    </row>
    <row r="335" spans="1:12" x14ac:dyDescent="0.25">
      <c r="A335" s="6"/>
      <c r="B335" s="98"/>
      <c r="C335" s="6"/>
      <c r="D335" s="87"/>
      <c r="E335" s="87"/>
      <c r="F335" s="6"/>
      <c r="G335" s="100"/>
      <c r="H335" s="100"/>
      <c r="I335" s="6"/>
      <c r="J335" s="100"/>
      <c r="K335" s="100"/>
      <c r="L335" s="6"/>
    </row>
    <row r="336" spans="1:12" x14ac:dyDescent="0.25">
      <c r="A336" s="6"/>
      <c r="B336" s="98"/>
      <c r="C336" s="6"/>
      <c r="D336" s="87"/>
      <c r="E336" s="87"/>
      <c r="F336" s="6"/>
      <c r="G336" s="100"/>
      <c r="H336" s="100"/>
      <c r="I336" s="6"/>
      <c r="J336" s="100"/>
      <c r="K336" s="100"/>
      <c r="L336" s="6"/>
    </row>
    <row r="337" spans="1:12" x14ac:dyDescent="0.25">
      <c r="A337" s="6"/>
      <c r="B337" s="98"/>
      <c r="C337" s="6"/>
      <c r="D337" s="87"/>
      <c r="E337" s="87"/>
      <c r="F337" s="6"/>
      <c r="G337" s="100"/>
      <c r="H337" s="100"/>
      <c r="I337" s="6"/>
      <c r="J337" s="100"/>
      <c r="K337" s="100"/>
      <c r="L337" s="6"/>
    </row>
    <row r="338" spans="1:12" x14ac:dyDescent="0.25">
      <c r="A338" s="6"/>
      <c r="B338" s="98"/>
      <c r="C338" s="6"/>
      <c r="D338" s="87"/>
      <c r="E338" s="87"/>
      <c r="F338" s="6"/>
      <c r="G338" s="100"/>
      <c r="H338" s="100"/>
      <c r="I338" s="6"/>
      <c r="J338" s="100"/>
      <c r="K338" s="100"/>
      <c r="L338" s="6"/>
    </row>
    <row r="339" spans="1:12" x14ac:dyDescent="0.25">
      <c r="A339" s="6"/>
      <c r="B339" s="98"/>
      <c r="C339" s="6"/>
      <c r="D339" s="87"/>
      <c r="E339" s="87"/>
      <c r="F339" s="6"/>
      <c r="G339" s="100"/>
      <c r="H339" s="100"/>
      <c r="I339" s="6"/>
      <c r="J339" s="100"/>
      <c r="K339" s="100"/>
      <c r="L339" s="6"/>
    </row>
    <row r="340" spans="1:12" x14ac:dyDescent="0.25">
      <c r="A340" s="6"/>
      <c r="B340" s="98"/>
      <c r="C340" s="6"/>
      <c r="D340" s="87"/>
      <c r="E340" s="87"/>
      <c r="F340" s="6"/>
      <c r="G340" s="100"/>
      <c r="H340" s="100"/>
      <c r="I340" s="6"/>
      <c r="J340" s="100"/>
      <c r="K340" s="100"/>
      <c r="L340" s="6"/>
    </row>
    <row r="341" spans="1:12" x14ac:dyDescent="0.25">
      <c r="A341" s="6"/>
      <c r="B341" s="98"/>
      <c r="C341" s="6"/>
      <c r="D341" s="87"/>
      <c r="E341" s="87"/>
      <c r="F341" s="6"/>
      <c r="G341" s="100"/>
      <c r="H341" s="100"/>
      <c r="I341" s="6"/>
      <c r="J341" s="100"/>
      <c r="K341" s="100"/>
      <c r="L341" s="6"/>
    </row>
    <row r="342" spans="1:12" x14ac:dyDescent="0.25">
      <c r="A342" s="6"/>
      <c r="B342" s="98"/>
      <c r="C342" s="6"/>
      <c r="D342" s="87"/>
      <c r="E342" s="87"/>
      <c r="F342" s="6"/>
      <c r="G342" s="100"/>
      <c r="H342" s="100"/>
      <c r="I342" s="6"/>
      <c r="J342" s="100"/>
      <c r="K342" s="100"/>
      <c r="L342" s="6"/>
    </row>
    <row r="343" spans="1:12" x14ac:dyDescent="0.25">
      <c r="A343" s="6"/>
      <c r="B343" s="98"/>
      <c r="C343" s="6"/>
      <c r="D343" s="87"/>
      <c r="E343" s="87"/>
      <c r="F343" s="6"/>
      <c r="G343" s="100"/>
      <c r="H343" s="100"/>
      <c r="I343" s="6"/>
      <c r="J343" s="100"/>
      <c r="K343" s="100"/>
      <c r="L343" s="6"/>
    </row>
    <row r="344" spans="1:12" x14ac:dyDescent="0.25">
      <c r="A344" s="6"/>
      <c r="B344" s="98"/>
      <c r="C344" s="6"/>
      <c r="D344" s="87"/>
      <c r="E344" s="87"/>
      <c r="F344" s="6"/>
      <c r="G344" s="100"/>
      <c r="H344" s="100"/>
      <c r="I344" s="6"/>
      <c r="J344" s="100"/>
      <c r="K344" s="100"/>
      <c r="L344" s="6"/>
    </row>
    <row r="345" spans="1:12" x14ac:dyDescent="0.25">
      <c r="A345" s="6"/>
      <c r="B345" s="98"/>
      <c r="C345" s="6"/>
      <c r="D345" s="87"/>
      <c r="E345" s="87"/>
      <c r="F345" s="6"/>
      <c r="G345" s="100"/>
      <c r="H345" s="100"/>
      <c r="I345" s="6"/>
      <c r="J345" s="100"/>
      <c r="K345" s="100"/>
      <c r="L345" s="6"/>
    </row>
    <row r="346" spans="1:12" x14ac:dyDescent="0.25">
      <c r="A346" s="6"/>
      <c r="B346" s="98"/>
      <c r="C346" s="6"/>
      <c r="D346" s="87"/>
      <c r="E346" s="87"/>
      <c r="F346" s="6"/>
      <c r="G346" s="100"/>
      <c r="H346" s="100"/>
      <c r="I346" s="6"/>
      <c r="J346" s="100"/>
      <c r="K346" s="100"/>
      <c r="L346" s="6"/>
    </row>
    <row r="347" spans="1:12" x14ac:dyDescent="0.25">
      <c r="A347" s="6"/>
      <c r="B347" s="98"/>
      <c r="C347" s="6"/>
      <c r="D347" s="87"/>
      <c r="E347" s="87"/>
      <c r="F347" s="6"/>
      <c r="G347" s="100"/>
      <c r="H347" s="100"/>
      <c r="I347" s="6"/>
      <c r="J347" s="100"/>
      <c r="K347" s="100"/>
      <c r="L347" s="6"/>
    </row>
    <row r="348" spans="1:12" x14ac:dyDescent="0.25">
      <c r="A348" s="6"/>
      <c r="B348" s="98"/>
      <c r="C348" s="6"/>
      <c r="D348" s="87"/>
      <c r="E348" s="87"/>
      <c r="F348" s="6"/>
      <c r="G348" s="100"/>
      <c r="H348" s="100"/>
      <c r="I348" s="6"/>
      <c r="J348" s="100"/>
      <c r="K348" s="100"/>
      <c r="L348" s="6"/>
    </row>
    <row r="349" spans="1:12" x14ac:dyDescent="0.25">
      <c r="A349" s="6"/>
      <c r="B349" s="98"/>
      <c r="C349" s="6"/>
      <c r="D349" s="87"/>
      <c r="E349" s="87"/>
      <c r="F349" s="6"/>
      <c r="G349" s="100"/>
      <c r="H349" s="100"/>
      <c r="I349" s="6"/>
      <c r="J349" s="100"/>
      <c r="K349" s="100"/>
      <c r="L349" s="6"/>
    </row>
    <row r="350" spans="1:12" x14ac:dyDescent="0.25">
      <c r="A350" s="6"/>
      <c r="B350" s="98"/>
      <c r="C350" s="6"/>
      <c r="D350" s="87"/>
      <c r="E350" s="87"/>
      <c r="F350" s="6"/>
      <c r="G350" s="100"/>
      <c r="H350" s="100"/>
      <c r="I350" s="6"/>
      <c r="J350" s="100"/>
      <c r="K350" s="100"/>
      <c r="L350" s="6"/>
    </row>
    <row r="351" spans="1:12" x14ac:dyDescent="0.25">
      <c r="A351" s="6"/>
      <c r="B351" s="98"/>
      <c r="C351" s="6"/>
      <c r="D351" s="87"/>
      <c r="E351" s="87"/>
      <c r="F351" s="6"/>
      <c r="G351" s="100"/>
      <c r="H351" s="100"/>
      <c r="I351" s="6"/>
      <c r="J351" s="100"/>
      <c r="K351" s="100"/>
      <c r="L351" s="6"/>
    </row>
    <row r="352" spans="1:12" x14ac:dyDescent="0.25">
      <c r="A352" s="6"/>
      <c r="B352" s="98"/>
      <c r="C352" s="6"/>
      <c r="D352" s="87"/>
      <c r="E352" s="87"/>
      <c r="F352" s="6"/>
      <c r="G352" s="100"/>
      <c r="H352" s="100"/>
      <c r="I352" s="6"/>
      <c r="J352" s="100"/>
      <c r="K352" s="100"/>
      <c r="L352" s="6"/>
    </row>
    <row r="353" spans="1:12" x14ac:dyDescent="0.25">
      <c r="A353" s="6"/>
      <c r="B353" s="98"/>
      <c r="C353" s="6"/>
      <c r="D353" s="87"/>
      <c r="E353" s="87"/>
      <c r="F353" s="6"/>
      <c r="G353" s="100"/>
      <c r="H353" s="100"/>
      <c r="I353" s="6"/>
      <c r="J353" s="100"/>
      <c r="K353" s="100"/>
      <c r="L353" s="6"/>
    </row>
    <row r="354" spans="1:12" x14ac:dyDescent="0.25">
      <c r="A354" s="6"/>
      <c r="B354" s="98"/>
      <c r="C354" s="6"/>
      <c r="D354" s="87"/>
      <c r="E354" s="87"/>
      <c r="F354" s="6"/>
      <c r="G354" s="100"/>
      <c r="H354" s="100"/>
      <c r="I354" s="6"/>
      <c r="J354" s="100"/>
      <c r="K354" s="100"/>
      <c r="L354" s="6"/>
    </row>
    <row r="355" spans="1:12" x14ac:dyDescent="0.25">
      <c r="A355" s="6"/>
      <c r="B355" s="98"/>
      <c r="C355" s="6"/>
      <c r="D355" s="87"/>
      <c r="E355" s="87"/>
      <c r="F355" s="6"/>
      <c r="G355" s="100"/>
      <c r="H355" s="100"/>
      <c r="I355" s="6"/>
      <c r="J355" s="100"/>
      <c r="K355" s="100"/>
      <c r="L355" s="6"/>
    </row>
    <row r="356" spans="1:12" x14ac:dyDescent="0.25">
      <c r="A356" s="6"/>
      <c r="B356" s="98"/>
      <c r="C356" s="6"/>
      <c r="D356" s="87"/>
      <c r="E356" s="87"/>
      <c r="F356" s="6"/>
      <c r="G356" s="100"/>
      <c r="H356" s="100"/>
      <c r="I356" s="6"/>
      <c r="J356" s="100"/>
      <c r="K356" s="100"/>
      <c r="L356" s="6"/>
    </row>
    <row r="357" spans="1:12" x14ac:dyDescent="0.25">
      <c r="A357" s="6"/>
      <c r="B357" s="98"/>
      <c r="C357" s="6"/>
      <c r="D357" s="87"/>
      <c r="E357" s="87"/>
      <c r="F357" s="6"/>
      <c r="G357" s="100"/>
      <c r="H357" s="100"/>
      <c r="I357" s="6"/>
      <c r="J357" s="100"/>
      <c r="K357" s="100"/>
      <c r="L357" s="6"/>
    </row>
    <row r="358" spans="1:12" x14ac:dyDescent="0.25">
      <c r="A358" s="6"/>
      <c r="B358" s="98"/>
      <c r="C358" s="6"/>
      <c r="D358" s="87"/>
      <c r="E358" s="87"/>
      <c r="F358" s="6"/>
      <c r="G358" s="100"/>
      <c r="H358" s="100"/>
      <c r="I358" s="6"/>
      <c r="J358" s="100"/>
      <c r="K358" s="100"/>
      <c r="L358" s="6"/>
    </row>
    <row r="359" spans="1:12" x14ac:dyDescent="0.25">
      <c r="A359" s="6"/>
      <c r="B359" s="98"/>
      <c r="C359" s="6"/>
      <c r="D359" s="87"/>
      <c r="E359" s="87"/>
      <c r="F359" s="6"/>
      <c r="G359" s="100"/>
      <c r="H359" s="100"/>
      <c r="I359" s="6"/>
      <c r="J359" s="100"/>
      <c r="K359" s="100"/>
      <c r="L359" s="6"/>
    </row>
    <row r="360" spans="1:12" x14ac:dyDescent="0.25">
      <c r="A360" s="6"/>
      <c r="B360" s="98"/>
      <c r="C360" s="6"/>
      <c r="D360" s="87"/>
      <c r="E360" s="87"/>
      <c r="F360" s="6"/>
      <c r="G360" s="100"/>
      <c r="H360" s="100"/>
      <c r="I360" s="6"/>
      <c r="J360" s="100"/>
      <c r="K360" s="100"/>
      <c r="L360" s="6"/>
    </row>
    <row r="361" spans="1:12" x14ac:dyDescent="0.25">
      <c r="A361" s="6"/>
      <c r="B361" s="98"/>
      <c r="C361" s="6"/>
      <c r="D361" s="87"/>
      <c r="E361" s="87"/>
      <c r="F361" s="6"/>
      <c r="G361" s="100"/>
      <c r="H361" s="100"/>
      <c r="I361" s="6"/>
      <c r="J361" s="100"/>
      <c r="K361" s="100"/>
      <c r="L361" s="6"/>
    </row>
    <row r="362" spans="1:12" x14ac:dyDescent="0.25">
      <c r="A362" s="6"/>
      <c r="B362" s="98"/>
      <c r="C362" s="6"/>
      <c r="D362" s="87"/>
      <c r="E362" s="87"/>
      <c r="F362" s="6"/>
      <c r="G362" s="100"/>
      <c r="H362" s="100"/>
      <c r="I362" s="6"/>
      <c r="J362" s="100"/>
      <c r="K362" s="100"/>
      <c r="L362" s="6"/>
    </row>
    <row r="363" spans="1:12" x14ac:dyDescent="0.25">
      <c r="A363" s="6"/>
      <c r="B363" s="98"/>
      <c r="C363" s="6"/>
      <c r="D363" s="87"/>
      <c r="E363" s="87"/>
      <c r="F363" s="6"/>
      <c r="G363" s="100"/>
      <c r="H363" s="100"/>
      <c r="I363" s="6"/>
      <c r="J363" s="100"/>
      <c r="K363" s="100"/>
      <c r="L363" s="6"/>
    </row>
    <row r="364" spans="1:12" x14ac:dyDescent="0.25">
      <c r="A364" s="6"/>
      <c r="B364" s="98"/>
      <c r="C364" s="6"/>
      <c r="D364" s="87"/>
      <c r="E364" s="87"/>
      <c r="F364" s="6"/>
      <c r="G364" s="100"/>
      <c r="H364" s="100"/>
      <c r="I364" s="6"/>
      <c r="J364" s="100"/>
      <c r="K364" s="100"/>
      <c r="L364" s="6"/>
    </row>
    <row r="365" spans="1:12" x14ac:dyDescent="0.25">
      <c r="A365" s="6"/>
      <c r="B365" s="98"/>
      <c r="C365" s="6"/>
      <c r="D365" s="87"/>
      <c r="E365" s="87"/>
      <c r="F365" s="6"/>
      <c r="G365" s="100"/>
      <c r="H365" s="100"/>
      <c r="I365" s="6"/>
      <c r="J365" s="100"/>
      <c r="K365" s="100"/>
      <c r="L365" s="6"/>
    </row>
    <row r="366" spans="1:12" x14ac:dyDescent="0.25">
      <c r="A366" s="6"/>
      <c r="B366" s="98"/>
      <c r="C366" s="6"/>
      <c r="D366" s="87"/>
      <c r="E366" s="87"/>
      <c r="F366" s="6"/>
      <c r="G366" s="100"/>
      <c r="H366" s="100"/>
      <c r="I366" s="6"/>
      <c r="J366" s="100"/>
      <c r="K366" s="100"/>
      <c r="L366" s="6"/>
    </row>
    <row r="367" spans="1:12" x14ac:dyDescent="0.25">
      <c r="A367" s="6"/>
      <c r="B367" s="98"/>
      <c r="C367" s="6"/>
      <c r="D367" s="87"/>
      <c r="E367" s="87"/>
      <c r="F367" s="6"/>
      <c r="G367" s="100"/>
      <c r="H367" s="100"/>
      <c r="I367" s="6"/>
      <c r="J367" s="100"/>
      <c r="K367" s="100"/>
      <c r="L367" s="6"/>
    </row>
    <row r="368" spans="1:12" x14ac:dyDescent="0.25">
      <c r="A368" s="6"/>
      <c r="B368" s="98"/>
      <c r="C368" s="6"/>
      <c r="D368" s="87"/>
      <c r="E368" s="87"/>
      <c r="F368" s="6"/>
      <c r="G368" s="100"/>
      <c r="H368" s="100"/>
      <c r="I368" s="6"/>
      <c r="J368" s="100"/>
      <c r="K368" s="100"/>
      <c r="L368" s="6"/>
    </row>
    <row r="369" spans="1:12" x14ac:dyDescent="0.25">
      <c r="A369" s="6"/>
      <c r="B369" s="98"/>
      <c r="C369" s="6"/>
      <c r="D369" s="87"/>
      <c r="E369" s="87"/>
      <c r="F369" s="6"/>
      <c r="G369" s="100"/>
      <c r="H369" s="100"/>
      <c r="I369" s="6"/>
      <c r="J369" s="100"/>
      <c r="K369" s="100"/>
      <c r="L369" s="6"/>
    </row>
    <row r="370" spans="1:12" x14ac:dyDescent="0.25">
      <c r="A370" s="6"/>
      <c r="B370" s="98"/>
      <c r="C370" s="6"/>
      <c r="D370" s="87"/>
      <c r="E370" s="87"/>
      <c r="F370" s="6"/>
      <c r="G370" s="100"/>
      <c r="H370" s="100"/>
      <c r="I370" s="6"/>
      <c r="J370" s="100"/>
      <c r="K370" s="100"/>
      <c r="L370" s="6"/>
    </row>
    <row r="371" spans="1:12" x14ac:dyDescent="0.25">
      <c r="A371" s="6"/>
      <c r="B371" s="98"/>
      <c r="C371" s="6"/>
      <c r="D371" s="87"/>
      <c r="E371" s="87"/>
      <c r="F371" s="6"/>
      <c r="G371" s="100"/>
      <c r="H371" s="100"/>
      <c r="I371" s="6"/>
      <c r="J371" s="100"/>
      <c r="K371" s="100"/>
      <c r="L371" s="6"/>
    </row>
    <row r="372" spans="1:12" x14ac:dyDescent="0.25">
      <c r="A372" s="6"/>
      <c r="B372" s="98"/>
      <c r="C372" s="6"/>
      <c r="D372" s="87"/>
      <c r="E372" s="87"/>
      <c r="F372" s="6"/>
      <c r="G372" s="100"/>
      <c r="H372" s="100"/>
      <c r="I372" s="6"/>
      <c r="J372" s="100"/>
      <c r="K372" s="100"/>
      <c r="L372" s="6"/>
    </row>
    <row r="373" spans="1:12" x14ac:dyDescent="0.25">
      <c r="A373" s="6"/>
      <c r="B373" s="98"/>
      <c r="C373" s="6"/>
      <c r="D373" s="87"/>
      <c r="E373" s="87"/>
      <c r="F373" s="6"/>
      <c r="G373" s="100"/>
      <c r="H373" s="100"/>
      <c r="I373" s="6"/>
      <c r="J373" s="100"/>
      <c r="K373" s="100"/>
      <c r="L373" s="6"/>
    </row>
    <row r="374" spans="1:12" x14ac:dyDescent="0.25">
      <c r="A374" s="6"/>
      <c r="B374" s="98"/>
      <c r="C374" s="6"/>
      <c r="D374" s="87"/>
      <c r="E374" s="87"/>
      <c r="F374" s="6"/>
      <c r="G374" s="100"/>
      <c r="H374" s="100"/>
      <c r="I374" s="6"/>
      <c r="J374" s="100"/>
      <c r="K374" s="100"/>
      <c r="L374" s="6"/>
    </row>
    <row r="375" spans="1:12" x14ac:dyDescent="0.25">
      <c r="A375" s="6"/>
      <c r="B375" s="98"/>
      <c r="C375" s="6"/>
      <c r="D375" s="87"/>
      <c r="E375" s="87"/>
      <c r="F375" s="6"/>
      <c r="G375" s="100"/>
      <c r="H375" s="100"/>
      <c r="I375" s="6"/>
      <c r="J375" s="100"/>
      <c r="K375" s="100"/>
      <c r="L375" s="6"/>
    </row>
    <row r="376" spans="1:12" x14ac:dyDescent="0.25">
      <c r="A376" s="6"/>
      <c r="B376" s="98"/>
      <c r="C376" s="6"/>
      <c r="D376" s="87"/>
      <c r="E376" s="87"/>
      <c r="F376" s="6"/>
      <c r="G376" s="100"/>
      <c r="H376" s="100"/>
      <c r="I376" s="6"/>
      <c r="J376" s="100"/>
      <c r="K376" s="100"/>
      <c r="L376" s="6"/>
    </row>
    <row r="377" spans="1:12" x14ac:dyDescent="0.25">
      <c r="A377" s="6"/>
      <c r="B377" s="98"/>
      <c r="C377" s="6"/>
      <c r="D377" s="87"/>
      <c r="E377" s="87"/>
      <c r="F377" s="6"/>
      <c r="G377" s="100"/>
      <c r="H377" s="100"/>
      <c r="I377" s="6"/>
      <c r="J377" s="100"/>
      <c r="K377" s="100"/>
      <c r="L377" s="6"/>
    </row>
    <row r="378" spans="1:12" x14ac:dyDescent="0.25">
      <c r="A378" s="6"/>
      <c r="B378" s="98"/>
      <c r="C378" s="6"/>
      <c r="D378" s="87"/>
      <c r="E378" s="87"/>
      <c r="F378" s="6"/>
      <c r="G378" s="100"/>
      <c r="H378" s="100"/>
      <c r="I378" s="6"/>
      <c r="J378" s="100"/>
      <c r="K378" s="100"/>
      <c r="L378" s="6"/>
    </row>
    <row r="379" spans="1:12" x14ac:dyDescent="0.25">
      <c r="A379" s="6"/>
      <c r="B379" s="98"/>
      <c r="C379" s="6"/>
      <c r="D379" s="87"/>
      <c r="E379" s="87"/>
      <c r="F379" s="6"/>
      <c r="G379" s="100"/>
      <c r="H379" s="100"/>
      <c r="I379" s="6"/>
      <c r="J379" s="100"/>
      <c r="K379" s="100"/>
      <c r="L379" s="6"/>
    </row>
    <row r="380" spans="1:12" x14ac:dyDescent="0.25">
      <c r="A380" s="6"/>
      <c r="B380" s="98"/>
      <c r="C380" s="6"/>
      <c r="D380" s="87"/>
      <c r="E380" s="87"/>
      <c r="F380" s="6"/>
      <c r="G380" s="100"/>
      <c r="H380" s="100"/>
      <c r="I380" s="6"/>
      <c r="J380" s="100"/>
      <c r="K380" s="100"/>
      <c r="L380" s="6"/>
    </row>
    <row r="381" spans="1:12" x14ac:dyDescent="0.25">
      <c r="A381" s="6"/>
      <c r="B381" s="98"/>
      <c r="C381" s="6"/>
      <c r="D381" s="87"/>
      <c r="E381" s="87"/>
      <c r="F381" s="6"/>
      <c r="G381" s="100"/>
      <c r="H381" s="100"/>
      <c r="I381" s="6"/>
      <c r="J381" s="100"/>
      <c r="K381" s="100"/>
      <c r="L381" s="6"/>
    </row>
    <row r="382" spans="1:12" x14ac:dyDescent="0.25">
      <c r="A382" s="6"/>
      <c r="B382" s="98"/>
      <c r="C382" s="6"/>
      <c r="D382" s="87"/>
      <c r="E382" s="87"/>
      <c r="F382" s="6"/>
      <c r="G382" s="100"/>
      <c r="H382" s="100"/>
      <c r="I382" s="6"/>
      <c r="J382" s="100"/>
      <c r="K382" s="100"/>
      <c r="L382" s="6"/>
    </row>
    <row r="383" spans="1:12" x14ac:dyDescent="0.25">
      <c r="A383" s="6"/>
      <c r="B383" s="98"/>
      <c r="C383" s="6"/>
      <c r="D383" s="87"/>
      <c r="E383" s="87"/>
      <c r="F383" s="6"/>
      <c r="G383" s="100"/>
      <c r="H383" s="100"/>
      <c r="I383" s="6"/>
      <c r="J383" s="100"/>
      <c r="K383" s="100"/>
      <c r="L383" s="6"/>
    </row>
    <row r="384" spans="1:12" x14ac:dyDescent="0.25">
      <c r="A384" s="6"/>
      <c r="B384" s="98"/>
      <c r="C384" s="6"/>
      <c r="D384" s="87"/>
      <c r="E384" s="87"/>
      <c r="F384" s="6"/>
      <c r="G384" s="100"/>
      <c r="H384" s="100"/>
      <c r="I384" s="6"/>
      <c r="J384" s="100"/>
      <c r="K384" s="100"/>
      <c r="L384" s="6"/>
    </row>
    <row r="385" spans="1:12" x14ac:dyDescent="0.25">
      <c r="A385" s="6"/>
      <c r="B385" s="98"/>
      <c r="C385" s="6"/>
      <c r="D385" s="87"/>
      <c r="E385" s="87"/>
      <c r="F385" s="6"/>
      <c r="G385" s="100"/>
      <c r="H385" s="100"/>
      <c r="I385" s="6"/>
      <c r="J385" s="100"/>
      <c r="K385" s="100"/>
      <c r="L385" s="6"/>
    </row>
    <row r="386" spans="1:12" x14ac:dyDescent="0.25">
      <c r="A386" s="6"/>
      <c r="B386" s="98"/>
      <c r="C386" s="6"/>
      <c r="D386" s="87"/>
      <c r="E386" s="87"/>
      <c r="F386" s="6"/>
      <c r="G386" s="100"/>
      <c r="H386" s="100"/>
      <c r="I386" s="6"/>
      <c r="J386" s="100"/>
      <c r="K386" s="100"/>
      <c r="L386" s="6"/>
    </row>
    <row r="387" spans="1:12" x14ac:dyDescent="0.25">
      <c r="A387" s="6"/>
      <c r="B387" s="98"/>
      <c r="C387" s="6"/>
      <c r="D387" s="87"/>
      <c r="E387" s="87"/>
      <c r="F387" s="6"/>
      <c r="G387" s="100"/>
      <c r="H387" s="100"/>
      <c r="I387" s="6"/>
      <c r="J387" s="100"/>
      <c r="K387" s="100"/>
      <c r="L387" s="6"/>
    </row>
    <row r="388" spans="1:12" x14ac:dyDescent="0.25">
      <c r="A388" s="6"/>
      <c r="B388" s="98"/>
      <c r="C388" s="6"/>
      <c r="D388" s="87"/>
      <c r="E388" s="87"/>
      <c r="F388" s="6"/>
      <c r="G388" s="100"/>
      <c r="H388" s="100"/>
      <c r="I388" s="6"/>
      <c r="J388" s="100"/>
      <c r="K388" s="100"/>
      <c r="L388" s="6"/>
    </row>
    <row r="389" spans="1:12" x14ac:dyDescent="0.25">
      <c r="A389" s="6"/>
      <c r="B389" s="98"/>
      <c r="C389" s="6"/>
      <c r="D389" s="87"/>
      <c r="E389" s="87"/>
      <c r="F389" s="6"/>
      <c r="G389" s="100"/>
      <c r="H389" s="100"/>
      <c r="I389" s="6"/>
      <c r="J389" s="100"/>
      <c r="K389" s="100"/>
      <c r="L389" s="6"/>
    </row>
    <row r="390" spans="1:12" x14ac:dyDescent="0.25">
      <c r="A390" s="6"/>
      <c r="B390" s="98"/>
      <c r="C390" s="6"/>
      <c r="D390" s="87"/>
      <c r="E390" s="87"/>
      <c r="F390" s="6"/>
      <c r="G390" s="100"/>
      <c r="H390" s="100"/>
      <c r="I390" s="6"/>
      <c r="J390" s="100"/>
      <c r="K390" s="100"/>
      <c r="L390" s="6"/>
    </row>
    <row r="391" spans="1:12" x14ac:dyDescent="0.25">
      <c r="A391" s="6"/>
      <c r="B391" s="98"/>
      <c r="C391" s="6"/>
      <c r="D391" s="87"/>
      <c r="E391" s="87"/>
      <c r="F391" s="6"/>
      <c r="G391" s="100"/>
      <c r="H391" s="100"/>
      <c r="I391" s="6"/>
      <c r="J391" s="100"/>
      <c r="K391" s="100"/>
      <c r="L391" s="6"/>
    </row>
    <row r="392" spans="1:12" x14ac:dyDescent="0.25">
      <c r="A392" s="6"/>
      <c r="B392" s="98"/>
      <c r="C392" s="6"/>
      <c r="D392" s="87"/>
      <c r="E392" s="87"/>
      <c r="F392" s="6"/>
      <c r="G392" s="100"/>
      <c r="H392" s="100"/>
      <c r="I392" s="6"/>
      <c r="J392" s="100"/>
      <c r="K392" s="100"/>
      <c r="L392" s="6"/>
    </row>
    <row r="393" spans="1:12" x14ac:dyDescent="0.25">
      <c r="A393" s="6"/>
      <c r="B393" s="98"/>
      <c r="C393" s="6"/>
      <c r="D393" s="87"/>
      <c r="E393" s="87"/>
      <c r="F393" s="6"/>
      <c r="G393" s="100"/>
      <c r="H393" s="100"/>
      <c r="I393" s="6"/>
      <c r="J393" s="100"/>
      <c r="K393" s="100"/>
      <c r="L393" s="6"/>
    </row>
    <row r="394" spans="1:12" x14ac:dyDescent="0.25">
      <c r="A394" s="6"/>
      <c r="B394" s="98"/>
      <c r="C394" s="6"/>
      <c r="D394" s="87"/>
      <c r="E394" s="87"/>
      <c r="F394" s="6"/>
      <c r="G394" s="100"/>
      <c r="H394" s="100"/>
      <c r="I394" s="6"/>
      <c r="J394" s="100"/>
      <c r="K394" s="100"/>
      <c r="L394" s="6"/>
    </row>
    <row r="395" spans="1:12" x14ac:dyDescent="0.25">
      <c r="A395" s="6"/>
      <c r="B395" s="98"/>
      <c r="C395" s="6"/>
      <c r="D395" s="87"/>
      <c r="E395" s="87"/>
      <c r="F395" s="6"/>
      <c r="G395" s="100"/>
      <c r="H395" s="100"/>
      <c r="I395" s="6"/>
      <c r="J395" s="100"/>
      <c r="K395" s="100"/>
      <c r="L395" s="6"/>
    </row>
    <row r="396" spans="1:12" x14ac:dyDescent="0.25">
      <c r="A396" s="6"/>
      <c r="B396" s="98"/>
      <c r="C396" s="6"/>
      <c r="D396" s="87"/>
      <c r="E396" s="87"/>
      <c r="F396" s="6"/>
      <c r="G396" s="100"/>
      <c r="H396" s="100"/>
      <c r="I396" s="6"/>
      <c r="J396" s="100"/>
      <c r="K396" s="100"/>
      <c r="L396" s="6"/>
    </row>
    <row r="397" spans="1:12" x14ac:dyDescent="0.25">
      <c r="A397" s="6"/>
      <c r="B397" s="98"/>
      <c r="C397" s="6"/>
      <c r="D397" s="87"/>
      <c r="E397" s="87"/>
      <c r="F397" s="6"/>
      <c r="G397" s="100"/>
      <c r="H397" s="100"/>
      <c r="I397" s="6"/>
      <c r="J397" s="100"/>
      <c r="K397" s="100"/>
      <c r="L397" s="6"/>
    </row>
    <row r="398" spans="1:12" x14ac:dyDescent="0.25">
      <c r="A398" s="6"/>
      <c r="B398" s="98"/>
      <c r="C398" s="6"/>
      <c r="D398" s="87"/>
      <c r="E398" s="87"/>
      <c r="F398" s="6"/>
      <c r="G398" s="100"/>
      <c r="H398" s="100"/>
      <c r="I398" s="6"/>
      <c r="J398" s="100"/>
      <c r="K398" s="100"/>
      <c r="L398" s="6"/>
    </row>
    <row r="399" spans="1:12" x14ac:dyDescent="0.25">
      <c r="A399" s="6"/>
      <c r="B399" s="98"/>
      <c r="C399" s="6"/>
      <c r="D399" s="87"/>
      <c r="E399" s="87"/>
      <c r="F399" s="6"/>
      <c r="G399" s="100"/>
      <c r="H399" s="100"/>
      <c r="I399" s="6"/>
      <c r="J399" s="100"/>
      <c r="K399" s="100"/>
      <c r="L399" s="6"/>
    </row>
    <row r="400" spans="1:12" x14ac:dyDescent="0.25">
      <c r="A400" s="6"/>
      <c r="B400" s="98"/>
      <c r="C400" s="6"/>
      <c r="D400" s="87"/>
      <c r="E400" s="87"/>
      <c r="F400" s="6"/>
      <c r="G400" s="100"/>
      <c r="H400" s="100"/>
      <c r="I400" s="6"/>
      <c r="J400" s="100"/>
      <c r="K400" s="100"/>
      <c r="L400" s="6"/>
    </row>
    <row r="401" spans="1:12" x14ac:dyDescent="0.25">
      <c r="A401" s="6"/>
      <c r="B401" s="98"/>
      <c r="C401" s="6"/>
      <c r="D401" s="87"/>
      <c r="E401" s="87"/>
      <c r="F401" s="6"/>
      <c r="G401" s="100"/>
      <c r="H401" s="100"/>
      <c r="I401" s="6"/>
      <c r="J401" s="100"/>
      <c r="K401" s="100"/>
      <c r="L401" s="6"/>
    </row>
    <row r="402" spans="1:12" x14ac:dyDescent="0.25">
      <c r="A402" s="6"/>
      <c r="B402" s="98"/>
      <c r="C402" s="6"/>
      <c r="D402" s="87"/>
      <c r="E402" s="87"/>
      <c r="F402" s="6"/>
      <c r="G402" s="100"/>
      <c r="H402" s="100"/>
      <c r="I402" s="6"/>
      <c r="J402" s="100"/>
      <c r="K402" s="100"/>
      <c r="L402" s="6"/>
    </row>
    <row r="403" spans="1:12" x14ac:dyDescent="0.25">
      <c r="A403" s="6"/>
      <c r="B403" s="98"/>
      <c r="C403" s="6"/>
      <c r="D403" s="87"/>
      <c r="E403" s="87"/>
      <c r="F403" s="6"/>
      <c r="G403" s="100"/>
      <c r="H403" s="100"/>
      <c r="I403" s="6"/>
      <c r="J403" s="100"/>
      <c r="K403" s="100"/>
      <c r="L403" s="6"/>
    </row>
    <row r="404" spans="1:12" x14ac:dyDescent="0.25">
      <c r="A404" s="6"/>
      <c r="B404" s="98"/>
      <c r="C404" s="6"/>
      <c r="D404" s="87"/>
      <c r="E404" s="87"/>
      <c r="F404" s="6"/>
      <c r="G404" s="100"/>
      <c r="H404" s="100"/>
      <c r="I404" s="6"/>
      <c r="J404" s="100"/>
      <c r="K404" s="100"/>
      <c r="L404" s="6"/>
    </row>
    <row r="405" spans="1:12" x14ac:dyDescent="0.25">
      <c r="A405" s="6"/>
      <c r="B405" s="98"/>
      <c r="C405" s="6"/>
      <c r="D405" s="87"/>
      <c r="E405" s="87"/>
      <c r="F405" s="6"/>
      <c r="G405" s="100"/>
      <c r="H405" s="100"/>
      <c r="I405" s="6"/>
      <c r="J405" s="100"/>
      <c r="K405" s="100"/>
      <c r="L405" s="6"/>
    </row>
    <row r="406" spans="1:12" x14ac:dyDescent="0.25">
      <c r="A406" s="6"/>
      <c r="B406" s="98"/>
      <c r="C406" s="6"/>
      <c r="D406" s="87"/>
      <c r="E406" s="87"/>
      <c r="F406" s="6"/>
      <c r="G406" s="100"/>
      <c r="H406" s="100"/>
      <c r="I406" s="6"/>
      <c r="J406" s="100"/>
      <c r="K406" s="100"/>
      <c r="L406" s="6"/>
    </row>
    <row r="407" spans="1:12" x14ac:dyDescent="0.25">
      <c r="A407" s="6"/>
      <c r="B407" s="98"/>
      <c r="C407" s="6"/>
      <c r="D407" s="87"/>
      <c r="E407" s="87"/>
      <c r="F407" s="6"/>
      <c r="G407" s="100"/>
      <c r="H407" s="100"/>
      <c r="I407" s="6"/>
      <c r="J407" s="100"/>
      <c r="K407" s="100"/>
      <c r="L407" s="6"/>
    </row>
    <row r="408" spans="1:12" x14ac:dyDescent="0.25">
      <c r="A408" s="6"/>
      <c r="B408" s="98"/>
      <c r="C408" s="6"/>
      <c r="D408" s="87"/>
      <c r="E408" s="87"/>
      <c r="F408" s="6"/>
      <c r="G408" s="100"/>
      <c r="H408" s="100"/>
      <c r="I408" s="6"/>
      <c r="J408" s="100"/>
      <c r="K408" s="100"/>
      <c r="L408" s="6"/>
    </row>
    <row r="409" spans="1:12" x14ac:dyDescent="0.25">
      <c r="A409" s="6"/>
      <c r="B409" s="98"/>
      <c r="C409" s="6"/>
      <c r="D409" s="87"/>
      <c r="E409" s="87"/>
      <c r="F409" s="6"/>
      <c r="G409" s="100"/>
      <c r="H409" s="100"/>
      <c r="I409" s="6"/>
      <c r="J409" s="100"/>
      <c r="K409" s="100"/>
      <c r="L409" s="6"/>
    </row>
    <row r="410" spans="1:12" x14ac:dyDescent="0.25">
      <c r="A410" s="6"/>
      <c r="B410" s="98"/>
      <c r="C410" s="6"/>
      <c r="D410" s="87"/>
      <c r="E410" s="87"/>
      <c r="F410" s="6"/>
      <c r="G410" s="100"/>
      <c r="H410" s="100"/>
      <c r="I410" s="6"/>
      <c r="J410" s="100"/>
      <c r="K410" s="100"/>
      <c r="L410" s="6"/>
    </row>
    <row r="411" spans="1:12" x14ac:dyDescent="0.25">
      <c r="A411" s="6"/>
      <c r="B411" s="98"/>
      <c r="C411" s="6"/>
      <c r="D411" s="87"/>
      <c r="E411" s="87"/>
      <c r="F411" s="6"/>
      <c r="G411" s="100"/>
      <c r="H411" s="100"/>
      <c r="I411" s="6"/>
      <c r="J411" s="100"/>
      <c r="K411" s="100"/>
      <c r="L411" s="6"/>
    </row>
    <row r="412" spans="1:12" x14ac:dyDescent="0.25">
      <c r="A412" s="6"/>
      <c r="B412" s="98"/>
      <c r="C412" s="6"/>
      <c r="D412" s="87"/>
      <c r="E412" s="87"/>
      <c r="F412" s="6"/>
      <c r="G412" s="100"/>
      <c r="H412" s="100"/>
      <c r="I412" s="6"/>
      <c r="J412" s="100"/>
      <c r="K412" s="100"/>
      <c r="L412" s="6"/>
    </row>
    <row r="413" spans="1:12" x14ac:dyDescent="0.25">
      <c r="A413" s="6"/>
      <c r="B413" s="98"/>
      <c r="C413" s="6"/>
      <c r="D413" s="87"/>
      <c r="E413" s="87"/>
      <c r="F413" s="6"/>
      <c r="G413" s="100"/>
      <c r="H413" s="100"/>
      <c r="I413" s="6"/>
      <c r="J413" s="100"/>
      <c r="K413" s="100"/>
      <c r="L413" s="6"/>
    </row>
    <row r="414" spans="1:12" x14ac:dyDescent="0.25">
      <c r="A414" s="6"/>
      <c r="B414" s="98"/>
      <c r="C414" s="6"/>
      <c r="D414" s="87"/>
      <c r="E414" s="87"/>
      <c r="F414" s="6"/>
      <c r="G414" s="6"/>
      <c r="H414" s="6"/>
      <c r="I414" s="6"/>
      <c r="J414" s="100"/>
      <c r="K414" s="100"/>
      <c r="L414" s="6"/>
    </row>
    <row r="415" spans="1:12" x14ac:dyDescent="0.25">
      <c r="A415" s="6"/>
      <c r="B415" s="98"/>
      <c r="C415" s="6"/>
      <c r="D415" s="87"/>
      <c r="E415" s="87"/>
      <c r="F415" s="6"/>
      <c r="G415" s="100"/>
      <c r="H415" s="100"/>
      <c r="I415" s="6"/>
      <c r="J415" s="100"/>
      <c r="K415" s="100"/>
      <c r="L415" s="6"/>
    </row>
    <row r="416" spans="1:12" x14ac:dyDescent="0.25">
      <c r="A416" s="6"/>
      <c r="B416" s="98"/>
      <c r="C416" s="6"/>
      <c r="D416" s="87"/>
      <c r="E416" s="87"/>
      <c r="F416" s="6"/>
      <c r="G416" s="100"/>
      <c r="H416" s="100"/>
      <c r="I416" s="6"/>
      <c r="J416" s="100"/>
      <c r="K416" s="100"/>
      <c r="L416" s="6"/>
    </row>
    <row r="417" spans="1:12" x14ac:dyDescent="0.25">
      <c r="A417" s="6"/>
      <c r="B417" s="98"/>
      <c r="C417" s="6"/>
      <c r="D417" s="87"/>
      <c r="E417" s="87"/>
      <c r="F417" s="6"/>
      <c r="G417" s="100"/>
      <c r="H417" s="100"/>
      <c r="I417" s="6"/>
      <c r="J417" s="100"/>
      <c r="K417" s="100"/>
      <c r="L417" s="6"/>
    </row>
    <row r="418" spans="1:12" x14ac:dyDescent="0.25">
      <c r="A418" s="6"/>
      <c r="B418" s="98"/>
      <c r="C418" s="6"/>
      <c r="D418" s="87"/>
      <c r="E418" s="87"/>
      <c r="F418" s="6"/>
      <c r="G418" s="100"/>
      <c r="H418" s="100"/>
      <c r="I418" s="6"/>
      <c r="J418" s="100"/>
      <c r="K418" s="100"/>
      <c r="L418" s="6"/>
    </row>
    <row r="419" spans="1:12" x14ac:dyDescent="0.25">
      <c r="A419" s="6"/>
      <c r="B419" s="98"/>
      <c r="C419" s="6"/>
      <c r="D419" s="87"/>
      <c r="E419" s="87"/>
      <c r="F419" s="6"/>
      <c r="G419" s="100"/>
      <c r="H419" s="100"/>
      <c r="I419" s="6"/>
      <c r="J419" s="100"/>
      <c r="K419" s="100"/>
      <c r="L419" s="6"/>
    </row>
    <row r="420" spans="1:12" x14ac:dyDescent="0.25">
      <c r="A420" s="6"/>
      <c r="B420" s="98"/>
      <c r="C420" s="6"/>
      <c r="D420" s="87"/>
      <c r="E420" s="87"/>
      <c r="F420" s="6"/>
      <c r="G420" s="100"/>
      <c r="H420" s="100"/>
      <c r="I420" s="6"/>
      <c r="J420" s="100"/>
      <c r="K420" s="100"/>
      <c r="L420" s="6"/>
    </row>
    <row r="421" spans="1:12" x14ac:dyDescent="0.25">
      <c r="A421" s="6"/>
      <c r="B421" s="98"/>
      <c r="C421" s="6"/>
      <c r="D421" s="87"/>
      <c r="E421" s="87"/>
      <c r="F421" s="6"/>
      <c r="G421" s="6"/>
      <c r="H421" s="6"/>
      <c r="I421" s="6"/>
      <c r="J421" s="100"/>
      <c r="K421" s="100"/>
      <c r="L421" s="6"/>
    </row>
    <row r="422" spans="1:12" x14ac:dyDescent="0.25">
      <c r="A422" s="6"/>
      <c r="B422" s="98"/>
      <c r="C422" s="6"/>
      <c r="D422" s="87"/>
      <c r="E422" s="87"/>
      <c r="F422" s="6"/>
      <c r="G422" s="6"/>
      <c r="H422" s="6"/>
      <c r="I422" s="6"/>
      <c r="J422" s="100"/>
      <c r="K422" s="100"/>
      <c r="L422" s="6"/>
    </row>
    <row r="423" spans="1:12" x14ac:dyDescent="0.25">
      <c r="A423" s="6"/>
      <c r="B423" s="98"/>
      <c r="C423" s="6"/>
      <c r="D423" s="87"/>
      <c r="E423" s="87"/>
      <c r="F423" s="6"/>
      <c r="G423" s="6"/>
      <c r="H423" s="6"/>
      <c r="I423" s="6"/>
      <c r="J423" s="100"/>
      <c r="K423" s="100"/>
      <c r="L423" s="6"/>
    </row>
    <row r="424" spans="1:12" x14ac:dyDescent="0.25">
      <c r="A424" s="6"/>
      <c r="B424" s="98"/>
      <c r="C424" s="6"/>
      <c r="D424" s="87"/>
      <c r="E424" s="87"/>
      <c r="F424" s="6"/>
      <c r="G424" s="6"/>
      <c r="H424" s="6"/>
      <c r="I424" s="6"/>
      <c r="J424" s="100"/>
      <c r="K424" s="100"/>
      <c r="L424" s="6"/>
    </row>
    <row r="425" spans="1:12" x14ac:dyDescent="0.25">
      <c r="A425" s="6"/>
      <c r="B425" s="98"/>
      <c r="C425" s="6"/>
      <c r="D425" s="87"/>
      <c r="E425" s="87"/>
      <c r="F425" s="6"/>
      <c r="G425" s="6"/>
      <c r="H425" s="6"/>
      <c r="I425" s="6"/>
      <c r="J425" s="100"/>
      <c r="K425" s="100"/>
      <c r="L425" s="6"/>
    </row>
    <row r="426" spans="1:12" x14ac:dyDescent="0.25">
      <c r="A426" s="6"/>
      <c r="B426" s="98"/>
      <c r="C426" s="6"/>
      <c r="D426" s="87"/>
      <c r="E426" s="87"/>
      <c r="F426" s="6"/>
      <c r="G426" s="100"/>
      <c r="H426" s="100"/>
      <c r="I426" s="6"/>
      <c r="J426" s="100"/>
      <c r="K426" s="100"/>
      <c r="L426" s="6"/>
    </row>
    <row r="427" spans="1:12" x14ac:dyDescent="0.25">
      <c r="A427" s="6"/>
      <c r="B427" s="98"/>
      <c r="C427" s="6"/>
      <c r="D427" s="87"/>
      <c r="E427" s="87"/>
      <c r="F427" s="6"/>
      <c r="G427" s="6"/>
      <c r="H427" s="6"/>
      <c r="I427" s="6"/>
      <c r="J427" s="100"/>
      <c r="K427" s="100"/>
      <c r="L427" s="6"/>
    </row>
    <row r="428" spans="1:12" x14ac:dyDescent="0.25">
      <c r="A428" s="6"/>
      <c r="B428" s="98"/>
      <c r="C428" s="6"/>
      <c r="D428" s="87"/>
      <c r="E428" s="87"/>
      <c r="F428" s="6"/>
      <c r="G428" s="6"/>
      <c r="H428" s="6"/>
      <c r="I428" s="6"/>
      <c r="J428" s="100"/>
      <c r="K428" s="100"/>
      <c r="L428" s="6"/>
    </row>
    <row r="429" spans="1:12" x14ac:dyDescent="0.25">
      <c r="A429" s="6"/>
      <c r="B429" s="98"/>
      <c r="C429" s="6"/>
      <c r="D429" s="87"/>
      <c r="E429" s="87"/>
      <c r="F429" s="6"/>
      <c r="G429" s="6"/>
      <c r="H429" s="6"/>
      <c r="I429" s="6"/>
      <c r="J429" s="100"/>
      <c r="K429" s="100"/>
      <c r="L429" s="6"/>
    </row>
  </sheetData>
  <autoFilter ref="A68:J160" xr:uid="{00000000-0009-0000-0000-000003000000}"/>
  <customSheetViews>
    <customSheetView guid="{DAA0C1F4-4D8F-4BD8-91F9-40281B589772}" state="hidden" topLeftCell="A106">
      <selection activeCell="C97" sqref="C97"/>
      <pageMargins left="0.7" right="0.7" top="0.78740157499999996" bottom="0.78740157499999996" header="0.3" footer="0.3"/>
      <pageSetup paperSize="9" orientation="portrait" r:id="rId1"/>
    </customSheetView>
  </customSheetViews>
  <phoneticPr fontId="36" type="noConversion"/>
  <pageMargins left="0.7" right="0.7" top="0.78740157499999996" bottom="0.78740157499999996"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4"/>
  <sheetViews>
    <sheetView showGridLines="0" workbookViewId="0">
      <selection activeCell="C11" sqref="C11"/>
    </sheetView>
  </sheetViews>
  <sheetFormatPr defaultColWidth="11.42578125" defaultRowHeight="15" x14ac:dyDescent="0.25"/>
  <cols>
    <col min="1" max="1" width="21.140625" customWidth="1"/>
    <col min="2" max="2" width="16.140625" customWidth="1"/>
    <col min="3" max="3" width="16" customWidth="1"/>
    <col min="4" max="4" width="12.28515625" customWidth="1"/>
  </cols>
  <sheetData>
    <row r="1" spans="1:4" s="66" customFormat="1" ht="34.5" customHeight="1" x14ac:dyDescent="0.25">
      <c r="A1" s="160"/>
      <c r="B1" s="159" t="str">
        <f>Basisdaten!J49</f>
        <v>Definitiv</v>
      </c>
      <c r="C1" s="159" t="str">
        <f>Basisdaten!K49</f>
        <v>Adjuvant</v>
      </c>
      <c r="D1" s="159" t="str">
        <f>Basisdaten!L49</f>
        <v>Gesamt</v>
      </c>
    </row>
    <row r="2" spans="1:4" s="66" customFormat="1" ht="36" customHeight="1" x14ac:dyDescent="0.25">
      <c r="A2" s="68" t="str">
        <f>Basisdaten!B50</f>
        <v>Strahlentherapie bei Zentrumspat. am Standort/ kooperierende Strahlentherapie</v>
      </c>
      <c r="B2" s="67" t="str">
        <f>IF(Basisdaten!J50="","",Basisdaten!J50)</f>
        <v/>
      </c>
      <c r="C2" s="67" t="str">
        <f>IF(Basisdaten!K50="","",Basisdaten!K50)</f>
        <v/>
      </c>
      <c r="D2" s="67">
        <f>IF(Basisdaten!L50="","",Basisdaten!L50)</f>
        <v>0</v>
      </c>
    </row>
    <row r="3" spans="1:4" ht="24" x14ac:dyDescent="0.25">
      <c r="A3" s="68" t="str">
        <f>Basisdaten!B51</f>
        <v>Strahlentherapie bei Zentrumspat. Extern</v>
      </c>
      <c r="B3" s="67" t="str">
        <f>IF(Basisdaten!J51="","",Basisdaten!J51)</f>
        <v/>
      </c>
      <c r="C3" s="67" t="str">
        <f>IF(Basisdaten!K51="","",Basisdaten!K51)</f>
        <v/>
      </c>
      <c r="D3" s="67">
        <f>IF(Basisdaten!L51="","",Basisdaten!L51)</f>
        <v>0</v>
      </c>
    </row>
    <row r="4" spans="1:4" ht="24" x14ac:dyDescent="0.25">
      <c r="A4" s="68" t="str">
        <f>Basisdaten!B52</f>
        <v>Strahlentherapie bei Zentrumspat.</v>
      </c>
      <c r="B4" s="67">
        <f>IF(Basisdaten!J52="","",Basisdaten!J52)</f>
        <v>0</v>
      </c>
      <c r="C4" s="67">
        <f>IF(Basisdaten!K52="","",Basisdaten!K52)</f>
        <v>0</v>
      </c>
      <c r="D4" s="67">
        <f>IF(Basisdaten!L52="","",Basisdaten!L52)</f>
        <v>0</v>
      </c>
    </row>
  </sheetData>
  <pageMargins left="0.7" right="0.7" top="0.78740157499999996" bottom="0.78740157499999996" header="0.3" footer="0.3"/>
  <pageSetup paperSize="9" orientation="portrait" horizontalDpi="0"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G120"/>
  <sheetViews>
    <sheetView showGridLines="0" zoomScaleNormal="100" workbookViewId="0">
      <selection activeCell="D11" sqref="D11"/>
    </sheetView>
  </sheetViews>
  <sheetFormatPr defaultColWidth="11.42578125" defaultRowHeight="12.75" x14ac:dyDescent="0.2"/>
  <cols>
    <col min="1" max="1" width="0.85546875" style="198" customWidth="1"/>
    <col min="2" max="2" width="26.140625" style="201" customWidth="1"/>
    <col min="3" max="3" width="13.140625" style="201" customWidth="1"/>
    <col min="4" max="4" width="63" style="201" customWidth="1"/>
    <col min="5" max="5" width="13.7109375" style="201" customWidth="1"/>
    <col min="6" max="6" width="57.28515625" style="201" customWidth="1"/>
    <col min="7" max="7" width="0.85546875" style="201" customWidth="1"/>
    <col min="8" max="16384" width="11.42578125" style="201"/>
  </cols>
  <sheetData>
    <row r="1" spans="2:7" s="198" customFormat="1" ht="6.95" customHeight="1" x14ac:dyDescent="0.2"/>
    <row r="2" spans="2:7" s="198" customFormat="1" ht="15.75" x14ac:dyDescent="0.25">
      <c r="B2" s="207" t="str">
        <f>Basisdaten!B2</f>
        <v>Anlage EB Version H2.1 (Auditjahr 2026 / Kennzahlenjahr 2025)</v>
      </c>
      <c r="C2" s="199"/>
    </row>
    <row r="3" spans="2:7" s="198" customFormat="1" ht="16.5" x14ac:dyDescent="0.25">
      <c r="B3" s="206" t="s">
        <v>291</v>
      </c>
      <c r="C3" s="206"/>
      <c r="D3" s="9"/>
      <c r="E3" s="9"/>
      <c r="F3" s="9"/>
    </row>
    <row r="4" spans="2:7" s="198" customFormat="1" ht="20.25" customHeight="1" x14ac:dyDescent="0.2">
      <c r="B4" s="447" t="s">
        <v>488</v>
      </c>
      <c r="C4" s="447"/>
      <c r="D4" s="447"/>
      <c r="E4" s="447"/>
      <c r="F4" s="447"/>
      <c r="G4" s="91"/>
    </row>
    <row r="5" spans="2:7" s="198" customFormat="1" ht="6" customHeight="1" thickBot="1" x14ac:dyDescent="0.25">
      <c r="B5" s="200"/>
      <c r="C5" s="200"/>
      <c r="D5" s="200"/>
      <c r="E5" s="200"/>
      <c r="F5" s="200"/>
    </row>
    <row r="6" spans="2:7" s="198" customFormat="1" ht="33.75" customHeight="1" thickBot="1" x14ac:dyDescent="0.25">
      <c r="B6" s="448" t="s">
        <v>540</v>
      </c>
      <c r="C6" s="449"/>
      <c r="D6" s="449"/>
      <c r="E6" s="449"/>
      <c r="F6" s="450"/>
      <c r="G6" s="213"/>
    </row>
    <row r="7" spans="2:7" s="198" customFormat="1" ht="33.75" customHeight="1" thickBot="1" x14ac:dyDescent="0.25">
      <c r="B7" s="209" t="s">
        <v>292</v>
      </c>
      <c r="C7" s="210" t="s">
        <v>1403</v>
      </c>
      <c r="D7" s="211" t="s">
        <v>293</v>
      </c>
      <c r="E7" s="211" t="s">
        <v>714</v>
      </c>
      <c r="F7" s="212" t="s">
        <v>294</v>
      </c>
      <c r="G7" s="213"/>
    </row>
    <row r="8" spans="2:7" ht="30" customHeight="1" x14ac:dyDescent="0.2">
      <c r="B8" s="687" t="s">
        <v>295</v>
      </c>
      <c r="C8" s="688" t="s">
        <v>296</v>
      </c>
      <c r="D8" s="689" t="s">
        <v>297</v>
      </c>
      <c r="E8" s="690"/>
      <c r="F8" s="691"/>
      <c r="G8" s="214"/>
    </row>
    <row r="9" spans="2:7" ht="30" customHeight="1" x14ac:dyDescent="0.2">
      <c r="B9" s="692" t="s">
        <v>295</v>
      </c>
      <c r="C9" s="693" t="s">
        <v>298</v>
      </c>
      <c r="D9" s="694" t="s">
        <v>299</v>
      </c>
      <c r="E9" s="694" t="s">
        <v>298</v>
      </c>
      <c r="F9" s="695" t="s">
        <v>300</v>
      </c>
      <c r="G9" s="214"/>
    </row>
    <row r="10" spans="2:7" ht="30" customHeight="1" x14ac:dyDescent="0.2">
      <c r="B10" s="692" t="s">
        <v>295</v>
      </c>
      <c r="C10" s="693" t="s">
        <v>301</v>
      </c>
      <c r="D10" s="694" t="s">
        <v>302</v>
      </c>
      <c r="E10" s="694" t="s">
        <v>301</v>
      </c>
      <c r="F10" s="695" t="s">
        <v>303</v>
      </c>
      <c r="G10" s="214"/>
    </row>
    <row r="11" spans="2:7" ht="30" customHeight="1" x14ac:dyDescent="0.2">
      <c r="B11" s="692" t="s">
        <v>295</v>
      </c>
      <c r="C11" s="693" t="s">
        <v>304</v>
      </c>
      <c r="D11" s="694" t="s">
        <v>305</v>
      </c>
      <c r="E11" s="694" t="s">
        <v>304</v>
      </c>
      <c r="F11" s="695" t="s">
        <v>306</v>
      </c>
      <c r="G11" s="214"/>
    </row>
    <row r="12" spans="2:7" ht="30" customHeight="1" x14ac:dyDescent="0.2">
      <c r="B12" s="692" t="s">
        <v>295</v>
      </c>
      <c r="C12" s="693" t="s">
        <v>307</v>
      </c>
      <c r="D12" s="694" t="s">
        <v>308</v>
      </c>
      <c r="E12" s="696" t="s">
        <v>307</v>
      </c>
      <c r="F12" s="695" t="s">
        <v>669</v>
      </c>
      <c r="G12" s="214"/>
    </row>
    <row r="13" spans="2:7" ht="37.5" customHeight="1" x14ac:dyDescent="0.2">
      <c r="B13" s="692" t="s">
        <v>295</v>
      </c>
      <c r="C13" s="693" t="s">
        <v>309</v>
      </c>
      <c r="D13" s="694" t="s">
        <v>310</v>
      </c>
      <c r="E13" s="697"/>
      <c r="F13" s="698"/>
      <c r="G13" s="214"/>
    </row>
    <row r="14" spans="2:7" ht="30" customHeight="1" x14ac:dyDescent="0.2">
      <c r="B14" s="699" t="s">
        <v>295</v>
      </c>
      <c r="C14" s="693" t="s">
        <v>311</v>
      </c>
      <c r="D14" s="694" t="s">
        <v>312</v>
      </c>
      <c r="E14" s="694" t="s">
        <v>311</v>
      </c>
      <c r="F14" s="695" t="s">
        <v>614</v>
      </c>
      <c r="G14" s="214"/>
    </row>
    <row r="15" spans="2:7" ht="30" customHeight="1" x14ac:dyDescent="0.2">
      <c r="B15" s="699" t="s">
        <v>295</v>
      </c>
      <c r="C15" s="693" t="s">
        <v>313</v>
      </c>
      <c r="D15" s="694" t="s">
        <v>314</v>
      </c>
      <c r="E15" s="694" t="s">
        <v>313</v>
      </c>
      <c r="F15" s="695" t="s">
        <v>615</v>
      </c>
      <c r="G15" s="214"/>
    </row>
    <row r="16" spans="2:7" ht="30" customHeight="1" x14ac:dyDescent="0.2">
      <c r="B16" s="699" t="s">
        <v>295</v>
      </c>
      <c r="C16" s="693" t="s">
        <v>315</v>
      </c>
      <c r="D16" s="694" t="s">
        <v>316</v>
      </c>
      <c r="E16" s="694" t="s">
        <v>315</v>
      </c>
      <c r="F16" s="695" t="s">
        <v>616</v>
      </c>
      <c r="G16" s="214"/>
    </row>
    <row r="17" spans="2:7" ht="37.5" customHeight="1" x14ac:dyDescent="0.2">
      <c r="B17" s="699" t="s">
        <v>295</v>
      </c>
      <c r="C17" s="693" t="s">
        <v>317</v>
      </c>
      <c r="D17" s="694" t="s">
        <v>318</v>
      </c>
      <c r="E17" s="694" t="s">
        <v>317</v>
      </c>
      <c r="F17" s="695" t="s">
        <v>617</v>
      </c>
      <c r="G17" s="214"/>
    </row>
    <row r="18" spans="2:7" ht="30" customHeight="1" x14ac:dyDescent="0.2">
      <c r="B18" s="699" t="s">
        <v>295</v>
      </c>
      <c r="C18" s="693" t="s">
        <v>319</v>
      </c>
      <c r="D18" s="694" t="s">
        <v>320</v>
      </c>
      <c r="E18" s="694" t="s">
        <v>319</v>
      </c>
      <c r="F18" s="695" t="s">
        <v>618</v>
      </c>
      <c r="G18" s="214"/>
    </row>
    <row r="19" spans="2:7" ht="30" customHeight="1" x14ac:dyDescent="0.2">
      <c r="B19" s="699" t="s">
        <v>295</v>
      </c>
      <c r="C19" s="693" t="s">
        <v>321</v>
      </c>
      <c r="D19" s="694" t="s">
        <v>322</v>
      </c>
      <c r="E19" s="694" t="s">
        <v>321</v>
      </c>
      <c r="F19" s="695" t="s">
        <v>323</v>
      </c>
      <c r="G19" s="214"/>
    </row>
    <row r="20" spans="2:7" ht="30" customHeight="1" x14ac:dyDescent="0.2">
      <c r="B20" s="699" t="s">
        <v>295</v>
      </c>
      <c r="C20" s="693" t="s">
        <v>324</v>
      </c>
      <c r="D20" s="694" t="s">
        <v>325</v>
      </c>
      <c r="E20" s="700"/>
      <c r="F20" s="701"/>
      <c r="G20" s="214"/>
    </row>
    <row r="21" spans="2:7" ht="30" customHeight="1" x14ac:dyDescent="0.2">
      <c r="B21" s="702" t="s">
        <v>295</v>
      </c>
      <c r="C21" s="703" t="s">
        <v>326</v>
      </c>
      <c r="D21" s="704" t="s">
        <v>327</v>
      </c>
      <c r="E21" s="694" t="s">
        <v>326</v>
      </c>
      <c r="F21" s="695" t="s">
        <v>619</v>
      </c>
      <c r="G21" s="214"/>
    </row>
    <row r="22" spans="2:7" ht="30" customHeight="1" x14ac:dyDescent="0.2">
      <c r="B22" s="705"/>
      <c r="C22" s="706"/>
      <c r="D22" s="707"/>
      <c r="E22" s="708"/>
      <c r="F22" s="695" t="s">
        <v>620</v>
      </c>
      <c r="G22" s="214"/>
    </row>
    <row r="23" spans="2:7" ht="30" customHeight="1" x14ac:dyDescent="0.2">
      <c r="B23" s="705"/>
      <c r="C23" s="706"/>
      <c r="D23" s="707"/>
      <c r="E23" s="708"/>
      <c r="F23" s="695" t="s">
        <v>621</v>
      </c>
      <c r="G23" s="214"/>
    </row>
    <row r="24" spans="2:7" ht="30" customHeight="1" x14ac:dyDescent="0.2">
      <c r="B24" s="705"/>
      <c r="C24" s="706"/>
      <c r="D24" s="707"/>
      <c r="E24" s="708"/>
      <c r="F24" s="695" t="s">
        <v>622</v>
      </c>
      <c r="G24" s="214"/>
    </row>
    <row r="25" spans="2:7" ht="30" customHeight="1" x14ac:dyDescent="0.2">
      <c r="B25" s="709"/>
      <c r="C25" s="710"/>
      <c r="D25" s="711"/>
      <c r="E25" s="708"/>
      <c r="F25" s="695" t="s">
        <v>623</v>
      </c>
      <c r="G25" s="214"/>
    </row>
    <row r="26" spans="2:7" ht="30" customHeight="1" x14ac:dyDescent="0.2">
      <c r="B26" s="702" t="s">
        <v>295</v>
      </c>
      <c r="C26" s="703" t="s">
        <v>328</v>
      </c>
      <c r="D26" s="704" t="s">
        <v>329</v>
      </c>
      <c r="E26" s="694" t="s">
        <v>328</v>
      </c>
      <c r="F26" s="695" t="s">
        <v>624</v>
      </c>
      <c r="G26" s="214"/>
    </row>
    <row r="27" spans="2:7" ht="30" customHeight="1" x14ac:dyDescent="0.2">
      <c r="B27" s="705"/>
      <c r="C27" s="706"/>
      <c r="D27" s="707"/>
      <c r="E27" s="708"/>
      <c r="F27" s="695" t="s">
        <v>625</v>
      </c>
      <c r="G27" s="214"/>
    </row>
    <row r="28" spans="2:7" ht="30" customHeight="1" x14ac:dyDescent="0.2">
      <c r="B28" s="705"/>
      <c r="C28" s="706"/>
      <c r="D28" s="707"/>
      <c r="E28" s="708"/>
      <c r="F28" s="695" t="s">
        <v>626</v>
      </c>
      <c r="G28" s="214"/>
    </row>
    <row r="29" spans="2:7" ht="30" customHeight="1" x14ac:dyDescent="0.2">
      <c r="B29" s="705"/>
      <c r="C29" s="706"/>
      <c r="D29" s="707"/>
      <c r="E29" s="708"/>
      <c r="F29" s="695" t="s">
        <v>627</v>
      </c>
      <c r="G29" s="214"/>
    </row>
    <row r="30" spans="2:7" ht="30" customHeight="1" x14ac:dyDescent="0.2">
      <c r="B30" s="709"/>
      <c r="C30" s="710"/>
      <c r="D30" s="711"/>
      <c r="E30" s="708"/>
      <c r="F30" s="695" t="s">
        <v>628</v>
      </c>
      <c r="G30" s="214"/>
    </row>
    <row r="31" spans="2:7" ht="30" customHeight="1" x14ac:dyDescent="0.2">
      <c r="B31" s="699" t="s">
        <v>295</v>
      </c>
      <c r="C31" s="693" t="s">
        <v>330</v>
      </c>
      <c r="D31" s="694" t="s">
        <v>331</v>
      </c>
      <c r="E31" s="694" t="s">
        <v>330</v>
      </c>
      <c r="F31" s="695" t="s">
        <v>629</v>
      </c>
      <c r="G31" s="214"/>
    </row>
    <row r="32" spans="2:7" ht="30" customHeight="1" x14ac:dyDescent="0.2">
      <c r="B32" s="699" t="s">
        <v>295</v>
      </c>
      <c r="C32" s="693" t="s">
        <v>332</v>
      </c>
      <c r="D32" s="694" t="s">
        <v>333</v>
      </c>
      <c r="E32" s="697"/>
      <c r="F32" s="698"/>
      <c r="G32" s="214"/>
    </row>
    <row r="33" spans="2:7" ht="30" customHeight="1" x14ac:dyDescent="0.2">
      <c r="B33" s="699" t="s">
        <v>295</v>
      </c>
      <c r="C33" s="693" t="s">
        <v>334</v>
      </c>
      <c r="D33" s="694" t="s">
        <v>335</v>
      </c>
      <c r="E33" s="694" t="s">
        <v>334</v>
      </c>
      <c r="F33" s="695" t="s">
        <v>630</v>
      </c>
      <c r="G33" s="214"/>
    </row>
    <row r="34" spans="2:7" ht="30" customHeight="1" x14ac:dyDescent="0.2">
      <c r="B34" s="699" t="s">
        <v>295</v>
      </c>
      <c r="C34" s="693" t="s">
        <v>336</v>
      </c>
      <c r="D34" s="694" t="s">
        <v>337</v>
      </c>
      <c r="E34" s="694" t="s">
        <v>336</v>
      </c>
      <c r="F34" s="695" t="s">
        <v>631</v>
      </c>
      <c r="G34" s="214"/>
    </row>
    <row r="35" spans="2:7" ht="30" customHeight="1" x14ac:dyDescent="0.2">
      <c r="B35" s="699" t="s">
        <v>295</v>
      </c>
      <c r="C35" s="693" t="s">
        <v>338</v>
      </c>
      <c r="D35" s="694" t="s">
        <v>339</v>
      </c>
      <c r="E35" s="694" t="s">
        <v>338</v>
      </c>
      <c r="F35" s="695" t="s">
        <v>632</v>
      </c>
      <c r="G35" s="214"/>
    </row>
    <row r="36" spans="2:7" ht="30" customHeight="1" x14ac:dyDescent="0.2">
      <c r="B36" s="699" t="s">
        <v>295</v>
      </c>
      <c r="C36" s="693" t="s">
        <v>340</v>
      </c>
      <c r="D36" s="694" t="s">
        <v>341</v>
      </c>
      <c r="E36" s="694" t="s">
        <v>340</v>
      </c>
      <c r="F36" s="695" t="s">
        <v>342</v>
      </c>
      <c r="G36" s="214"/>
    </row>
    <row r="37" spans="2:7" ht="30" customHeight="1" x14ac:dyDescent="0.2">
      <c r="B37" s="699" t="s">
        <v>295</v>
      </c>
      <c r="C37" s="693" t="s">
        <v>356</v>
      </c>
      <c r="D37" s="694" t="s">
        <v>357</v>
      </c>
      <c r="E37" s="697"/>
      <c r="F37" s="698"/>
      <c r="G37" s="214"/>
    </row>
    <row r="38" spans="2:7" ht="30" customHeight="1" x14ac:dyDescent="0.2">
      <c r="B38" s="699" t="s">
        <v>295</v>
      </c>
      <c r="C38" s="693" t="s">
        <v>343</v>
      </c>
      <c r="D38" s="694" t="s">
        <v>344</v>
      </c>
      <c r="E38" s="694" t="s">
        <v>343</v>
      </c>
      <c r="F38" s="695" t="s">
        <v>345</v>
      </c>
      <c r="G38" s="214"/>
    </row>
    <row r="39" spans="2:7" ht="30" customHeight="1" x14ac:dyDescent="0.2">
      <c r="B39" s="699" t="s">
        <v>295</v>
      </c>
      <c r="C39" s="693" t="s">
        <v>401</v>
      </c>
      <c r="D39" s="694" t="s">
        <v>402</v>
      </c>
      <c r="E39" s="694" t="s">
        <v>401</v>
      </c>
      <c r="F39" s="712" t="s">
        <v>645</v>
      </c>
      <c r="G39" s="214"/>
    </row>
    <row r="40" spans="2:7" ht="30" customHeight="1" x14ac:dyDescent="0.2">
      <c r="B40" s="699" t="s">
        <v>552</v>
      </c>
      <c r="C40" s="693" t="s">
        <v>401</v>
      </c>
      <c r="D40" s="694" t="s">
        <v>402</v>
      </c>
      <c r="E40" s="694" t="s">
        <v>401</v>
      </c>
      <c r="F40" s="712" t="s">
        <v>645</v>
      </c>
      <c r="G40" s="214"/>
    </row>
    <row r="41" spans="2:7" ht="37.5" customHeight="1" x14ac:dyDescent="0.2">
      <c r="B41" s="699" t="s">
        <v>295</v>
      </c>
      <c r="C41" s="693" t="s">
        <v>346</v>
      </c>
      <c r="D41" s="694" t="s">
        <v>347</v>
      </c>
      <c r="E41" s="697"/>
      <c r="F41" s="698"/>
      <c r="G41" s="214"/>
    </row>
    <row r="42" spans="2:7" ht="30" customHeight="1" x14ac:dyDescent="0.2">
      <c r="B42" s="699" t="s">
        <v>295</v>
      </c>
      <c r="C42" s="693" t="s">
        <v>348</v>
      </c>
      <c r="D42" s="694" t="s">
        <v>349</v>
      </c>
      <c r="E42" s="694" t="s">
        <v>348</v>
      </c>
      <c r="F42" s="695" t="s">
        <v>350</v>
      </c>
      <c r="G42" s="214"/>
    </row>
    <row r="43" spans="2:7" ht="30" customHeight="1" x14ac:dyDescent="0.2">
      <c r="B43" s="702" t="s">
        <v>295</v>
      </c>
      <c r="C43" s="703" t="s">
        <v>351</v>
      </c>
      <c r="D43" s="704" t="s">
        <v>352</v>
      </c>
      <c r="E43" s="704" t="s">
        <v>351</v>
      </c>
      <c r="F43" s="695" t="s">
        <v>353</v>
      </c>
      <c r="G43" s="214"/>
    </row>
    <row r="44" spans="2:7" ht="30" customHeight="1" x14ac:dyDescent="0.2">
      <c r="B44" s="705"/>
      <c r="C44" s="706"/>
      <c r="D44" s="707"/>
      <c r="E44" s="707"/>
      <c r="F44" s="695" t="s">
        <v>354</v>
      </c>
      <c r="G44" s="214"/>
    </row>
    <row r="45" spans="2:7" ht="30" customHeight="1" x14ac:dyDescent="0.2">
      <c r="B45" s="709"/>
      <c r="C45" s="710"/>
      <c r="D45" s="711"/>
      <c r="E45" s="711"/>
      <c r="F45" s="695" t="s">
        <v>355</v>
      </c>
      <c r="G45" s="214"/>
    </row>
    <row r="46" spans="2:7" ht="30" customHeight="1" x14ac:dyDescent="0.2">
      <c r="B46" s="699" t="s">
        <v>295</v>
      </c>
      <c r="C46" s="693" t="s">
        <v>359</v>
      </c>
      <c r="D46" s="694" t="s">
        <v>360</v>
      </c>
      <c r="E46" s="694" t="s">
        <v>359</v>
      </c>
      <c r="F46" s="695" t="s">
        <v>633</v>
      </c>
      <c r="G46" s="214"/>
    </row>
    <row r="47" spans="2:7" ht="49.5" customHeight="1" x14ac:dyDescent="0.2">
      <c r="B47" s="699" t="s">
        <v>295</v>
      </c>
      <c r="C47" s="693" t="s">
        <v>361</v>
      </c>
      <c r="D47" s="694" t="s">
        <v>362</v>
      </c>
      <c r="E47" s="694" t="s">
        <v>361</v>
      </c>
      <c r="F47" s="695" t="s">
        <v>690</v>
      </c>
      <c r="G47" s="214"/>
    </row>
    <row r="48" spans="2:7" ht="30" customHeight="1" x14ac:dyDescent="0.2">
      <c r="B48" s="699" t="s">
        <v>517</v>
      </c>
      <c r="C48" s="693" t="s">
        <v>363</v>
      </c>
      <c r="D48" s="694" t="s">
        <v>364</v>
      </c>
      <c r="E48" s="694" t="s">
        <v>363</v>
      </c>
      <c r="F48" s="695" t="s">
        <v>634</v>
      </c>
      <c r="G48" s="214"/>
    </row>
    <row r="49" spans="2:7" ht="30" customHeight="1" x14ac:dyDescent="0.2">
      <c r="B49" s="699" t="s">
        <v>295</v>
      </c>
      <c r="C49" s="693" t="s">
        <v>363</v>
      </c>
      <c r="D49" s="694" t="s">
        <v>364</v>
      </c>
      <c r="E49" s="694" t="s">
        <v>363</v>
      </c>
      <c r="F49" s="695" t="s">
        <v>634</v>
      </c>
      <c r="G49" s="214"/>
    </row>
    <row r="50" spans="2:7" ht="30" customHeight="1" x14ac:dyDescent="0.2">
      <c r="B50" s="699" t="s">
        <v>295</v>
      </c>
      <c r="C50" s="693" t="s">
        <v>365</v>
      </c>
      <c r="D50" s="694" t="s">
        <v>366</v>
      </c>
      <c r="E50" s="694" t="s">
        <v>365</v>
      </c>
      <c r="F50" s="695" t="s">
        <v>367</v>
      </c>
      <c r="G50" s="214"/>
    </row>
    <row r="51" spans="2:7" ht="30" customHeight="1" x14ac:dyDescent="0.2">
      <c r="B51" s="699" t="s">
        <v>552</v>
      </c>
      <c r="C51" s="693" t="s">
        <v>365</v>
      </c>
      <c r="D51" s="694" t="s">
        <v>366</v>
      </c>
      <c r="E51" s="694" t="s">
        <v>365</v>
      </c>
      <c r="F51" s="695" t="s">
        <v>635</v>
      </c>
      <c r="G51" s="214"/>
    </row>
    <row r="52" spans="2:7" ht="30" customHeight="1" x14ac:dyDescent="0.2">
      <c r="B52" s="713" t="s">
        <v>368</v>
      </c>
      <c r="C52" s="693" t="s">
        <v>369</v>
      </c>
      <c r="D52" s="694" t="s">
        <v>370</v>
      </c>
      <c r="E52" s="697"/>
      <c r="F52" s="698"/>
      <c r="G52" s="214"/>
    </row>
    <row r="53" spans="2:7" ht="30" customHeight="1" x14ac:dyDescent="0.2">
      <c r="B53" s="713" t="s">
        <v>368</v>
      </c>
      <c r="C53" s="693" t="s">
        <v>371</v>
      </c>
      <c r="D53" s="694" t="s">
        <v>372</v>
      </c>
      <c r="E53" s="694" t="s">
        <v>371</v>
      </c>
      <c r="F53" s="695" t="s">
        <v>636</v>
      </c>
      <c r="G53" s="214"/>
    </row>
    <row r="54" spans="2:7" ht="30" customHeight="1" x14ac:dyDescent="0.2">
      <c r="B54" s="713" t="s">
        <v>695</v>
      </c>
      <c r="C54" s="693" t="s">
        <v>373</v>
      </c>
      <c r="D54" s="694" t="s">
        <v>374</v>
      </c>
      <c r="E54" s="694" t="s">
        <v>373</v>
      </c>
      <c r="F54" s="695" t="s">
        <v>637</v>
      </c>
      <c r="G54" s="214"/>
    </row>
    <row r="55" spans="2:7" ht="30" customHeight="1" x14ac:dyDescent="0.2">
      <c r="B55" s="713" t="s">
        <v>368</v>
      </c>
      <c r="C55" s="693" t="s">
        <v>375</v>
      </c>
      <c r="D55" s="694" t="s">
        <v>376</v>
      </c>
      <c r="E55" s="697"/>
      <c r="F55" s="698"/>
      <c r="G55" s="214"/>
    </row>
    <row r="56" spans="2:7" ht="30" customHeight="1" x14ac:dyDescent="0.2">
      <c r="B56" s="713" t="s">
        <v>368</v>
      </c>
      <c r="C56" s="693" t="s">
        <v>377</v>
      </c>
      <c r="D56" s="694" t="s">
        <v>378</v>
      </c>
      <c r="E56" s="694" t="s">
        <v>377</v>
      </c>
      <c r="F56" s="695" t="s">
        <v>638</v>
      </c>
      <c r="G56" s="214"/>
    </row>
    <row r="57" spans="2:7" ht="30" customHeight="1" x14ac:dyDescent="0.2">
      <c r="B57" s="713" t="s">
        <v>368</v>
      </c>
      <c r="C57" s="693" t="s">
        <v>379</v>
      </c>
      <c r="D57" s="694" t="s">
        <v>380</v>
      </c>
      <c r="E57" s="694" t="s">
        <v>379</v>
      </c>
      <c r="F57" s="695" t="s">
        <v>639</v>
      </c>
      <c r="G57" s="214"/>
    </row>
    <row r="58" spans="2:7" ht="30" customHeight="1" x14ac:dyDescent="0.2">
      <c r="B58" s="713" t="s">
        <v>695</v>
      </c>
      <c r="C58" s="693" t="s">
        <v>381</v>
      </c>
      <c r="D58" s="694" t="s">
        <v>382</v>
      </c>
      <c r="E58" s="694" t="s">
        <v>381</v>
      </c>
      <c r="F58" s="695" t="s">
        <v>640</v>
      </c>
      <c r="G58" s="214"/>
    </row>
    <row r="59" spans="2:7" ht="30" customHeight="1" x14ac:dyDescent="0.2">
      <c r="B59" s="713" t="s">
        <v>695</v>
      </c>
      <c r="C59" s="693" t="s">
        <v>383</v>
      </c>
      <c r="D59" s="694" t="s">
        <v>384</v>
      </c>
      <c r="E59" s="694" t="s">
        <v>383</v>
      </c>
      <c r="F59" s="695" t="s">
        <v>641</v>
      </c>
      <c r="G59" s="214"/>
    </row>
    <row r="60" spans="2:7" ht="37.5" customHeight="1" x14ac:dyDescent="0.2">
      <c r="B60" s="713" t="s">
        <v>368</v>
      </c>
      <c r="C60" s="693" t="s">
        <v>385</v>
      </c>
      <c r="D60" s="694" t="s">
        <v>386</v>
      </c>
      <c r="E60" s="694" t="s">
        <v>385</v>
      </c>
      <c r="F60" s="695" t="s">
        <v>642</v>
      </c>
      <c r="G60" s="214"/>
    </row>
    <row r="61" spans="2:7" ht="37.5" customHeight="1" x14ac:dyDescent="0.2">
      <c r="B61" s="713" t="s">
        <v>368</v>
      </c>
      <c r="C61" s="693" t="s">
        <v>387</v>
      </c>
      <c r="D61" s="694" t="s">
        <v>388</v>
      </c>
      <c r="E61" s="694" t="s">
        <v>387</v>
      </c>
      <c r="F61" s="695" t="s">
        <v>643</v>
      </c>
      <c r="G61" s="214"/>
    </row>
    <row r="62" spans="2:7" ht="30" customHeight="1" x14ac:dyDescent="0.2">
      <c r="B62" s="713" t="s">
        <v>552</v>
      </c>
      <c r="C62" s="693" t="s">
        <v>389</v>
      </c>
      <c r="D62" s="694" t="s">
        <v>390</v>
      </c>
      <c r="E62" s="694" t="s">
        <v>391</v>
      </c>
      <c r="F62" s="695" t="s">
        <v>392</v>
      </c>
      <c r="G62" s="214"/>
    </row>
    <row r="63" spans="2:7" ht="30" customHeight="1" x14ac:dyDescent="0.2">
      <c r="B63" s="713" t="s">
        <v>552</v>
      </c>
      <c r="C63" s="693" t="s">
        <v>393</v>
      </c>
      <c r="D63" s="694" t="s">
        <v>394</v>
      </c>
      <c r="E63" s="694" t="s">
        <v>393</v>
      </c>
      <c r="F63" s="695" t="s">
        <v>395</v>
      </c>
      <c r="G63" s="214"/>
    </row>
    <row r="64" spans="2:7" ht="30" customHeight="1" x14ac:dyDescent="0.2">
      <c r="B64" s="713" t="s">
        <v>552</v>
      </c>
      <c r="C64" s="693" t="s">
        <v>396</v>
      </c>
      <c r="D64" s="694" t="s">
        <v>397</v>
      </c>
      <c r="E64" s="694" t="s">
        <v>396</v>
      </c>
      <c r="F64" s="695" t="s">
        <v>644</v>
      </c>
      <c r="G64" s="214"/>
    </row>
    <row r="65" spans="2:7" ht="30" customHeight="1" x14ac:dyDescent="0.2">
      <c r="B65" s="713" t="s">
        <v>552</v>
      </c>
      <c r="C65" s="693" t="s">
        <v>398</v>
      </c>
      <c r="D65" s="694" t="s">
        <v>399</v>
      </c>
      <c r="E65" s="694" t="s">
        <v>398</v>
      </c>
      <c r="F65" s="695" t="s">
        <v>400</v>
      </c>
      <c r="G65" s="214"/>
    </row>
    <row r="66" spans="2:7" ht="30" customHeight="1" x14ac:dyDescent="0.2">
      <c r="B66" s="713" t="s">
        <v>552</v>
      </c>
      <c r="C66" s="693" t="s">
        <v>401</v>
      </c>
      <c r="D66" s="694" t="s">
        <v>402</v>
      </c>
      <c r="E66" s="694" t="s">
        <v>401</v>
      </c>
      <c r="F66" s="695" t="s">
        <v>645</v>
      </c>
      <c r="G66" s="214"/>
    </row>
    <row r="67" spans="2:7" ht="30" customHeight="1" x14ac:dyDescent="0.2">
      <c r="B67" s="713" t="s">
        <v>295</v>
      </c>
      <c r="C67" s="693" t="s">
        <v>401</v>
      </c>
      <c r="D67" s="694" t="s">
        <v>402</v>
      </c>
      <c r="E67" s="694" t="s">
        <v>401</v>
      </c>
      <c r="F67" s="695" t="s">
        <v>645</v>
      </c>
      <c r="G67" s="214"/>
    </row>
    <row r="68" spans="2:7" ht="30" customHeight="1" x14ac:dyDescent="0.2">
      <c r="B68" s="713" t="s">
        <v>552</v>
      </c>
      <c r="C68" s="693" t="s">
        <v>403</v>
      </c>
      <c r="D68" s="694" t="s">
        <v>404</v>
      </c>
      <c r="E68" s="694" t="s">
        <v>403</v>
      </c>
      <c r="F68" s="695" t="s">
        <v>405</v>
      </c>
      <c r="G68" s="214"/>
    </row>
    <row r="69" spans="2:7" ht="30" customHeight="1" x14ac:dyDescent="0.2">
      <c r="B69" s="713" t="s">
        <v>552</v>
      </c>
      <c r="C69" s="693" t="s">
        <v>406</v>
      </c>
      <c r="D69" s="694" t="s">
        <v>535</v>
      </c>
      <c r="E69" s="697"/>
      <c r="F69" s="698"/>
      <c r="G69" s="214"/>
    </row>
    <row r="70" spans="2:7" ht="30" customHeight="1" x14ac:dyDescent="0.2">
      <c r="B70" s="713" t="s">
        <v>552</v>
      </c>
      <c r="C70" s="693" t="s">
        <v>407</v>
      </c>
      <c r="D70" s="694" t="s">
        <v>408</v>
      </c>
      <c r="E70" s="694" t="s">
        <v>407</v>
      </c>
      <c r="F70" s="695" t="s">
        <v>409</v>
      </c>
      <c r="G70" s="214"/>
    </row>
    <row r="71" spans="2:7" ht="30" customHeight="1" x14ac:dyDescent="0.2">
      <c r="B71" s="713" t="s">
        <v>552</v>
      </c>
      <c r="C71" s="693" t="s">
        <v>410</v>
      </c>
      <c r="D71" s="694" t="s">
        <v>411</v>
      </c>
      <c r="E71" s="694" t="s">
        <v>410</v>
      </c>
      <c r="F71" s="695" t="s">
        <v>412</v>
      </c>
      <c r="G71" s="214"/>
    </row>
    <row r="72" spans="2:7" ht="30" customHeight="1" x14ac:dyDescent="0.2">
      <c r="B72" s="713" t="s">
        <v>552</v>
      </c>
      <c r="C72" s="693" t="s">
        <v>413</v>
      </c>
      <c r="D72" s="694" t="s">
        <v>414</v>
      </c>
      <c r="E72" s="694" t="s">
        <v>413</v>
      </c>
      <c r="F72" s="695" t="s">
        <v>646</v>
      </c>
      <c r="G72" s="214"/>
    </row>
    <row r="73" spans="2:7" ht="30" customHeight="1" x14ac:dyDescent="0.2">
      <c r="B73" s="713" t="s">
        <v>552</v>
      </c>
      <c r="C73" s="693" t="s">
        <v>415</v>
      </c>
      <c r="D73" s="694" t="s">
        <v>416</v>
      </c>
      <c r="E73" s="694" t="s">
        <v>415</v>
      </c>
      <c r="F73" s="695" t="s">
        <v>647</v>
      </c>
      <c r="G73" s="214"/>
    </row>
    <row r="74" spans="2:7" ht="30" customHeight="1" x14ac:dyDescent="0.2">
      <c r="B74" s="713" t="s">
        <v>552</v>
      </c>
      <c r="C74" s="693" t="s">
        <v>417</v>
      </c>
      <c r="D74" s="694" t="s">
        <v>418</v>
      </c>
      <c r="E74" s="697"/>
      <c r="F74" s="698"/>
      <c r="G74" s="214"/>
    </row>
    <row r="75" spans="2:7" ht="30" customHeight="1" x14ac:dyDescent="0.2">
      <c r="B75" s="713" t="s">
        <v>552</v>
      </c>
      <c r="C75" s="693" t="s">
        <v>419</v>
      </c>
      <c r="D75" s="694" t="s">
        <v>420</v>
      </c>
      <c r="E75" s="694" t="s">
        <v>419</v>
      </c>
      <c r="F75" s="695" t="s">
        <v>421</v>
      </c>
      <c r="G75" s="214"/>
    </row>
    <row r="76" spans="2:7" ht="30" customHeight="1" x14ac:dyDescent="0.2">
      <c r="B76" s="713" t="s">
        <v>552</v>
      </c>
      <c r="C76" s="693" t="s">
        <v>422</v>
      </c>
      <c r="D76" s="694" t="s">
        <v>423</v>
      </c>
      <c r="E76" s="694" t="s">
        <v>422</v>
      </c>
      <c r="F76" s="695" t="s">
        <v>648</v>
      </c>
      <c r="G76" s="214"/>
    </row>
    <row r="77" spans="2:7" ht="30" customHeight="1" x14ac:dyDescent="0.2">
      <c r="B77" s="713" t="s">
        <v>552</v>
      </c>
      <c r="C77" s="693" t="s">
        <v>424</v>
      </c>
      <c r="D77" s="694" t="s">
        <v>425</v>
      </c>
      <c r="E77" s="694" t="s">
        <v>424</v>
      </c>
      <c r="F77" s="695" t="s">
        <v>1213</v>
      </c>
      <c r="G77" s="214"/>
    </row>
    <row r="78" spans="2:7" ht="30" customHeight="1" x14ac:dyDescent="0.2">
      <c r="B78" s="713" t="s">
        <v>552</v>
      </c>
      <c r="C78" s="693" t="s">
        <v>426</v>
      </c>
      <c r="D78" s="694" t="s">
        <v>427</v>
      </c>
      <c r="E78" s="694" t="s">
        <v>426</v>
      </c>
      <c r="F78" s="695" t="s">
        <v>1214</v>
      </c>
      <c r="G78" s="214"/>
    </row>
    <row r="79" spans="2:7" ht="30" customHeight="1" x14ac:dyDescent="0.2">
      <c r="B79" s="713" t="s">
        <v>552</v>
      </c>
      <c r="C79" s="693" t="s">
        <v>428</v>
      </c>
      <c r="D79" s="694" t="s">
        <v>429</v>
      </c>
      <c r="E79" s="694" t="s">
        <v>428</v>
      </c>
      <c r="F79" s="695" t="s">
        <v>649</v>
      </c>
      <c r="G79" s="214"/>
    </row>
    <row r="80" spans="2:7" ht="30" customHeight="1" x14ac:dyDescent="0.2">
      <c r="B80" s="713" t="s">
        <v>552</v>
      </c>
      <c r="C80" s="693" t="s">
        <v>430</v>
      </c>
      <c r="D80" s="694" t="s">
        <v>431</v>
      </c>
      <c r="E80" s="694" t="s">
        <v>430</v>
      </c>
      <c r="F80" s="695" t="s">
        <v>432</v>
      </c>
      <c r="G80" s="214"/>
    </row>
    <row r="81" spans="2:7" ht="30" customHeight="1" x14ac:dyDescent="0.2">
      <c r="B81" s="713" t="s">
        <v>552</v>
      </c>
      <c r="C81" s="693" t="s">
        <v>433</v>
      </c>
      <c r="D81" s="694" t="s">
        <v>434</v>
      </c>
      <c r="E81" s="697"/>
      <c r="F81" s="698"/>
      <c r="G81" s="214"/>
    </row>
    <row r="82" spans="2:7" ht="30" customHeight="1" x14ac:dyDescent="0.2">
      <c r="B82" s="713" t="s">
        <v>552</v>
      </c>
      <c r="C82" s="693" t="s">
        <v>435</v>
      </c>
      <c r="D82" s="694" t="s">
        <v>436</v>
      </c>
      <c r="E82" s="694" t="s">
        <v>435</v>
      </c>
      <c r="F82" s="695" t="s">
        <v>650</v>
      </c>
      <c r="G82" s="214"/>
    </row>
    <row r="83" spans="2:7" ht="30" customHeight="1" x14ac:dyDescent="0.2">
      <c r="B83" s="713" t="s">
        <v>552</v>
      </c>
      <c r="C83" s="693" t="s">
        <v>437</v>
      </c>
      <c r="D83" s="694" t="s">
        <v>438</v>
      </c>
      <c r="E83" s="694" t="s">
        <v>437</v>
      </c>
      <c r="F83" s="695" t="s">
        <v>651</v>
      </c>
      <c r="G83" s="214"/>
    </row>
    <row r="84" spans="2:7" ht="30" customHeight="1" x14ac:dyDescent="0.2">
      <c r="B84" s="713" t="s">
        <v>552</v>
      </c>
      <c r="C84" s="693" t="s">
        <v>439</v>
      </c>
      <c r="D84" s="694" t="s">
        <v>440</v>
      </c>
      <c r="E84" s="694" t="s">
        <v>439</v>
      </c>
      <c r="F84" s="695" t="s">
        <v>652</v>
      </c>
      <c r="G84" s="214"/>
    </row>
    <row r="85" spans="2:7" ht="30" customHeight="1" x14ac:dyDescent="0.2">
      <c r="B85" s="713" t="s">
        <v>552</v>
      </c>
      <c r="C85" s="693" t="s">
        <v>441</v>
      </c>
      <c r="D85" s="694" t="s">
        <v>442</v>
      </c>
      <c r="E85" s="694" t="s">
        <v>441</v>
      </c>
      <c r="F85" s="695" t="s">
        <v>653</v>
      </c>
      <c r="G85" s="214"/>
    </row>
    <row r="86" spans="2:7" ht="30" customHeight="1" x14ac:dyDescent="0.2">
      <c r="B86" s="713" t="s">
        <v>552</v>
      </c>
      <c r="C86" s="693" t="s">
        <v>443</v>
      </c>
      <c r="D86" s="694" t="s">
        <v>444</v>
      </c>
      <c r="E86" s="694" t="s">
        <v>443</v>
      </c>
      <c r="F86" s="695" t="s">
        <v>654</v>
      </c>
      <c r="G86" s="214"/>
    </row>
    <row r="87" spans="2:7" ht="30" customHeight="1" x14ac:dyDescent="0.2">
      <c r="B87" s="713" t="s">
        <v>552</v>
      </c>
      <c r="C87" s="693" t="s">
        <v>445</v>
      </c>
      <c r="D87" s="694" t="s">
        <v>446</v>
      </c>
      <c r="E87" s="694" t="s">
        <v>445</v>
      </c>
      <c r="F87" s="695" t="s">
        <v>447</v>
      </c>
      <c r="G87" s="214"/>
    </row>
    <row r="88" spans="2:7" ht="30" customHeight="1" x14ac:dyDescent="0.2">
      <c r="B88" s="713" t="s">
        <v>552</v>
      </c>
      <c r="C88" s="693" t="s">
        <v>448</v>
      </c>
      <c r="D88" s="694" t="s">
        <v>449</v>
      </c>
      <c r="E88" s="694" t="s">
        <v>450</v>
      </c>
      <c r="F88" s="695" t="s">
        <v>451</v>
      </c>
      <c r="G88" s="214"/>
    </row>
    <row r="89" spans="2:7" ht="30" customHeight="1" x14ac:dyDescent="0.2">
      <c r="B89" s="713" t="s">
        <v>552</v>
      </c>
      <c r="C89" s="693" t="s">
        <v>452</v>
      </c>
      <c r="D89" s="694" t="s">
        <v>453</v>
      </c>
      <c r="E89" s="697"/>
      <c r="F89" s="698"/>
      <c r="G89" s="214"/>
    </row>
    <row r="90" spans="2:7" ht="30" customHeight="1" x14ac:dyDescent="0.2">
      <c r="B90" s="713" t="s">
        <v>553</v>
      </c>
      <c r="C90" s="693" t="s">
        <v>454</v>
      </c>
      <c r="D90" s="694" t="s">
        <v>455</v>
      </c>
      <c r="E90" s="694" t="s">
        <v>454</v>
      </c>
      <c r="F90" s="695" t="s">
        <v>655</v>
      </c>
      <c r="G90" s="214"/>
    </row>
    <row r="91" spans="2:7" ht="30" customHeight="1" x14ac:dyDescent="0.2">
      <c r="B91" s="713" t="s">
        <v>553</v>
      </c>
      <c r="C91" s="693" t="s">
        <v>456</v>
      </c>
      <c r="D91" s="694" t="s">
        <v>457</v>
      </c>
      <c r="E91" s="694" t="s">
        <v>456</v>
      </c>
      <c r="F91" s="695" t="s">
        <v>656</v>
      </c>
      <c r="G91" s="214"/>
    </row>
    <row r="92" spans="2:7" ht="30" customHeight="1" x14ac:dyDescent="0.2">
      <c r="B92" s="713" t="s">
        <v>553</v>
      </c>
      <c r="C92" s="693" t="s">
        <v>458</v>
      </c>
      <c r="D92" s="694" t="s">
        <v>459</v>
      </c>
      <c r="E92" s="694" t="s">
        <v>458</v>
      </c>
      <c r="F92" s="695" t="s">
        <v>657</v>
      </c>
      <c r="G92" s="214"/>
    </row>
    <row r="93" spans="2:7" ht="30" customHeight="1" x14ac:dyDescent="0.2">
      <c r="B93" s="713" t="s">
        <v>553</v>
      </c>
      <c r="C93" s="693" t="s">
        <v>460</v>
      </c>
      <c r="D93" s="694" t="s">
        <v>461</v>
      </c>
      <c r="E93" s="694" t="s">
        <v>460</v>
      </c>
      <c r="F93" s="695" t="s">
        <v>658</v>
      </c>
      <c r="G93" s="214"/>
    </row>
    <row r="94" spans="2:7" ht="30" customHeight="1" x14ac:dyDescent="0.2">
      <c r="B94" s="713" t="s">
        <v>553</v>
      </c>
      <c r="C94" s="693" t="s">
        <v>462</v>
      </c>
      <c r="D94" s="694" t="s">
        <v>463</v>
      </c>
      <c r="E94" s="694" t="s">
        <v>462</v>
      </c>
      <c r="F94" s="695" t="s">
        <v>464</v>
      </c>
      <c r="G94" s="214"/>
    </row>
    <row r="95" spans="2:7" ht="30" customHeight="1" x14ac:dyDescent="0.2">
      <c r="B95" s="713" t="s">
        <v>552</v>
      </c>
      <c r="C95" s="693" t="s">
        <v>467</v>
      </c>
      <c r="D95" s="694" t="s">
        <v>468</v>
      </c>
      <c r="E95" s="697"/>
      <c r="F95" s="698"/>
      <c r="G95" s="214"/>
    </row>
    <row r="96" spans="2:7" ht="30" customHeight="1" x14ac:dyDescent="0.2">
      <c r="B96" s="713" t="s">
        <v>552</v>
      </c>
      <c r="C96" s="693" t="s">
        <v>465</v>
      </c>
      <c r="D96" s="694" t="s">
        <v>466</v>
      </c>
      <c r="E96" s="694" t="s">
        <v>465</v>
      </c>
      <c r="F96" s="695" t="s">
        <v>659</v>
      </c>
      <c r="G96" s="214"/>
    </row>
    <row r="97" spans="2:7" ht="30" customHeight="1" x14ac:dyDescent="0.2">
      <c r="B97" s="713" t="s">
        <v>552</v>
      </c>
      <c r="C97" s="693" t="s">
        <v>469</v>
      </c>
      <c r="D97" s="694" t="s">
        <v>470</v>
      </c>
      <c r="E97" s="694" t="s">
        <v>469</v>
      </c>
      <c r="F97" s="695" t="s">
        <v>471</v>
      </c>
      <c r="G97" s="214"/>
    </row>
    <row r="98" spans="2:7" ht="30" customHeight="1" x14ac:dyDescent="0.2">
      <c r="B98" s="714" t="s">
        <v>552</v>
      </c>
      <c r="C98" s="715" t="s">
        <v>365</v>
      </c>
      <c r="D98" s="716" t="s">
        <v>468</v>
      </c>
      <c r="E98" s="694" t="s">
        <v>365</v>
      </c>
      <c r="F98" s="695" t="s">
        <v>635</v>
      </c>
      <c r="G98" s="214"/>
    </row>
    <row r="99" spans="2:7" ht="51" customHeight="1" x14ac:dyDescent="0.2">
      <c r="B99" s="714" t="s">
        <v>295</v>
      </c>
      <c r="C99" s="715" t="s">
        <v>365</v>
      </c>
      <c r="D99" s="716" t="s">
        <v>468</v>
      </c>
      <c r="E99" s="694" t="s">
        <v>365</v>
      </c>
      <c r="F99" s="695" t="s">
        <v>635</v>
      </c>
      <c r="G99" s="214"/>
    </row>
    <row r="100" spans="2:7" ht="30" customHeight="1" x14ac:dyDescent="0.2">
      <c r="B100" s="713" t="s">
        <v>554</v>
      </c>
      <c r="C100" s="693" t="s">
        <v>472</v>
      </c>
      <c r="D100" s="694" t="s">
        <v>473</v>
      </c>
      <c r="E100" s="697"/>
      <c r="F100" s="698"/>
      <c r="G100" s="214"/>
    </row>
    <row r="101" spans="2:7" ht="30" customHeight="1" x14ac:dyDescent="0.2">
      <c r="B101" s="713" t="s">
        <v>554</v>
      </c>
      <c r="C101" s="693" t="s">
        <v>474</v>
      </c>
      <c r="D101" s="694" t="s">
        <v>475</v>
      </c>
      <c r="E101" s="694" t="s">
        <v>474</v>
      </c>
      <c r="F101" s="695" t="s">
        <v>660</v>
      </c>
      <c r="G101" s="214"/>
    </row>
    <row r="102" spans="2:7" ht="30" customHeight="1" x14ac:dyDescent="0.2">
      <c r="B102" s="713" t="s">
        <v>554</v>
      </c>
      <c r="C102" s="693" t="s">
        <v>476</v>
      </c>
      <c r="D102" s="694" t="s">
        <v>477</v>
      </c>
      <c r="E102" s="694" t="s">
        <v>476</v>
      </c>
      <c r="F102" s="695" t="s">
        <v>661</v>
      </c>
      <c r="G102" s="214"/>
    </row>
    <row r="103" spans="2:7" ht="30" customHeight="1" x14ac:dyDescent="0.2">
      <c r="B103" s="713" t="s">
        <v>554</v>
      </c>
      <c r="C103" s="693" t="s">
        <v>478</v>
      </c>
      <c r="D103" s="694" t="s">
        <v>479</v>
      </c>
      <c r="E103" s="694" t="s">
        <v>478</v>
      </c>
      <c r="F103" s="695" t="s">
        <v>480</v>
      </c>
      <c r="G103" s="214"/>
    </row>
    <row r="104" spans="2:7" ht="30" customHeight="1" x14ac:dyDescent="0.2">
      <c r="B104" s="713" t="s">
        <v>554</v>
      </c>
      <c r="C104" s="693" t="s">
        <v>481</v>
      </c>
      <c r="D104" s="694" t="s">
        <v>482</v>
      </c>
      <c r="E104" s="694" t="s">
        <v>481</v>
      </c>
      <c r="F104" s="695" t="s">
        <v>483</v>
      </c>
      <c r="G104" s="214"/>
    </row>
    <row r="105" spans="2:7" ht="30" customHeight="1" x14ac:dyDescent="0.2">
      <c r="B105" s="713" t="s">
        <v>554</v>
      </c>
      <c r="C105" s="693" t="s">
        <v>484</v>
      </c>
      <c r="D105" s="694" t="s">
        <v>485</v>
      </c>
      <c r="E105" s="694" t="s">
        <v>484</v>
      </c>
      <c r="F105" s="695" t="s">
        <v>662</v>
      </c>
      <c r="G105" s="214"/>
    </row>
    <row r="106" spans="2:7" ht="30" customHeight="1" x14ac:dyDescent="0.2">
      <c r="B106" s="713" t="s">
        <v>554</v>
      </c>
      <c r="C106" s="693" t="s">
        <v>486</v>
      </c>
      <c r="D106" s="694" t="s">
        <v>487</v>
      </c>
      <c r="E106" s="694" t="s">
        <v>486</v>
      </c>
      <c r="F106" s="695" t="s">
        <v>663</v>
      </c>
      <c r="G106" s="214"/>
    </row>
    <row r="107" spans="2:7" ht="30" customHeight="1" x14ac:dyDescent="0.2">
      <c r="B107" s="713" t="s">
        <v>517</v>
      </c>
      <c r="C107" s="693" t="s">
        <v>363</v>
      </c>
      <c r="D107" s="694" t="s">
        <v>1212</v>
      </c>
      <c r="E107" s="694" t="s">
        <v>363</v>
      </c>
      <c r="F107" s="695" t="s">
        <v>696</v>
      </c>
      <c r="G107" s="214"/>
    </row>
    <row r="108" spans="2:7" ht="30" customHeight="1" x14ac:dyDescent="0.2">
      <c r="B108" s="713" t="s">
        <v>517</v>
      </c>
      <c r="C108" s="693" t="s">
        <v>518</v>
      </c>
      <c r="D108" s="694" t="s">
        <v>519</v>
      </c>
      <c r="E108" s="694" t="s">
        <v>520</v>
      </c>
      <c r="F108" s="695" t="s">
        <v>521</v>
      </c>
      <c r="G108" s="214"/>
    </row>
    <row r="109" spans="2:7" ht="30" customHeight="1" x14ac:dyDescent="0.2">
      <c r="B109" s="713" t="s">
        <v>517</v>
      </c>
      <c r="C109" s="693" t="s">
        <v>522</v>
      </c>
      <c r="D109" s="694" t="s">
        <v>523</v>
      </c>
      <c r="E109" s="697"/>
      <c r="F109" s="698"/>
      <c r="G109" s="214"/>
    </row>
    <row r="110" spans="2:7" ht="30" customHeight="1" x14ac:dyDescent="0.2">
      <c r="B110" s="713" t="s">
        <v>517</v>
      </c>
      <c r="C110" s="693" t="s">
        <v>524</v>
      </c>
      <c r="D110" s="694" t="s">
        <v>525</v>
      </c>
      <c r="E110" s="694" t="s">
        <v>524</v>
      </c>
      <c r="F110" s="695" t="s">
        <v>526</v>
      </c>
      <c r="G110" s="214"/>
    </row>
    <row r="111" spans="2:7" ht="30" customHeight="1" x14ac:dyDescent="0.2">
      <c r="B111" s="713" t="s">
        <v>517</v>
      </c>
      <c r="C111" s="693" t="s">
        <v>527</v>
      </c>
      <c r="D111" s="694" t="s">
        <v>528</v>
      </c>
      <c r="E111" s="694" t="s">
        <v>527</v>
      </c>
      <c r="F111" s="695" t="s">
        <v>529</v>
      </c>
      <c r="G111" s="214"/>
    </row>
    <row r="112" spans="2:7" ht="30" customHeight="1" x14ac:dyDescent="0.2">
      <c r="B112" s="713" t="s">
        <v>517</v>
      </c>
      <c r="C112" s="693" t="s">
        <v>530</v>
      </c>
      <c r="D112" s="694" t="s">
        <v>531</v>
      </c>
      <c r="E112" s="694" t="s">
        <v>530</v>
      </c>
      <c r="F112" s="695" t="s">
        <v>670</v>
      </c>
      <c r="G112" s="214"/>
    </row>
    <row r="113" spans="2:7" ht="30" customHeight="1" x14ac:dyDescent="0.2">
      <c r="B113" s="714" t="s">
        <v>517</v>
      </c>
      <c r="C113" s="715" t="s">
        <v>532</v>
      </c>
      <c r="D113" s="716" t="s">
        <v>533</v>
      </c>
      <c r="E113" s="716" t="s">
        <v>532</v>
      </c>
      <c r="F113" s="717" t="s">
        <v>534</v>
      </c>
      <c r="G113" s="214"/>
    </row>
    <row r="114" spans="2:7" ht="30" customHeight="1" x14ac:dyDescent="0.2">
      <c r="B114" s="713" t="s">
        <v>295</v>
      </c>
      <c r="C114" s="693" t="s">
        <v>542</v>
      </c>
      <c r="D114" s="694" t="s">
        <v>545</v>
      </c>
      <c r="E114" s="694"/>
      <c r="F114" s="695"/>
      <c r="G114" s="214"/>
    </row>
    <row r="115" spans="2:7" ht="30" customHeight="1" x14ac:dyDescent="0.2">
      <c r="B115" s="714" t="s">
        <v>695</v>
      </c>
      <c r="C115" s="715" t="s">
        <v>373</v>
      </c>
      <c r="D115" s="716" t="s">
        <v>374</v>
      </c>
      <c r="E115" s="716" t="s">
        <v>373</v>
      </c>
      <c r="F115" s="717" t="s">
        <v>637</v>
      </c>
      <c r="G115" s="214"/>
    </row>
    <row r="116" spans="2:7" ht="30" customHeight="1" x14ac:dyDescent="0.2">
      <c r="B116" s="714" t="s">
        <v>695</v>
      </c>
      <c r="C116" s="715" t="s">
        <v>381</v>
      </c>
      <c r="D116" s="716" t="s">
        <v>697</v>
      </c>
      <c r="E116" s="716" t="s">
        <v>381</v>
      </c>
      <c r="F116" s="717" t="s">
        <v>640</v>
      </c>
      <c r="G116" s="214"/>
    </row>
    <row r="117" spans="2:7" ht="30" customHeight="1" x14ac:dyDescent="0.2">
      <c r="B117" s="714" t="s">
        <v>695</v>
      </c>
      <c r="C117" s="715" t="s">
        <v>383</v>
      </c>
      <c r="D117" s="716" t="s">
        <v>384</v>
      </c>
      <c r="E117" s="716" t="s">
        <v>383</v>
      </c>
      <c r="F117" s="717" t="s">
        <v>641</v>
      </c>
      <c r="G117" s="214"/>
    </row>
    <row r="118" spans="2:7" ht="30" customHeight="1" x14ac:dyDescent="0.2">
      <c r="B118" s="713" t="s">
        <v>358</v>
      </c>
      <c r="C118" s="693" t="s">
        <v>542</v>
      </c>
      <c r="D118" s="694" t="s">
        <v>545</v>
      </c>
      <c r="E118" s="694"/>
      <c r="F118" s="695"/>
      <c r="G118" s="214"/>
    </row>
    <row r="119" spans="2:7" ht="30" customHeight="1" x14ac:dyDescent="0.2">
      <c r="B119" s="713" t="s">
        <v>554</v>
      </c>
      <c r="C119" s="693" t="s">
        <v>543</v>
      </c>
      <c r="D119" s="694" t="s">
        <v>546</v>
      </c>
      <c r="E119" s="694"/>
      <c r="F119" s="695"/>
      <c r="G119" s="214"/>
    </row>
    <row r="120" spans="2:7" ht="30" customHeight="1" thickBot="1" x14ac:dyDescent="0.25">
      <c r="B120" s="718" t="s">
        <v>541</v>
      </c>
      <c r="C120" s="719" t="s">
        <v>544</v>
      </c>
      <c r="D120" s="720" t="s">
        <v>547</v>
      </c>
      <c r="E120" s="719"/>
      <c r="F120" s="721"/>
      <c r="G120" s="214"/>
    </row>
  </sheetData>
  <sheetProtection algorithmName="SHA-512" hashValue="/MTJpR7uAWqdpHon4HANpgr+wdYHtR69Ukf8I2cmQI98jXawb+Og617EiVBok4Ve2ExFjyQPTdtYG4xR78n5wg==" saltValue="KPsrOb2Ra42J57ukxJBZvA==" spinCount="100000" sheet="1" objects="1" scenarios="1"/>
  <mergeCells count="27">
    <mergeCell ref="E109:F109"/>
    <mergeCell ref="E100:F100"/>
    <mergeCell ref="E52:F52"/>
    <mergeCell ref="E55:F55"/>
    <mergeCell ref="E69:F69"/>
    <mergeCell ref="E74:F74"/>
    <mergeCell ref="E81:F81"/>
    <mergeCell ref="E89:F89"/>
    <mergeCell ref="E95:F95"/>
    <mergeCell ref="B26:B30"/>
    <mergeCell ref="C26:C30"/>
    <mergeCell ref="D26:D30"/>
    <mergeCell ref="B4:F4"/>
    <mergeCell ref="E20:F20"/>
    <mergeCell ref="E8:F8"/>
    <mergeCell ref="E13:F13"/>
    <mergeCell ref="B6:F6"/>
    <mergeCell ref="B21:B25"/>
    <mergeCell ref="C21:C25"/>
    <mergeCell ref="D21:D25"/>
    <mergeCell ref="B43:B45"/>
    <mergeCell ref="C43:C45"/>
    <mergeCell ref="D43:D45"/>
    <mergeCell ref="E43:E45"/>
    <mergeCell ref="E32:F32"/>
    <mergeCell ref="E41:F41"/>
    <mergeCell ref="E37:F37"/>
  </mergeCells>
  <pageMargins left="0.70866141732283472" right="0.70866141732283472" top="0.74803149606299213" bottom="0.74803149606299213" header="0.31496062992125984" footer="0.31496062992125984"/>
  <pageSetup paperSize="9" scale="75" fitToHeight="0" orientation="landscape" r:id="rId1"/>
  <headerFooter>
    <oddFooter>&amp;L&amp;"Arial,Regular"&amp;8&amp;F&amp;C&amp;"Arial,Regular"&amp;8 © DKG  Alle Rechte vorbehalten&amp;R&amp;"Arial,Regular"&amp;8&amp;P</oddFooter>
  </headerFooter>
  <rowBreaks count="6" manualBreakCount="6">
    <brk id="20" min="1" max="5" man="1"/>
    <brk id="40" min="1" max="5" man="1"/>
    <brk id="59" min="1" max="5" man="1"/>
    <brk id="78" min="1" max="5" man="1"/>
    <brk id="97" min="1" max="5" man="1"/>
    <brk id="114" min="1" max="5" man="1"/>
  </rowBreaks>
  <colBreaks count="1" manualBreakCount="1">
    <brk id="6"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256"/>
  <sheetViews>
    <sheetView showGridLines="0" zoomScaleNormal="100" workbookViewId="0">
      <selection activeCell="B5" sqref="B5:C5"/>
    </sheetView>
  </sheetViews>
  <sheetFormatPr defaultColWidth="11.42578125" defaultRowHeight="12.75" x14ac:dyDescent="0.2"/>
  <cols>
    <col min="1" max="1" width="0.85546875" style="257" customWidth="1"/>
    <col min="2" max="2" width="15.42578125" style="228" customWidth="1"/>
    <col min="3" max="3" width="138.42578125" style="228" customWidth="1"/>
    <col min="4" max="4" width="0.85546875" style="228" customWidth="1"/>
    <col min="5" max="16384" width="11.42578125" style="228"/>
  </cols>
  <sheetData>
    <row r="1" spans="2:4" s="257" customFormat="1" ht="12" customHeight="1" x14ac:dyDescent="0.2"/>
    <row r="2" spans="2:4" s="257" customFormat="1" x14ac:dyDescent="0.2">
      <c r="B2" s="258" t="str">
        <f>Basisdaten!B2</f>
        <v>Anlage EB Version H2.1 (Auditjahr 2026 / Kennzahlenjahr 2025)</v>
      </c>
    </row>
    <row r="3" spans="2:4" s="257" customFormat="1" ht="16.5" x14ac:dyDescent="0.25">
      <c r="B3" s="206" t="s">
        <v>1184</v>
      </c>
      <c r="C3" s="9"/>
    </row>
    <row r="4" spans="2:4" s="257" customFormat="1" ht="16.5" customHeight="1" thickBot="1" x14ac:dyDescent="0.3">
      <c r="B4" s="206" t="s">
        <v>1195</v>
      </c>
      <c r="C4" s="200"/>
    </row>
    <row r="5" spans="2:4" s="257" customFormat="1" ht="33" customHeight="1" x14ac:dyDescent="0.2">
      <c r="B5" s="451" t="s">
        <v>739</v>
      </c>
      <c r="C5" s="452"/>
      <c r="D5" s="259"/>
    </row>
    <row r="6" spans="2:4" ht="15" customHeight="1" x14ac:dyDescent="0.2">
      <c r="B6" s="260" t="s">
        <v>740</v>
      </c>
      <c r="C6" s="261" t="s">
        <v>741</v>
      </c>
      <c r="D6" s="262"/>
    </row>
    <row r="7" spans="2:4" ht="15" customHeight="1" x14ac:dyDescent="0.2">
      <c r="B7" s="263" t="s">
        <v>742</v>
      </c>
      <c r="C7" s="264" t="s">
        <v>743</v>
      </c>
      <c r="D7" s="262"/>
    </row>
    <row r="8" spans="2:4" ht="15" customHeight="1" x14ac:dyDescent="0.2">
      <c r="B8" s="263" t="s">
        <v>744</v>
      </c>
      <c r="C8" s="264" t="s">
        <v>745</v>
      </c>
      <c r="D8" s="262"/>
    </row>
    <row r="9" spans="2:4" ht="15" customHeight="1" x14ac:dyDescent="0.2">
      <c r="B9" s="263" t="s">
        <v>746</v>
      </c>
      <c r="C9" s="264" t="s">
        <v>747</v>
      </c>
      <c r="D9" s="262"/>
    </row>
    <row r="10" spans="2:4" ht="15" customHeight="1" x14ac:dyDescent="0.2">
      <c r="B10" s="260" t="s">
        <v>748</v>
      </c>
      <c r="C10" s="261" t="s">
        <v>749</v>
      </c>
      <c r="D10" s="262"/>
    </row>
    <row r="11" spans="2:4" ht="15" customHeight="1" x14ac:dyDescent="0.2">
      <c r="B11" s="263" t="s">
        <v>750</v>
      </c>
      <c r="C11" s="264" t="s">
        <v>751</v>
      </c>
      <c r="D11" s="262"/>
    </row>
    <row r="12" spans="2:4" ht="15" customHeight="1" x14ac:dyDescent="0.2">
      <c r="B12" s="260" t="s">
        <v>752</v>
      </c>
      <c r="C12" s="261" t="s">
        <v>753</v>
      </c>
      <c r="D12" s="262"/>
    </row>
    <row r="13" spans="2:4" ht="15" customHeight="1" x14ac:dyDescent="0.2">
      <c r="B13" s="263" t="s">
        <v>754</v>
      </c>
      <c r="C13" s="264" t="s">
        <v>755</v>
      </c>
      <c r="D13" s="262"/>
    </row>
    <row r="14" spans="2:4" ht="15" customHeight="1" x14ac:dyDescent="0.2">
      <c r="B14" s="263" t="s">
        <v>756</v>
      </c>
      <c r="C14" s="264" t="s">
        <v>757</v>
      </c>
      <c r="D14" s="262"/>
    </row>
    <row r="15" spans="2:4" ht="15" customHeight="1" x14ac:dyDescent="0.2">
      <c r="B15" s="263" t="s">
        <v>758</v>
      </c>
      <c r="C15" s="264" t="s">
        <v>757</v>
      </c>
      <c r="D15" s="262"/>
    </row>
    <row r="16" spans="2:4" ht="15" customHeight="1" x14ac:dyDescent="0.2">
      <c r="B16" s="263" t="s">
        <v>759</v>
      </c>
      <c r="C16" s="264" t="s">
        <v>757</v>
      </c>
      <c r="D16" s="262"/>
    </row>
    <row r="17" spans="2:4" ht="15" customHeight="1" x14ac:dyDescent="0.2">
      <c r="B17" s="263" t="s">
        <v>760</v>
      </c>
      <c r="C17" s="264" t="s">
        <v>761</v>
      </c>
      <c r="D17" s="262"/>
    </row>
    <row r="18" spans="2:4" ht="15" customHeight="1" x14ac:dyDescent="0.2">
      <c r="B18" s="263" t="s">
        <v>762</v>
      </c>
      <c r="C18" s="264" t="s">
        <v>763</v>
      </c>
      <c r="D18" s="262"/>
    </row>
    <row r="19" spans="2:4" ht="15" customHeight="1" x14ac:dyDescent="0.2">
      <c r="B19" s="263" t="s">
        <v>764</v>
      </c>
      <c r="C19" s="264" t="s">
        <v>765</v>
      </c>
    </row>
    <row r="20" spans="2:4" ht="15" customHeight="1" x14ac:dyDescent="0.2">
      <c r="B20" s="263" t="s">
        <v>766</v>
      </c>
      <c r="C20" s="264" t="s">
        <v>767</v>
      </c>
    </row>
    <row r="21" spans="2:4" ht="15" customHeight="1" x14ac:dyDescent="0.2">
      <c r="B21" s="263" t="s">
        <v>768</v>
      </c>
      <c r="C21" s="264" t="s">
        <v>769</v>
      </c>
    </row>
    <row r="22" spans="2:4" ht="15" customHeight="1" x14ac:dyDescent="0.2">
      <c r="B22" s="263" t="s">
        <v>770</v>
      </c>
      <c r="C22" s="264" t="s">
        <v>1215</v>
      </c>
    </row>
    <row r="23" spans="2:4" ht="15" customHeight="1" x14ac:dyDescent="0.2">
      <c r="B23" s="263" t="s">
        <v>771</v>
      </c>
      <c r="C23" s="264" t="s">
        <v>772</v>
      </c>
    </row>
    <row r="24" spans="2:4" ht="15" customHeight="1" x14ac:dyDescent="0.2">
      <c r="B24" s="263" t="s">
        <v>773</v>
      </c>
      <c r="C24" s="264" t="s">
        <v>774</v>
      </c>
    </row>
    <row r="25" spans="2:4" ht="15" customHeight="1" x14ac:dyDescent="0.2">
      <c r="B25" s="263" t="s">
        <v>775</v>
      </c>
      <c r="C25" s="264" t="s">
        <v>776</v>
      </c>
    </row>
    <row r="26" spans="2:4" ht="15" customHeight="1" x14ac:dyDescent="0.2">
      <c r="B26" s="263" t="s">
        <v>777</v>
      </c>
      <c r="C26" s="264" t="s">
        <v>757</v>
      </c>
    </row>
    <row r="27" spans="2:4" ht="15" customHeight="1" x14ac:dyDescent="0.2">
      <c r="B27" s="263" t="s">
        <v>778</v>
      </c>
      <c r="C27" s="264" t="s">
        <v>779</v>
      </c>
    </row>
    <row r="28" spans="2:4" ht="15" customHeight="1" x14ac:dyDescent="0.2">
      <c r="B28" s="263" t="s">
        <v>780</v>
      </c>
      <c r="C28" s="264" t="s">
        <v>781</v>
      </c>
    </row>
    <row r="29" spans="2:4" ht="15" customHeight="1" x14ac:dyDescent="0.2">
      <c r="B29" s="263" t="s">
        <v>782</v>
      </c>
      <c r="C29" s="264" t="s">
        <v>783</v>
      </c>
    </row>
    <row r="30" spans="2:4" ht="15" customHeight="1" x14ac:dyDescent="0.2">
      <c r="B30" s="263" t="s">
        <v>784</v>
      </c>
      <c r="C30" s="264" t="s">
        <v>785</v>
      </c>
    </row>
    <row r="31" spans="2:4" ht="15" customHeight="1" x14ac:dyDescent="0.2">
      <c r="B31" s="260" t="s">
        <v>786</v>
      </c>
      <c r="C31" s="261" t="s">
        <v>787</v>
      </c>
    </row>
    <row r="32" spans="2:4" ht="15" customHeight="1" x14ac:dyDescent="0.2">
      <c r="B32" s="263" t="s">
        <v>788</v>
      </c>
      <c r="C32" s="264" t="s">
        <v>789</v>
      </c>
    </row>
    <row r="33" spans="2:3" ht="15" customHeight="1" x14ac:dyDescent="0.2">
      <c r="B33" s="263" t="s">
        <v>790</v>
      </c>
      <c r="C33" s="264" t="s">
        <v>791</v>
      </c>
    </row>
    <row r="34" spans="2:3" ht="15" customHeight="1" x14ac:dyDescent="0.2">
      <c r="B34" s="263" t="s">
        <v>792</v>
      </c>
      <c r="C34" s="264" t="s">
        <v>793</v>
      </c>
    </row>
    <row r="35" spans="2:3" ht="15" customHeight="1" x14ac:dyDescent="0.2">
      <c r="B35" s="263" t="s">
        <v>794</v>
      </c>
      <c r="C35" s="264" t="s">
        <v>795</v>
      </c>
    </row>
    <row r="36" spans="2:3" ht="15" customHeight="1" x14ac:dyDescent="0.2">
      <c r="B36" s="263" t="s">
        <v>796</v>
      </c>
      <c r="C36" s="264" t="s">
        <v>797</v>
      </c>
    </row>
    <row r="37" spans="2:3" ht="15" customHeight="1" x14ac:dyDescent="0.2">
      <c r="B37" s="263" t="s">
        <v>798</v>
      </c>
      <c r="C37" s="264" t="s">
        <v>799</v>
      </c>
    </row>
    <row r="38" spans="2:3" ht="15" customHeight="1" x14ac:dyDescent="0.2">
      <c r="B38" s="263" t="s">
        <v>800</v>
      </c>
      <c r="C38" s="264" t="s">
        <v>801</v>
      </c>
    </row>
    <row r="39" spans="2:3" ht="15" customHeight="1" x14ac:dyDescent="0.2">
      <c r="B39" s="263" t="s">
        <v>802</v>
      </c>
      <c r="C39" s="264" t="s">
        <v>803</v>
      </c>
    </row>
    <row r="40" spans="2:3" ht="15" customHeight="1" x14ac:dyDescent="0.2">
      <c r="B40" s="263" t="s">
        <v>804</v>
      </c>
      <c r="C40" s="264" t="s">
        <v>805</v>
      </c>
    </row>
    <row r="41" spans="2:3" ht="15" customHeight="1" x14ac:dyDescent="0.2">
      <c r="B41" s="263" t="s">
        <v>806</v>
      </c>
      <c r="C41" s="264" t="s">
        <v>807</v>
      </c>
    </row>
    <row r="42" spans="2:3" ht="15" customHeight="1" x14ac:dyDescent="0.2">
      <c r="B42" s="263" t="s">
        <v>808</v>
      </c>
      <c r="C42" s="264" t="s">
        <v>809</v>
      </c>
    </row>
    <row r="43" spans="2:3" ht="15" customHeight="1" x14ac:dyDescent="0.2">
      <c r="B43" s="263" t="s">
        <v>810</v>
      </c>
      <c r="C43" s="264" t="s">
        <v>811</v>
      </c>
    </row>
    <row r="44" spans="2:3" ht="15" customHeight="1" x14ac:dyDescent="0.2">
      <c r="B44" s="263" t="s">
        <v>812</v>
      </c>
      <c r="C44" s="264" t="s">
        <v>813</v>
      </c>
    </row>
    <row r="45" spans="2:3" ht="15" customHeight="1" x14ac:dyDescent="0.2">
      <c r="B45" s="260" t="s">
        <v>814</v>
      </c>
      <c r="C45" s="261" t="s">
        <v>815</v>
      </c>
    </row>
    <row r="46" spans="2:3" ht="15" customHeight="1" x14ac:dyDescent="0.2">
      <c r="B46" s="263" t="s">
        <v>816</v>
      </c>
      <c r="C46" s="264" t="s">
        <v>817</v>
      </c>
    </row>
    <row r="47" spans="2:3" ht="15" customHeight="1" x14ac:dyDescent="0.2">
      <c r="B47" s="260" t="s">
        <v>818</v>
      </c>
      <c r="C47" s="261" t="s">
        <v>819</v>
      </c>
    </row>
    <row r="48" spans="2:3" ht="15" customHeight="1" x14ac:dyDescent="0.2">
      <c r="B48" s="263" t="s">
        <v>820</v>
      </c>
      <c r="C48" s="264" t="s">
        <v>821</v>
      </c>
    </row>
    <row r="49" spans="2:3" ht="15" customHeight="1" x14ac:dyDescent="0.2">
      <c r="B49" s="263" t="s">
        <v>822</v>
      </c>
      <c r="C49" s="264" t="s">
        <v>823</v>
      </c>
    </row>
    <row r="50" spans="2:3" ht="15" customHeight="1" x14ac:dyDescent="0.2">
      <c r="B50" s="263" t="s">
        <v>824</v>
      </c>
      <c r="C50" s="264" t="s">
        <v>817</v>
      </c>
    </row>
    <row r="51" spans="2:3" ht="15" customHeight="1" x14ac:dyDescent="0.2">
      <c r="B51" s="260" t="s">
        <v>825</v>
      </c>
      <c r="C51" s="261" t="s">
        <v>826</v>
      </c>
    </row>
    <row r="52" spans="2:3" ht="15" customHeight="1" x14ac:dyDescent="0.2">
      <c r="B52" s="263" t="s">
        <v>827</v>
      </c>
      <c r="C52" s="264" t="s">
        <v>828</v>
      </c>
    </row>
    <row r="53" spans="2:3" ht="15" customHeight="1" x14ac:dyDescent="0.2">
      <c r="B53" s="263" t="s">
        <v>829</v>
      </c>
      <c r="C53" s="264" t="s">
        <v>830</v>
      </c>
    </row>
    <row r="54" spans="2:3" ht="15" customHeight="1" x14ac:dyDescent="0.2">
      <c r="B54" s="263" t="s">
        <v>831</v>
      </c>
      <c r="C54" s="264" t="s">
        <v>832</v>
      </c>
    </row>
    <row r="55" spans="2:3" ht="15" customHeight="1" x14ac:dyDescent="0.2">
      <c r="B55" s="263" t="s">
        <v>833</v>
      </c>
      <c r="C55" s="264" t="s">
        <v>834</v>
      </c>
    </row>
    <row r="56" spans="2:3" ht="15" customHeight="1" x14ac:dyDescent="0.2">
      <c r="B56" s="265"/>
      <c r="C56" s="261" t="s">
        <v>835</v>
      </c>
    </row>
    <row r="57" spans="2:3" ht="15" customHeight="1" x14ac:dyDescent="0.2">
      <c r="B57" s="263" t="s">
        <v>836</v>
      </c>
      <c r="C57" s="264" t="s">
        <v>837</v>
      </c>
    </row>
    <row r="58" spans="2:3" ht="15" customHeight="1" x14ac:dyDescent="0.2">
      <c r="B58" s="263" t="s">
        <v>838</v>
      </c>
      <c r="C58" s="264" t="s">
        <v>839</v>
      </c>
    </row>
    <row r="59" spans="2:3" ht="15" customHeight="1" x14ac:dyDescent="0.2">
      <c r="B59" s="263" t="s">
        <v>840</v>
      </c>
      <c r="C59" s="264" t="s">
        <v>841</v>
      </c>
    </row>
    <row r="60" spans="2:3" ht="15" customHeight="1" x14ac:dyDescent="0.2">
      <c r="B60" s="263" t="s">
        <v>842</v>
      </c>
      <c r="C60" s="264" t="s">
        <v>843</v>
      </c>
    </row>
    <row r="61" spans="2:3" ht="15" customHeight="1" x14ac:dyDescent="0.2">
      <c r="B61" s="263" t="s">
        <v>844</v>
      </c>
      <c r="C61" s="264" t="s">
        <v>845</v>
      </c>
    </row>
    <row r="62" spans="2:3" ht="15" customHeight="1" x14ac:dyDescent="0.2">
      <c r="B62" s="263" t="s">
        <v>846</v>
      </c>
      <c r="C62" s="264" t="s">
        <v>847</v>
      </c>
    </row>
    <row r="63" spans="2:3" ht="15" customHeight="1" x14ac:dyDescent="0.2">
      <c r="B63" s="263" t="s">
        <v>848</v>
      </c>
      <c r="C63" s="264" t="s">
        <v>849</v>
      </c>
    </row>
    <row r="64" spans="2:3" ht="15" customHeight="1" x14ac:dyDescent="0.2">
      <c r="B64" s="263" t="s">
        <v>850</v>
      </c>
      <c r="C64" s="264" t="s">
        <v>851</v>
      </c>
    </row>
    <row r="65" spans="2:3" ht="15" customHeight="1" x14ac:dyDescent="0.2">
      <c r="B65" s="263" t="s">
        <v>852</v>
      </c>
      <c r="C65" s="264" t="s">
        <v>853</v>
      </c>
    </row>
    <row r="66" spans="2:3" ht="15" customHeight="1" x14ac:dyDescent="0.2">
      <c r="B66" s="263" t="s">
        <v>854</v>
      </c>
      <c r="C66" s="264" t="s">
        <v>855</v>
      </c>
    </row>
    <row r="67" spans="2:3" ht="15" customHeight="1" x14ac:dyDescent="0.2">
      <c r="B67" s="263" t="s">
        <v>856</v>
      </c>
      <c r="C67" s="264" t="s">
        <v>857</v>
      </c>
    </row>
    <row r="68" spans="2:3" ht="15" customHeight="1" x14ac:dyDescent="0.2">
      <c r="B68" s="263" t="s">
        <v>858</v>
      </c>
      <c r="C68" s="264" t="s">
        <v>859</v>
      </c>
    </row>
    <row r="69" spans="2:3" ht="15" customHeight="1" x14ac:dyDescent="0.2">
      <c r="B69" s="263"/>
      <c r="C69" s="261" t="s">
        <v>554</v>
      </c>
    </row>
    <row r="70" spans="2:3" ht="15" customHeight="1" x14ac:dyDescent="0.2">
      <c r="B70" s="263" t="s">
        <v>860</v>
      </c>
      <c r="C70" s="264" t="s">
        <v>861</v>
      </c>
    </row>
    <row r="71" spans="2:3" ht="15" customHeight="1" x14ac:dyDescent="0.2">
      <c r="B71" s="263" t="s">
        <v>862</v>
      </c>
      <c r="C71" s="264" t="s">
        <v>863</v>
      </c>
    </row>
    <row r="72" spans="2:3" ht="15" customHeight="1" x14ac:dyDescent="0.2">
      <c r="B72" s="263" t="s">
        <v>864</v>
      </c>
      <c r="C72" s="264" t="s">
        <v>865</v>
      </c>
    </row>
    <row r="73" spans="2:3" ht="15" customHeight="1" x14ac:dyDescent="0.2">
      <c r="B73" s="263" t="s">
        <v>866</v>
      </c>
      <c r="C73" s="264" t="s">
        <v>867</v>
      </c>
    </row>
    <row r="74" spans="2:3" ht="15" customHeight="1" x14ac:dyDescent="0.2">
      <c r="B74" s="263" t="s">
        <v>868</v>
      </c>
      <c r="C74" s="264" t="s">
        <v>869</v>
      </c>
    </row>
    <row r="75" spans="2:3" ht="15" customHeight="1" x14ac:dyDescent="0.2">
      <c r="B75" s="263" t="s">
        <v>870</v>
      </c>
      <c r="C75" s="264" t="s">
        <v>871</v>
      </c>
    </row>
    <row r="76" spans="2:3" ht="15" customHeight="1" x14ac:dyDescent="0.2">
      <c r="B76" s="263"/>
      <c r="C76" s="261" t="s">
        <v>872</v>
      </c>
    </row>
    <row r="77" spans="2:3" ht="15" customHeight="1" x14ac:dyDescent="0.2">
      <c r="B77" s="263" t="s">
        <v>873</v>
      </c>
      <c r="C77" s="264" t="s">
        <v>874</v>
      </c>
    </row>
    <row r="78" spans="2:3" ht="15" customHeight="1" thickBot="1" x14ac:dyDescent="0.25">
      <c r="B78" s="263" t="s">
        <v>875</v>
      </c>
      <c r="C78" s="264" t="s">
        <v>876</v>
      </c>
    </row>
    <row r="79" spans="2:3" ht="33" customHeight="1" x14ac:dyDescent="0.2">
      <c r="B79" s="453" t="s">
        <v>877</v>
      </c>
      <c r="C79" s="454"/>
    </row>
    <row r="80" spans="2:3" ht="15" customHeight="1" x14ac:dyDescent="0.2">
      <c r="B80" s="266" t="s">
        <v>740</v>
      </c>
      <c r="C80" s="267" t="s">
        <v>878</v>
      </c>
    </row>
    <row r="81" spans="2:3" ht="15" customHeight="1" x14ac:dyDescent="0.2">
      <c r="B81" s="263" t="s">
        <v>879</v>
      </c>
      <c r="C81" s="268" t="s">
        <v>880</v>
      </c>
    </row>
    <row r="82" spans="2:3" ht="15" customHeight="1" x14ac:dyDescent="0.2">
      <c r="B82" s="263" t="s">
        <v>881</v>
      </c>
      <c r="C82" s="268" t="s">
        <v>882</v>
      </c>
    </row>
    <row r="83" spans="2:3" ht="15" customHeight="1" x14ac:dyDescent="0.2">
      <c r="B83" s="263" t="s">
        <v>883</v>
      </c>
      <c r="C83" s="268" t="s">
        <v>884</v>
      </c>
    </row>
    <row r="84" spans="2:3" ht="15" customHeight="1" x14ac:dyDescent="0.2">
      <c r="B84" s="263" t="s">
        <v>885</v>
      </c>
      <c r="C84" s="268" t="s">
        <v>886</v>
      </c>
    </row>
    <row r="85" spans="2:3" ht="15" customHeight="1" x14ac:dyDescent="0.2">
      <c r="B85" s="263" t="s">
        <v>887</v>
      </c>
      <c r="C85" s="268" t="s">
        <v>888</v>
      </c>
    </row>
    <row r="86" spans="2:3" ht="15" customHeight="1" x14ac:dyDescent="0.2">
      <c r="B86" s="269"/>
      <c r="C86" s="267" t="s">
        <v>835</v>
      </c>
    </row>
    <row r="87" spans="2:3" ht="15" customHeight="1" x14ac:dyDescent="0.2">
      <c r="B87" s="263" t="s">
        <v>889</v>
      </c>
      <c r="C87" s="268" t="s">
        <v>890</v>
      </c>
    </row>
    <row r="88" spans="2:3" ht="15" customHeight="1" x14ac:dyDescent="0.2">
      <c r="B88" s="263" t="s">
        <v>891</v>
      </c>
      <c r="C88" s="268" t="s">
        <v>892</v>
      </c>
    </row>
    <row r="89" spans="2:3" ht="15" customHeight="1" x14ac:dyDescent="0.2">
      <c r="B89" s="263" t="s">
        <v>893</v>
      </c>
      <c r="C89" s="268" t="s">
        <v>894</v>
      </c>
    </row>
    <row r="90" spans="2:3" ht="15" customHeight="1" x14ac:dyDescent="0.2">
      <c r="B90" s="263" t="s">
        <v>895</v>
      </c>
      <c r="C90" s="268" t="s">
        <v>896</v>
      </c>
    </row>
    <row r="91" spans="2:3" ht="15" customHeight="1" x14ac:dyDescent="0.2">
      <c r="B91" s="263" t="s">
        <v>897</v>
      </c>
      <c r="C91" s="268" t="s">
        <v>898</v>
      </c>
    </row>
    <row r="92" spans="2:3" ht="15" customHeight="1" x14ac:dyDescent="0.2">
      <c r="B92" s="263" t="s">
        <v>899</v>
      </c>
      <c r="C92" s="268" t="s">
        <v>900</v>
      </c>
    </row>
    <row r="93" spans="2:3" ht="15" customHeight="1" x14ac:dyDescent="0.2">
      <c r="B93" s="263" t="s">
        <v>901</v>
      </c>
      <c r="C93" s="268" t="s">
        <v>902</v>
      </c>
    </row>
    <row r="94" spans="2:3" ht="15" customHeight="1" x14ac:dyDescent="0.2">
      <c r="B94" s="263" t="s">
        <v>903</v>
      </c>
      <c r="C94" s="268" t="s">
        <v>904</v>
      </c>
    </row>
    <row r="95" spans="2:3" ht="15" customHeight="1" x14ac:dyDescent="0.2">
      <c r="B95" s="263" t="s">
        <v>905</v>
      </c>
      <c r="C95" s="268" t="s">
        <v>906</v>
      </c>
    </row>
    <row r="96" spans="2:3" ht="15" customHeight="1" x14ac:dyDescent="0.2">
      <c r="B96" s="263" t="s">
        <v>907</v>
      </c>
      <c r="C96" s="268" t="s">
        <v>908</v>
      </c>
    </row>
    <row r="97" spans="2:3" ht="15" customHeight="1" x14ac:dyDescent="0.2">
      <c r="B97" s="263" t="s">
        <v>909</v>
      </c>
      <c r="C97" s="268" t="s">
        <v>910</v>
      </c>
    </row>
    <row r="98" spans="2:3" ht="15" customHeight="1" x14ac:dyDescent="0.2">
      <c r="B98" s="263" t="s">
        <v>911</v>
      </c>
      <c r="C98" s="268" t="s">
        <v>912</v>
      </c>
    </row>
    <row r="99" spans="2:3" ht="15" customHeight="1" x14ac:dyDescent="0.2">
      <c r="B99" s="263" t="s">
        <v>913</v>
      </c>
      <c r="C99" s="268" t="s">
        <v>914</v>
      </c>
    </row>
    <row r="100" spans="2:3" ht="15" customHeight="1" x14ac:dyDescent="0.2">
      <c r="B100" s="263" t="s">
        <v>915</v>
      </c>
      <c r="C100" s="268" t="s">
        <v>916</v>
      </c>
    </row>
    <row r="101" spans="2:3" ht="15" customHeight="1" x14ac:dyDescent="0.2">
      <c r="B101" s="263" t="s">
        <v>917</v>
      </c>
      <c r="C101" s="268" t="s">
        <v>918</v>
      </c>
    </row>
    <row r="102" spans="2:3" ht="15" customHeight="1" x14ac:dyDescent="0.2">
      <c r="B102" s="263" t="s">
        <v>919</v>
      </c>
      <c r="C102" s="268" t="s">
        <v>920</v>
      </c>
    </row>
    <row r="103" spans="2:3" ht="15" customHeight="1" x14ac:dyDescent="0.2">
      <c r="B103" s="263" t="s">
        <v>921</v>
      </c>
      <c r="C103" s="268" t="s">
        <v>922</v>
      </c>
    </row>
    <row r="104" spans="2:3" ht="15" customHeight="1" x14ac:dyDescent="0.2">
      <c r="B104" s="263" t="s">
        <v>923</v>
      </c>
      <c r="C104" s="268" t="s">
        <v>924</v>
      </c>
    </row>
    <row r="105" spans="2:3" ht="15" customHeight="1" x14ac:dyDescent="0.2">
      <c r="B105" s="263" t="s">
        <v>925</v>
      </c>
      <c r="C105" s="268" t="s">
        <v>926</v>
      </c>
    </row>
    <row r="106" spans="2:3" ht="15" customHeight="1" x14ac:dyDescent="0.2">
      <c r="B106" s="263" t="s">
        <v>927</v>
      </c>
      <c r="C106" s="268" t="s">
        <v>928</v>
      </c>
    </row>
    <row r="107" spans="2:3" ht="15" customHeight="1" x14ac:dyDescent="0.2">
      <c r="B107" s="263" t="s">
        <v>929</v>
      </c>
      <c r="C107" s="268" t="s">
        <v>910</v>
      </c>
    </row>
    <row r="108" spans="2:3" ht="15" customHeight="1" x14ac:dyDescent="0.2">
      <c r="B108" s="269"/>
      <c r="C108" s="267" t="s">
        <v>554</v>
      </c>
    </row>
    <row r="109" spans="2:3" ht="15" customHeight="1" x14ac:dyDescent="0.2">
      <c r="B109" s="263" t="s">
        <v>930</v>
      </c>
      <c r="C109" s="268" t="s">
        <v>931</v>
      </c>
    </row>
    <row r="110" spans="2:3" ht="15" customHeight="1" x14ac:dyDescent="0.2">
      <c r="B110" s="263" t="s">
        <v>932</v>
      </c>
      <c r="C110" s="268" t="s">
        <v>933</v>
      </c>
    </row>
    <row r="111" spans="2:3" ht="15" customHeight="1" x14ac:dyDescent="0.2">
      <c r="B111" s="263" t="s">
        <v>934</v>
      </c>
      <c r="C111" s="268" t="s">
        <v>935</v>
      </c>
    </row>
    <row r="112" spans="2:3" ht="15" customHeight="1" x14ac:dyDescent="0.2">
      <c r="B112" s="263" t="s">
        <v>936</v>
      </c>
      <c r="C112" s="268" t="s">
        <v>937</v>
      </c>
    </row>
    <row r="113" spans="2:3" ht="15" customHeight="1" x14ac:dyDescent="0.2">
      <c r="B113" s="263" t="s">
        <v>938</v>
      </c>
      <c r="C113" s="268" t="s">
        <v>939</v>
      </c>
    </row>
    <row r="114" spans="2:3" ht="15" customHeight="1" x14ac:dyDescent="0.2">
      <c r="B114" s="263" t="s">
        <v>940</v>
      </c>
      <c r="C114" s="268" t="s">
        <v>941</v>
      </c>
    </row>
    <row r="115" spans="2:3" ht="15" customHeight="1" x14ac:dyDescent="0.2">
      <c r="B115" s="263" t="s">
        <v>942</v>
      </c>
      <c r="C115" s="268" t="s">
        <v>943</v>
      </c>
    </row>
    <row r="116" spans="2:3" ht="15" customHeight="1" x14ac:dyDescent="0.2">
      <c r="B116" s="263" t="s">
        <v>944</v>
      </c>
      <c r="C116" s="268" t="s">
        <v>945</v>
      </c>
    </row>
    <row r="117" spans="2:3" ht="15" customHeight="1" x14ac:dyDescent="0.2">
      <c r="B117" s="269"/>
      <c r="C117" s="267" t="s">
        <v>946</v>
      </c>
    </row>
    <row r="118" spans="2:3" ht="15" customHeight="1" x14ac:dyDescent="0.2">
      <c r="B118" s="263" t="s">
        <v>947</v>
      </c>
      <c r="C118" s="264" t="s">
        <v>948</v>
      </c>
    </row>
    <row r="119" spans="2:3" ht="15" customHeight="1" x14ac:dyDescent="0.2">
      <c r="B119" s="263" t="s">
        <v>949</v>
      </c>
      <c r="C119" s="264" t="s">
        <v>950</v>
      </c>
    </row>
    <row r="120" spans="2:3" ht="15" customHeight="1" x14ac:dyDescent="0.2">
      <c r="B120" s="263" t="s">
        <v>951</v>
      </c>
      <c r="C120" s="264" t="s">
        <v>952</v>
      </c>
    </row>
    <row r="121" spans="2:3" ht="15" customHeight="1" x14ac:dyDescent="0.2">
      <c r="B121" s="263" t="s">
        <v>953</v>
      </c>
      <c r="C121" s="264" t="s">
        <v>1309</v>
      </c>
    </row>
    <row r="122" spans="2:3" ht="15" customHeight="1" x14ac:dyDescent="0.2">
      <c r="B122" s="263" t="s">
        <v>954</v>
      </c>
      <c r="C122" s="264" t="s">
        <v>955</v>
      </c>
    </row>
    <row r="123" spans="2:3" ht="15" customHeight="1" x14ac:dyDescent="0.2">
      <c r="B123" s="263" t="s">
        <v>956</v>
      </c>
      <c r="C123" s="264" t="s">
        <v>957</v>
      </c>
    </row>
    <row r="124" spans="2:3" ht="15" customHeight="1" x14ac:dyDescent="0.2">
      <c r="B124" s="263" t="s">
        <v>958</v>
      </c>
      <c r="C124" s="264" t="s">
        <v>959</v>
      </c>
    </row>
    <row r="125" spans="2:3" ht="15" customHeight="1" x14ac:dyDescent="0.2">
      <c r="B125" s="263" t="s">
        <v>960</v>
      </c>
      <c r="C125" s="264" t="s">
        <v>961</v>
      </c>
    </row>
    <row r="126" spans="2:3" ht="15" customHeight="1" x14ac:dyDescent="0.2">
      <c r="B126" s="263" t="s">
        <v>962</v>
      </c>
      <c r="C126" s="264" t="s">
        <v>963</v>
      </c>
    </row>
    <row r="127" spans="2:3" ht="15" customHeight="1" x14ac:dyDescent="0.2">
      <c r="B127" s="263" t="s">
        <v>964</v>
      </c>
      <c r="C127" s="264" t="s">
        <v>965</v>
      </c>
    </row>
    <row r="128" spans="2:3" ht="15" customHeight="1" x14ac:dyDescent="0.2">
      <c r="B128" s="263" t="s">
        <v>966</v>
      </c>
      <c r="C128" s="264" t="s">
        <v>967</v>
      </c>
    </row>
    <row r="129" spans="2:3" ht="15" customHeight="1" x14ac:dyDescent="0.2">
      <c r="B129" s="263" t="s">
        <v>968</v>
      </c>
      <c r="C129" s="264" t="s">
        <v>969</v>
      </c>
    </row>
    <row r="130" spans="2:3" ht="15" customHeight="1" x14ac:dyDescent="0.2">
      <c r="B130" s="263" t="s">
        <v>970</v>
      </c>
      <c r="C130" s="264" t="s">
        <v>971</v>
      </c>
    </row>
    <row r="131" spans="2:3" ht="15" customHeight="1" x14ac:dyDescent="0.2">
      <c r="B131" s="263" t="s">
        <v>972</v>
      </c>
      <c r="C131" s="264" t="s">
        <v>973</v>
      </c>
    </row>
    <row r="132" spans="2:3" ht="15" customHeight="1" x14ac:dyDescent="0.2">
      <c r="B132" s="263" t="s">
        <v>974</v>
      </c>
      <c r="C132" s="264" t="s">
        <v>975</v>
      </c>
    </row>
    <row r="133" spans="2:3" ht="15" customHeight="1" x14ac:dyDescent="0.2">
      <c r="B133" s="263" t="s">
        <v>976</v>
      </c>
      <c r="C133" s="264" t="s">
        <v>977</v>
      </c>
    </row>
    <row r="134" spans="2:3" ht="15" customHeight="1" x14ac:dyDescent="0.2">
      <c r="B134" s="270"/>
      <c r="C134" s="267" t="s">
        <v>978</v>
      </c>
    </row>
    <row r="135" spans="2:3" ht="15" customHeight="1" x14ac:dyDescent="0.2">
      <c r="B135" s="263" t="s">
        <v>979</v>
      </c>
      <c r="C135" s="268" t="s">
        <v>980</v>
      </c>
    </row>
    <row r="136" spans="2:3" ht="15" customHeight="1" x14ac:dyDescent="0.2">
      <c r="B136" s="263" t="s">
        <v>981</v>
      </c>
      <c r="C136" s="268" t="s">
        <v>982</v>
      </c>
    </row>
    <row r="137" spans="2:3" ht="15" customHeight="1" x14ac:dyDescent="0.2">
      <c r="B137" s="263" t="s">
        <v>983</v>
      </c>
      <c r="C137" s="268" t="s">
        <v>984</v>
      </c>
    </row>
    <row r="138" spans="2:3" ht="15" customHeight="1" x14ac:dyDescent="0.2">
      <c r="B138" s="263" t="s">
        <v>985</v>
      </c>
      <c r="C138" s="268" t="s">
        <v>986</v>
      </c>
    </row>
    <row r="139" spans="2:3" ht="15" customHeight="1" x14ac:dyDescent="0.2">
      <c r="B139" s="263"/>
      <c r="C139" s="267" t="s">
        <v>987</v>
      </c>
    </row>
    <row r="140" spans="2:3" ht="15" customHeight="1" x14ac:dyDescent="0.2">
      <c r="B140" s="263" t="s">
        <v>988</v>
      </c>
      <c r="C140" s="268" t="s">
        <v>989</v>
      </c>
    </row>
    <row r="141" spans="2:3" ht="15" customHeight="1" x14ac:dyDescent="0.2">
      <c r="B141" s="263" t="s">
        <v>990</v>
      </c>
      <c r="C141" s="268" t="s">
        <v>991</v>
      </c>
    </row>
    <row r="142" spans="2:3" ht="15" customHeight="1" x14ac:dyDescent="0.2">
      <c r="B142" s="263"/>
      <c r="C142" s="267" t="s">
        <v>992</v>
      </c>
    </row>
    <row r="143" spans="2:3" ht="15" customHeight="1" x14ac:dyDescent="0.2">
      <c r="B143" s="263" t="s">
        <v>993</v>
      </c>
      <c r="C143" s="268" t="s">
        <v>994</v>
      </c>
    </row>
    <row r="144" spans="2:3" ht="15" customHeight="1" x14ac:dyDescent="0.2">
      <c r="B144" s="263" t="s">
        <v>995</v>
      </c>
      <c r="C144" s="268" t="s">
        <v>996</v>
      </c>
    </row>
    <row r="145" spans="2:3" ht="15" customHeight="1" x14ac:dyDescent="0.2">
      <c r="B145" s="263" t="s">
        <v>997</v>
      </c>
      <c r="C145" s="268" t="s">
        <v>998</v>
      </c>
    </row>
    <row r="146" spans="2:3" ht="15" customHeight="1" x14ac:dyDescent="0.2">
      <c r="B146" s="263" t="s">
        <v>999</v>
      </c>
      <c r="C146" s="268" t="s">
        <v>996</v>
      </c>
    </row>
    <row r="147" spans="2:3" ht="15" customHeight="1" x14ac:dyDescent="0.2">
      <c r="B147" s="263"/>
      <c r="C147" s="267" t="s">
        <v>1000</v>
      </c>
    </row>
    <row r="148" spans="2:3" ht="15" customHeight="1" x14ac:dyDescent="0.2">
      <c r="B148" s="263" t="s">
        <v>1001</v>
      </c>
      <c r="C148" s="264" t="s">
        <v>1002</v>
      </c>
    </row>
    <row r="149" spans="2:3" ht="15" customHeight="1" x14ac:dyDescent="0.2">
      <c r="B149" s="263" t="s">
        <v>1003</v>
      </c>
      <c r="C149" s="264" t="s">
        <v>1004</v>
      </c>
    </row>
    <row r="150" spans="2:3" ht="15" customHeight="1" x14ac:dyDescent="0.2">
      <c r="B150" s="263"/>
      <c r="C150" s="267" t="s">
        <v>1005</v>
      </c>
    </row>
    <row r="151" spans="2:3" ht="15" customHeight="1" x14ac:dyDescent="0.2">
      <c r="B151" s="263" t="s">
        <v>1006</v>
      </c>
      <c r="C151" s="264" t="s">
        <v>1007</v>
      </c>
    </row>
    <row r="152" spans="2:3" ht="15" customHeight="1" x14ac:dyDescent="0.2">
      <c r="B152" s="263" t="s">
        <v>1008</v>
      </c>
      <c r="C152" s="264" t="s">
        <v>1009</v>
      </c>
    </row>
    <row r="153" spans="2:3" ht="15" customHeight="1" x14ac:dyDescent="0.2">
      <c r="B153" s="263"/>
      <c r="C153" s="267" t="s">
        <v>1010</v>
      </c>
    </row>
    <row r="154" spans="2:3" ht="15" customHeight="1" x14ac:dyDescent="0.2">
      <c r="B154" s="263" t="s">
        <v>1011</v>
      </c>
      <c r="C154" s="264" t="s">
        <v>1012</v>
      </c>
    </row>
    <row r="155" spans="2:3" ht="15" customHeight="1" x14ac:dyDescent="0.2">
      <c r="B155" s="263" t="s">
        <v>1013</v>
      </c>
      <c r="C155" s="264" t="s">
        <v>1014</v>
      </c>
    </row>
    <row r="156" spans="2:3" ht="15" customHeight="1" x14ac:dyDescent="0.2">
      <c r="B156" s="263" t="s">
        <v>1015</v>
      </c>
      <c r="C156" s="264" t="s">
        <v>1016</v>
      </c>
    </row>
    <row r="157" spans="2:3" ht="15" customHeight="1" x14ac:dyDescent="0.2">
      <c r="B157" s="263" t="s">
        <v>1017</v>
      </c>
      <c r="C157" s="268" t="s">
        <v>1018</v>
      </c>
    </row>
    <row r="158" spans="2:3" ht="15" customHeight="1" x14ac:dyDescent="0.2">
      <c r="B158" s="266" t="s">
        <v>814</v>
      </c>
      <c r="C158" s="267" t="s">
        <v>815</v>
      </c>
    </row>
    <row r="159" spans="2:3" ht="15" customHeight="1" x14ac:dyDescent="0.2">
      <c r="B159" s="263" t="s">
        <v>1019</v>
      </c>
      <c r="C159" s="268" t="s">
        <v>1020</v>
      </c>
    </row>
    <row r="160" spans="2:3" ht="15" customHeight="1" x14ac:dyDescent="0.2">
      <c r="B160" s="263" t="s">
        <v>1021</v>
      </c>
      <c r="C160" s="268" t="s">
        <v>1022</v>
      </c>
    </row>
    <row r="161" spans="2:3" ht="15" customHeight="1" x14ac:dyDescent="0.2">
      <c r="B161" s="266" t="s">
        <v>818</v>
      </c>
      <c r="C161" s="267" t="s">
        <v>1023</v>
      </c>
    </row>
    <row r="162" spans="2:3" ht="15" customHeight="1" x14ac:dyDescent="0.2">
      <c r="B162" s="263" t="s">
        <v>1024</v>
      </c>
      <c r="C162" s="268" t="s">
        <v>1025</v>
      </c>
    </row>
    <row r="163" spans="2:3" ht="15" customHeight="1" thickBot="1" x14ac:dyDescent="0.25">
      <c r="B163" s="263" t="s">
        <v>1026</v>
      </c>
      <c r="C163" s="268" t="s">
        <v>1027</v>
      </c>
    </row>
    <row r="164" spans="2:3" ht="45" customHeight="1" x14ac:dyDescent="0.2">
      <c r="B164" s="455" t="s">
        <v>1028</v>
      </c>
      <c r="C164" s="456"/>
    </row>
    <row r="165" spans="2:3" ht="15" customHeight="1" x14ac:dyDescent="0.2">
      <c r="B165" s="266" t="s">
        <v>814</v>
      </c>
      <c r="C165" s="261" t="s">
        <v>815</v>
      </c>
    </row>
    <row r="166" spans="2:3" ht="15" customHeight="1" x14ac:dyDescent="0.2">
      <c r="B166" s="263" t="s">
        <v>1029</v>
      </c>
      <c r="C166" s="264" t="s">
        <v>1030</v>
      </c>
    </row>
    <row r="167" spans="2:3" ht="15" customHeight="1" x14ac:dyDescent="0.2">
      <c r="B167" s="266" t="s">
        <v>1031</v>
      </c>
      <c r="C167" s="261" t="s">
        <v>1032</v>
      </c>
    </row>
    <row r="168" spans="2:3" ht="15" customHeight="1" x14ac:dyDescent="0.2">
      <c r="B168" s="263" t="s">
        <v>1033</v>
      </c>
      <c r="C168" s="264" t="s">
        <v>1034</v>
      </c>
    </row>
    <row r="169" spans="2:3" ht="15" customHeight="1" x14ac:dyDescent="0.2">
      <c r="B169" s="263" t="s">
        <v>1035</v>
      </c>
      <c r="C169" s="264" t="s">
        <v>1036</v>
      </c>
    </row>
    <row r="170" spans="2:3" ht="15" customHeight="1" x14ac:dyDescent="0.2">
      <c r="B170" s="263" t="s">
        <v>1037</v>
      </c>
      <c r="C170" s="264" t="s">
        <v>1038</v>
      </c>
    </row>
    <row r="171" spans="2:3" ht="15" customHeight="1" x14ac:dyDescent="0.2">
      <c r="B171" s="263" t="s">
        <v>1039</v>
      </c>
      <c r="C171" s="264" t="s">
        <v>1040</v>
      </c>
    </row>
    <row r="172" spans="2:3" ht="15" customHeight="1" x14ac:dyDescent="0.2">
      <c r="B172" s="263" t="s">
        <v>1041</v>
      </c>
      <c r="C172" s="264" t="s">
        <v>1042</v>
      </c>
    </row>
    <row r="173" spans="2:3" ht="15" customHeight="1" x14ac:dyDescent="0.2">
      <c r="B173" s="266" t="s">
        <v>1043</v>
      </c>
      <c r="C173" s="261" t="s">
        <v>1044</v>
      </c>
    </row>
    <row r="174" spans="2:3" ht="15" customHeight="1" x14ac:dyDescent="0.2">
      <c r="B174" s="266" t="s">
        <v>1045</v>
      </c>
      <c r="C174" s="261" t="s">
        <v>1046</v>
      </c>
    </row>
    <row r="175" spans="2:3" ht="15" customHeight="1" x14ac:dyDescent="0.2">
      <c r="B175" s="263" t="s">
        <v>1047</v>
      </c>
      <c r="C175" s="264" t="s">
        <v>1048</v>
      </c>
    </row>
    <row r="176" spans="2:3" ht="15" customHeight="1" x14ac:dyDescent="0.2">
      <c r="B176" s="263" t="s">
        <v>1049</v>
      </c>
      <c r="C176" s="264" t="s">
        <v>1050</v>
      </c>
    </row>
    <row r="177" spans="2:3" ht="15" customHeight="1" x14ac:dyDescent="0.2">
      <c r="B177" s="263"/>
      <c r="C177" s="261" t="s">
        <v>835</v>
      </c>
    </row>
    <row r="178" spans="2:3" ht="15" customHeight="1" x14ac:dyDescent="0.2">
      <c r="B178" s="263" t="s">
        <v>1051</v>
      </c>
      <c r="C178" s="264" t="s">
        <v>1052</v>
      </c>
    </row>
    <row r="179" spans="2:3" ht="15" customHeight="1" x14ac:dyDescent="0.2">
      <c r="B179" s="263" t="s">
        <v>1053</v>
      </c>
      <c r="C179" s="264" t="s">
        <v>1054</v>
      </c>
    </row>
    <row r="180" spans="2:3" ht="15" customHeight="1" x14ac:dyDescent="0.2">
      <c r="B180" s="263" t="s">
        <v>1055</v>
      </c>
      <c r="C180" s="264" t="s">
        <v>1056</v>
      </c>
    </row>
    <row r="181" spans="2:3" ht="15" customHeight="1" x14ac:dyDescent="0.2">
      <c r="B181" s="263" t="s">
        <v>1057</v>
      </c>
      <c r="C181" s="264" t="s">
        <v>1304</v>
      </c>
    </row>
    <row r="182" spans="2:3" ht="15" customHeight="1" x14ac:dyDescent="0.2">
      <c r="B182" s="263" t="s">
        <v>1058</v>
      </c>
      <c r="C182" s="264" t="s">
        <v>1305</v>
      </c>
    </row>
    <row r="183" spans="2:3" ht="15" customHeight="1" x14ac:dyDescent="0.2">
      <c r="B183" s="263" t="s">
        <v>1059</v>
      </c>
      <c r="C183" s="264" t="s">
        <v>1306</v>
      </c>
    </row>
    <row r="184" spans="2:3" ht="15" customHeight="1" x14ac:dyDescent="0.2">
      <c r="B184" s="263" t="s">
        <v>1060</v>
      </c>
      <c r="C184" s="264" t="s">
        <v>1301</v>
      </c>
    </row>
    <row r="185" spans="2:3" ht="15" customHeight="1" x14ac:dyDescent="0.2">
      <c r="B185" s="263" t="s">
        <v>1061</v>
      </c>
      <c r="C185" s="264" t="s">
        <v>1302</v>
      </c>
    </row>
    <row r="186" spans="2:3" ht="15" customHeight="1" x14ac:dyDescent="0.2">
      <c r="B186" s="263" t="s">
        <v>1062</v>
      </c>
      <c r="C186" s="264" t="s">
        <v>1303</v>
      </c>
    </row>
    <row r="187" spans="2:3" ht="15" customHeight="1" x14ac:dyDescent="0.2">
      <c r="B187" s="263" t="s">
        <v>1063</v>
      </c>
      <c r="C187" s="264" t="s">
        <v>1064</v>
      </c>
    </row>
    <row r="188" spans="2:3" ht="15" customHeight="1" x14ac:dyDescent="0.2">
      <c r="B188" s="263" t="s">
        <v>1065</v>
      </c>
      <c r="C188" s="264" t="s">
        <v>1066</v>
      </c>
    </row>
    <row r="189" spans="2:3" ht="15" customHeight="1" x14ac:dyDescent="0.2">
      <c r="B189" s="263" t="s">
        <v>1067</v>
      </c>
      <c r="C189" s="264" t="s">
        <v>1307</v>
      </c>
    </row>
    <row r="190" spans="2:3" ht="15" customHeight="1" x14ac:dyDescent="0.2">
      <c r="B190" s="263" t="s">
        <v>1068</v>
      </c>
      <c r="C190" s="264" t="s">
        <v>1069</v>
      </c>
    </row>
    <row r="191" spans="2:3" ht="15" customHeight="1" x14ac:dyDescent="0.2">
      <c r="B191" s="263" t="s">
        <v>1070</v>
      </c>
      <c r="C191" s="264" t="s">
        <v>1071</v>
      </c>
    </row>
    <row r="192" spans="2:3" ht="15" customHeight="1" x14ac:dyDescent="0.2">
      <c r="B192" s="263" t="s">
        <v>1072</v>
      </c>
      <c r="C192" s="264" t="s">
        <v>1308</v>
      </c>
    </row>
    <row r="193" spans="2:3" ht="15" customHeight="1" x14ac:dyDescent="0.2">
      <c r="B193" s="263" t="s">
        <v>1073</v>
      </c>
      <c r="C193" s="264" t="s">
        <v>1074</v>
      </c>
    </row>
    <row r="194" spans="2:3" ht="15" customHeight="1" x14ac:dyDescent="0.2">
      <c r="B194" s="263" t="s">
        <v>1075</v>
      </c>
      <c r="C194" s="264" t="s">
        <v>1076</v>
      </c>
    </row>
    <row r="195" spans="2:3" ht="15" customHeight="1" x14ac:dyDescent="0.2">
      <c r="B195" s="263" t="s">
        <v>1077</v>
      </c>
      <c r="C195" s="264" t="s">
        <v>1078</v>
      </c>
    </row>
    <row r="196" spans="2:3" ht="15" customHeight="1" x14ac:dyDescent="0.2">
      <c r="B196" s="263" t="s">
        <v>1079</v>
      </c>
      <c r="C196" s="264" t="s">
        <v>1080</v>
      </c>
    </row>
    <row r="197" spans="2:3" ht="15" customHeight="1" x14ac:dyDescent="0.2">
      <c r="B197" s="263" t="s">
        <v>1081</v>
      </c>
      <c r="C197" s="264" t="s">
        <v>1082</v>
      </c>
    </row>
    <row r="198" spans="2:3" ht="15" customHeight="1" x14ac:dyDescent="0.2">
      <c r="B198" s="263" t="s">
        <v>1083</v>
      </c>
      <c r="C198" s="264" t="s">
        <v>1084</v>
      </c>
    </row>
    <row r="199" spans="2:3" ht="15" customHeight="1" x14ac:dyDescent="0.2">
      <c r="B199" s="263" t="s">
        <v>1085</v>
      </c>
      <c r="C199" s="264" t="s">
        <v>1086</v>
      </c>
    </row>
    <row r="200" spans="2:3" ht="15" customHeight="1" x14ac:dyDescent="0.2">
      <c r="B200" s="263" t="s">
        <v>1087</v>
      </c>
      <c r="C200" s="264" t="s">
        <v>1088</v>
      </c>
    </row>
    <row r="201" spans="2:3" ht="15" customHeight="1" x14ac:dyDescent="0.2">
      <c r="B201" s="269"/>
      <c r="C201" s="261" t="s">
        <v>554</v>
      </c>
    </row>
    <row r="202" spans="2:3" ht="15" customHeight="1" x14ac:dyDescent="0.2">
      <c r="B202" s="263" t="s">
        <v>1089</v>
      </c>
      <c r="C202" s="264" t="s">
        <v>1090</v>
      </c>
    </row>
    <row r="203" spans="2:3" ht="15" customHeight="1" x14ac:dyDescent="0.2">
      <c r="B203" s="263" t="s">
        <v>1091</v>
      </c>
      <c r="C203" s="264" t="s">
        <v>1092</v>
      </c>
    </row>
    <row r="204" spans="2:3" ht="15" customHeight="1" x14ac:dyDescent="0.2">
      <c r="B204" s="263" t="s">
        <v>1093</v>
      </c>
      <c r="C204" s="264" t="s">
        <v>1094</v>
      </c>
    </row>
    <row r="205" spans="2:3" ht="15" customHeight="1" x14ac:dyDescent="0.2">
      <c r="B205" s="263" t="s">
        <v>1095</v>
      </c>
      <c r="C205" s="264" t="s">
        <v>1096</v>
      </c>
    </row>
    <row r="206" spans="2:3" ht="15" customHeight="1" x14ac:dyDescent="0.2">
      <c r="B206" s="263" t="s">
        <v>1097</v>
      </c>
      <c r="C206" s="264" t="s">
        <v>1098</v>
      </c>
    </row>
    <row r="207" spans="2:3" ht="15" customHeight="1" x14ac:dyDescent="0.2">
      <c r="B207" s="263" t="s">
        <v>1099</v>
      </c>
      <c r="C207" s="264" t="s">
        <v>1100</v>
      </c>
    </row>
    <row r="208" spans="2:3" ht="15" customHeight="1" x14ac:dyDescent="0.2">
      <c r="B208" s="263" t="s">
        <v>1101</v>
      </c>
      <c r="C208" s="264" t="s">
        <v>1102</v>
      </c>
    </row>
    <row r="209" spans="2:3" ht="15" customHeight="1" x14ac:dyDescent="0.2">
      <c r="B209" s="263" t="s">
        <v>1103</v>
      </c>
      <c r="C209" s="264" t="s">
        <v>1104</v>
      </c>
    </row>
    <row r="210" spans="2:3" ht="15" customHeight="1" x14ac:dyDescent="0.2">
      <c r="B210" s="263" t="s">
        <v>1105</v>
      </c>
      <c r="C210" s="264" t="s">
        <v>1106</v>
      </c>
    </row>
    <row r="211" spans="2:3" ht="15" customHeight="1" x14ac:dyDescent="0.2">
      <c r="B211" s="263" t="s">
        <v>1107</v>
      </c>
      <c r="C211" s="264" t="s">
        <v>1108</v>
      </c>
    </row>
    <row r="212" spans="2:3" ht="15" customHeight="1" x14ac:dyDescent="0.2">
      <c r="B212" s="263" t="s">
        <v>1109</v>
      </c>
      <c r="C212" s="264" t="s">
        <v>1110</v>
      </c>
    </row>
    <row r="213" spans="2:3" ht="15" customHeight="1" x14ac:dyDescent="0.2">
      <c r="B213" s="263" t="s">
        <v>1111</v>
      </c>
      <c r="C213" s="264" t="s">
        <v>1112</v>
      </c>
    </row>
    <row r="214" spans="2:3" ht="15" customHeight="1" x14ac:dyDescent="0.2">
      <c r="B214" s="269"/>
      <c r="C214" s="261" t="s">
        <v>946</v>
      </c>
    </row>
    <row r="215" spans="2:3" ht="15" customHeight="1" x14ac:dyDescent="0.2">
      <c r="B215" s="263" t="s">
        <v>1113</v>
      </c>
      <c r="C215" s="264" t="s">
        <v>1114</v>
      </c>
    </row>
    <row r="216" spans="2:3" ht="15" customHeight="1" x14ac:dyDescent="0.2">
      <c r="B216" s="263" t="s">
        <v>1115</v>
      </c>
      <c r="C216" s="264" t="s">
        <v>1116</v>
      </c>
    </row>
    <row r="217" spans="2:3" ht="15" customHeight="1" x14ac:dyDescent="0.2">
      <c r="B217" s="263" t="s">
        <v>1117</v>
      </c>
      <c r="C217" s="264" t="s">
        <v>1118</v>
      </c>
    </row>
    <row r="218" spans="2:3" ht="15" customHeight="1" x14ac:dyDescent="0.2">
      <c r="B218" s="263" t="s">
        <v>1119</v>
      </c>
      <c r="C218" s="264" t="s">
        <v>1120</v>
      </c>
    </row>
    <row r="219" spans="2:3" ht="15" customHeight="1" x14ac:dyDescent="0.2">
      <c r="B219" s="263" t="s">
        <v>1121</v>
      </c>
      <c r="C219" s="264" t="s">
        <v>1122</v>
      </c>
    </row>
    <row r="220" spans="2:3" ht="15" customHeight="1" x14ac:dyDescent="0.2">
      <c r="B220" s="263" t="s">
        <v>1123</v>
      </c>
      <c r="C220" s="264" t="s">
        <v>1124</v>
      </c>
    </row>
    <row r="221" spans="2:3" ht="15" customHeight="1" x14ac:dyDescent="0.2">
      <c r="B221" s="263" t="s">
        <v>1125</v>
      </c>
      <c r="C221" s="264" t="s">
        <v>1126</v>
      </c>
    </row>
    <row r="222" spans="2:3" ht="15" customHeight="1" x14ac:dyDescent="0.2">
      <c r="B222" s="263" t="s">
        <v>1127</v>
      </c>
      <c r="C222" s="264" t="s">
        <v>1128</v>
      </c>
    </row>
    <row r="223" spans="2:3" ht="15" customHeight="1" x14ac:dyDescent="0.2">
      <c r="B223" s="263"/>
      <c r="C223" s="261" t="s">
        <v>978</v>
      </c>
    </row>
    <row r="224" spans="2:3" ht="15" customHeight="1" x14ac:dyDescent="0.2">
      <c r="B224" s="263" t="s">
        <v>1129</v>
      </c>
      <c r="C224" s="264" t="s">
        <v>1130</v>
      </c>
    </row>
    <row r="225" spans="2:3" ht="15" customHeight="1" x14ac:dyDescent="0.2">
      <c r="B225" s="263" t="s">
        <v>1131</v>
      </c>
      <c r="C225" s="264" t="s">
        <v>1132</v>
      </c>
    </row>
    <row r="226" spans="2:3" ht="15" customHeight="1" x14ac:dyDescent="0.2">
      <c r="B226" s="263" t="s">
        <v>1133</v>
      </c>
      <c r="C226" s="264" t="s">
        <v>1134</v>
      </c>
    </row>
    <row r="227" spans="2:3" ht="15" customHeight="1" x14ac:dyDescent="0.2">
      <c r="B227" s="263" t="s">
        <v>1135</v>
      </c>
      <c r="C227" s="264" t="s">
        <v>1136</v>
      </c>
    </row>
    <row r="228" spans="2:3" ht="15" customHeight="1" x14ac:dyDescent="0.2">
      <c r="B228" s="263" t="s">
        <v>1137</v>
      </c>
      <c r="C228" s="264" t="s">
        <v>1138</v>
      </c>
    </row>
    <row r="229" spans="2:3" ht="15" customHeight="1" x14ac:dyDescent="0.2">
      <c r="B229" s="263" t="s">
        <v>1139</v>
      </c>
      <c r="C229" s="264" t="s">
        <v>1140</v>
      </c>
    </row>
    <row r="230" spans="2:3" ht="15" customHeight="1" x14ac:dyDescent="0.2">
      <c r="B230" s="269"/>
      <c r="C230" s="261" t="s">
        <v>987</v>
      </c>
    </row>
    <row r="231" spans="2:3" ht="15" customHeight="1" x14ac:dyDescent="0.2">
      <c r="B231" s="263" t="s">
        <v>1141</v>
      </c>
      <c r="C231" s="264" t="s">
        <v>1142</v>
      </c>
    </row>
    <row r="232" spans="2:3" ht="15" customHeight="1" x14ac:dyDescent="0.2">
      <c r="B232" s="263" t="s">
        <v>1143</v>
      </c>
      <c r="C232" s="264" t="s">
        <v>1144</v>
      </c>
    </row>
    <row r="233" spans="2:3" ht="15" customHeight="1" x14ac:dyDescent="0.2">
      <c r="B233" s="263" t="s">
        <v>1145</v>
      </c>
      <c r="C233" s="264" t="s">
        <v>1146</v>
      </c>
    </row>
    <row r="234" spans="2:3" ht="15" customHeight="1" x14ac:dyDescent="0.2">
      <c r="B234" s="263"/>
      <c r="C234" s="261" t="s">
        <v>1147</v>
      </c>
    </row>
    <row r="235" spans="2:3" ht="15" customHeight="1" x14ac:dyDescent="0.2">
      <c r="B235" s="263" t="s">
        <v>1148</v>
      </c>
      <c r="C235" s="264" t="s">
        <v>1149</v>
      </c>
    </row>
    <row r="236" spans="2:3" ht="15" customHeight="1" x14ac:dyDescent="0.2">
      <c r="B236" s="263" t="s">
        <v>1150</v>
      </c>
      <c r="C236" s="264" t="s">
        <v>1151</v>
      </c>
    </row>
    <row r="237" spans="2:3" ht="15" customHeight="1" x14ac:dyDescent="0.2">
      <c r="B237" s="263"/>
      <c r="C237" s="261" t="s">
        <v>992</v>
      </c>
    </row>
    <row r="238" spans="2:3" ht="15" customHeight="1" x14ac:dyDescent="0.2">
      <c r="B238" s="263" t="s">
        <v>1152</v>
      </c>
      <c r="C238" s="264" t="s">
        <v>1153</v>
      </c>
    </row>
    <row r="239" spans="2:3" ht="15" customHeight="1" x14ac:dyDescent="0.2">
      <c r="B239" s="263" t="s">
        <v>1154</v>
      </c>
      <c r="C239" s="264" t="s">
        <v>1155</v>
      </c>
    </row>
    <row r="240" spans="2:3" ht="15" customHeight="1" x14ac:dyDescent="0.2">
      <c r="B240" s="263"/>
      <c r="C240" s="261" t="s">
        <v>1000</v>
      </c>
    </row>
    <row r="241" spans="2:3" ht="15" customHeight="1" x14ac:dyDescent="0.2">
      <c r="B241" s="263" t="s">
        <v>1156</v>
      </c>
      <c r="C241" s="264" t="s">
        <v>1157</v>
      </c>
    </row>
    <row r="242" spans="2:3" ht="15" customHeight="1" x14ac:dyDescent="0.2">
      <c r="B242" s="263"/>
      <c r="C242" s="261" t="s">
        <v>1005</v>
      </c>
    </row>
    <row r="243" spans="2:3" ht="15" customHeight="1" x14ac:dyDescent="0.2">
      <c r="B243" s="263" t="s">
        <v>1158</v>
      </c>
      <c r="C243" s="264" t="s">
        <v>1159</v>
      </c>
    </row>
    <row r="244" spans="2:3" ht="15" customHeight="1" x14ac:dyDescent="0.2">
      <c r="B244" s="263" t="s">
        <v>1160</v>
      </c>
      <c r="C244" s="264" t="s">
        <v>1161</v>
      </c>
    </row>
    <row r="245" spans="2:3" ht="15" customHeight="1" x14ac:dyDescent="0.2">
      <c r="B245" s="263" t="s">
        <v>1162</v>
      </c>
      <c r="C245" s="264" t="s">
        <v>1163</v>
      </c>
    </row>
    <row r="246" spans="2:3" ht="15" customHeight="1" x14ac:dyDescent="0.2">
      <c r="B246" s="263" t="s">
        <v>1164</v>
      </c>
      <c r="C246" s="264" t="s">
        <v>1165</v>
      </c>
    </row>
    <row r="247" spans="2:3" ht="15" customHeight="1" x14ac:dyDescent="0.2">
      <c r="B247" s="270"/>
      <c r="C247" s="261" t="s">
        <v>1166</v>
      </c>
    </row>
    <row r="248" spans="2:3" ht="15" customHeight="1" x14ac:dyDescent="0.2">
      <c r="B248" s="263" t="s">
        <v>1167</v>
      </c>
      <c r="C248" s="264" t="s">
        <v>1168</v>
      </c>
    </row>
    <row r="249" spans="2:3" ht="15" customHeight="1" x14ac:dyDescent="0.2">
      <c r="B249" s="263" t="s">
        <v>1169</v>
      </c>
      <c r="C249" s="264" t="s">
        <v>1170</v>
      </c>
    </row>
    <row r="250" spans="2:3" ht="27" customHeight="1" x14ac:dyDescent="0.2">
      <c r="B250" s="263" t="s">
        <v>1171</v>
      </c>
      <c r="C250" s="264" t="s">
        <v>1172</v>
      </c>
    </row>
    <row r="251" spans="2:3" ht="15" customHeight="1" x14ac:dyDescent="0.2">
      <c r="B251" s="270"/>
      <c r="C251" s="261" t="s">
        <v>1173</v>
      </c>
    </row>
    <row r="252" spans="2:3" ht="15" customHeight="1" x14ac:dyDescent="0.2">
      <c r="B252" s="263" t="s">
        <v>1174</v>
      </c>
      <c r="C252" s="264" t="s">
        <v>1175</v>
      </c>
    </row>
    <row r="253" spans="2:3" ht="15" customHeight="1" x14ac:dyDescent="0.2">
      <c r="B253" s="263" t="s">
        <v>1176</v>
      </c>
      <c r="C253" s="264" t="s">
        <v>1177</v>
      </c>
    </row>
    <row r="254" spans="2:3" ht="27" customHeight="1" x14ac:dyDescent="0.2">
      <c r="B254" s="263" t="s">
        <v>1178</v>
      </c>
      <c r="C254" s="264" t="s">
        <v>1179</v>
      </c>
    </row>
    <row r="255" spans="2:3" ht="27" customHeight="1" x14ac:dyDescent="0.2">
      <c r="B255" s="263" t="s">
        <v>1180</v>
      </c>
      <c r="C255" s="264" t="s">
        <v>1181</v>
      </c>
    </row>
    <row r="256" spans="2:3" ht="29.25" customHeight="1" thickBot="1" x14ac:dyDescent="0.25">
      <c r="B256" s="293" t="s">
        <v>1182</v>
      </c>
      <c r="C256" s="294" t="s">
        <v>1183</v>
      </c>
    </row>
  </sheetData>
  <sheetProtection password="CA09" sheet="1" objects="1" scenarios="1" selectLockedCells="1"/>
  <mergeCells count="3">
    <mergeCell ref="B5:C5"/>
    <mergeCell ref="B79:C79"/>
    <mergeCell ref="B164:C164"/>
  </mergeCells>
  <pageMargins left="0.70866141732283472" right="0.70866141732283472" top="0.74803149606299213" bottom="0.74803149606299213" header="0.31496062992125984" footer="0.31496062992125984"/>
  <pageSetup paperSize="9" scale="85" fitToHeight="0" orientation="landscape" r:id="rId1"/>
  <headerFooter>
    <oddFooter>&amp;L&amp;"Arial,Regular"&amp;8&amp;F&amp;C&amp;"Arial,Regular"&amp;8 © DKG  Alle Rechte vorbehalten&amp;R&amp;"Arial,Regular"&amp;8&amp;P</oddFooter>
  </headerFooter>
  <rowBreaks count="9" manualBreakCount="9">
    <brk id="30" min="1" max="2" man="1"/>
    <brk id="55" min="1" max="2" man="1"/>
    <brk id="78" min="1" max="2" man="1"/>
    <brk id="107" min="1" max="2" man="1"/>
    <brk id="133" min="1" max="2" man="1"/>
    <brk id="157" min="1" max="2" man="1"/>
    <brk id="185" min="1" max="2" man="1"/>
    <brk id="213" min="1" max="2" man="1"/>
    <brk id="236" min="1" max="2" man="1"/>
  </rowBreaks>
  <colBreaks count="1" manualBreakCount="1">
    <brk id="3" max="45" man="1"/>
  </col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12"/>
  <dimension ref="A2:P130"/>
  <sheetViews>
    <sheetView showGridLines="0" zoomScale="80" zoomScaleNormal="80" workbookViewId="0">
      <selection activeCell="H4" sqref="H4"/>
    </sheetView>
  </sheetViews>
  <sheetFormatPr defaultColWidth="11.42578125" defaultRowHeight="15" x14ac:dyDescent="0.25"/>
  <cols>
    <col min="1" max="1" width="9.140625" customWidth="1"/>
    <col min="2" max="2" width="14.85546875" customWidth="1"/>
    <col min="3" max="3" width="24.42578125" customWidth="1"/>
    <col min="4" max="4" width="21.7109375" customWidth="1"/>
    <col min="5" max="5" width="21.85546875" customWidth="1"/>
    <col min="6" max="6" width="15.42578125" customWidth="1"/>
    <col min="7" max="7" width="23.28515625" customWidth="1"/>
    <col min="8" max="8" width="22.42578125" customWidth="1"/>
    <col min="9" max="9" width="20.28515625" customWidth="1"/>
    <col min="10" max="10" width="14.5703125" customWidth="1"/>
    <col min="11" max="11" width="15.42578125" customWidth="1"/>
    <col min="12" max="12" width="16.28515625" customWidth="1"/>
  </cols>
  <sheetData>
    <row r="2" spans="1:15" x14ac:dyDescent="0.25">
      <c r="C2" s="18"/>
    </row>
    <row r="3" spans="1:15" s="2" customFormat="1" ht="30.75" customHeight="1" x14ac:dyDescent="0.25">
      <c r="C3" s="18"/>
      <c r="D3" s="149" t="s">
        <v>52</v>
      </c>
      <c r="M3" s="13"/>
      <c r="N3" s="13"/>
      <c r="O3" s="13"/>
    </row>
    <row r="4" spans="1:15" s="2" customFormat="1" ht="38.25" customHeight="1" x14ac:dyDescent="0.2">
      <c r="A4" s="37" t="s">
        <v>61</v>
      </c>
      <c r="C4" s="33" t="s">
        <v>59</v>
      </c>
      <c r="D4" s="33" t="s">
        <v>60</v>
      </c>
      <c r="E4" s="33" t="s">
        <v>9</v>
      </c>
      <c r="F4" s="33" t="s">
        <v>71</v>
      </c>
      <c r="G4" s="33" t="s">
        <v>69</v>
      </c>
      <c r="H4" s="33" t="s">
        <v>505</v>
      </c>
      <c r="I4" s="33" t="s">
        <v>11</v>
      </c>
      <c r="K4" s="33" t="s">
        <v>504</v>
      </c>
      <c r="M4" s="13"/>
      <c r="N4" s="13"/>
      <c r="O4" s="13"/>
    </row>
    <row r="5" spans="1:15" s="2" customFormat="1" ht="14.25" x14ac:dyDescent="0.2">
      <c r="A5" s="22"/>
      <c r="C5" s="32">
        <f>COUNTIF('Kennzahlenbogen_(KB)'!$R$9:$R$107,C4)</f>
        <v>0</v>
      </c>
      <c r="D5" s="32">
        <f>COUNTIF('Kennzahlenbogen_(KB)'!$R$9:$R$107,D4)</f>
        <v>0</v>
      </c>
      <c r="E5" s="32">
        <f>COUNTIF('Kennzahlenbogen_(KB)'!$R$9:$R$107,E4)</f>
        <v>0</v>
      </c>
      <c r="F5" s="32">
        <f>COUNTIF('Kennzahlenbogen_(KB)'!$R$9:$R$107,F4)</f>
        <v>33</v>
      </c>
      <c r="G5" s="32">
        <f>COUNTIF('Kennzahlenbogen_(KB)'!$R$9:$R$107,G4)</f>
        <v>0</v>
      </c>
      <c r="H5" s="32">
        <f>COUNTIF('Kennzahlenbogen_(KB)'!$R$9:$R$107,H4)</f>
        <v>0</v>
      </c>
      <c r="I5" s="32">
        <f>SUM(C5:H5)</f>
        <v>33</v>
      </c>
      <c r="K5" s="32">
        <f>D5+H5</f>
        <v>0</v>
      </c>
      <c r="M5" s="13"/>
      <c r="N5" s="13"/>
      <c r="O5" s="13"/>
    </row>
    <row r="6" spans="1:15" s="2" customFormat="1" ht="14.25" x14ac:dyDescent="0.2">
      <c r="A6" s="22"/>
      <c r="C6" s="32"/>
      <c r="D6" s="32">
        <f>C5+D5+H5</f>
        <v>0</v>
      </c>
      <c r="E6" s="32">
        <f>E5</f>
        <v>0</v>
      </c>
      <c r="F6" s="32"/>
      <c r="G6" s="32">
        <f>F5+G5</f>
        <v>33</v>
      </c>
      <c r="H6" s="32"/>
      <c r="I6" s="32"/>
      <c r="K6" s="32"/>
      <c r="M6" s="13"/>
      <c r="N6" s="13"/>
      <c r="O6" s="13"/>
    </row>
    <row r="7" spans="1:15" s="2" customFormat="1" ht="14.25" x14ac:dyDescent="0.2">
      <c r="A7" s="22"/>
      <c r="B7" s="2" t="s">
        <v>195</v>
      </c>
      <c r="C7" s="32"/>
      <c r="D7" s="32"/>
      <c r="E7" s="32">
        <f>D6+E6</f>
        <v>0</v>
      </c>
      <c r="F7" s="32"/>
      <c r="G7" s="32">
        <f>G6</f>
        <v>33</v>
      </c>
      <c r="H7" s="32"/>
      <c r="I7" s="32">
        <f>SUM(C7:H7)</f>
        <v>33</v>
      </c>
      <c r="K7" s="32"/>
      <c r="M7" s="13"/>
      <c r="N7" s="13"/>
      <c r="O7" s="13"/>
    </row>
    <row r="8" spans="1:15" s="2" customFormat="1" ht="14.25" x14ac:dyDescent="0.2">
      <c r="A8" s="22"/>
      <c r="B8" s="163">
        <v>33</v>
      </c>
      <c r="C8" s="153">
        <f t="shared" ref="C8:H8" si="0">ROUND(C5/$B$8,4)</f>
        <v>0</v>
      </c>
      <c r="D8" s="153">
        <f t="shared" si="0"/>
        <v>0</v>
      </c>
      <c r="E8" s="153">
        <f t="shared" si="0"/>
        <v>0</v>
      </c>
      <c r="F8" s="153">
        <f t="shared" si="0"/>
        <v>1</v>
      </c>
      <c r="G8" s="153">
        <f t="shared" si="0"/>
        <v>0</v>
      </c>
      <c r="H8" s="153">
        <f t="shared" si="0"/>
        <v>0</v>
      </c>
      <c r="I8" s="153">
        <f>SUM(C8:H8)</f>
        <v>1</v>
      </c>
      <c r="K8" s="153">
        <f>D8+H8</f>
        <v>0</v>
      </c>
      <c r="M8" s="13"/>
      <c r="N8" s="13"/>
      <c r="O8" s="13"/>
    </row>
    <row r="9" spans="1:15" s="2" customFormat="1" ht="14.25" x14ac:dyDescent="0.2">
      <c r="A9" s="22"/>
      <c r="C9" s="153"/>
      <c r="D9" s="153">
        <f>ROUND((C5+D5+H5)/$B$8,4)</f>
        <v>0</v>
      </c>
      <c r="E9" s="153">
        <f>ROUND(E5/$B$8,4)</f>
        <v>0</v>
      </c>
      <c r="F9" s="153"/>
      <c r="G9" s="153">
        <f>ROUND((F5+G5)/$B$8,4)</f>
        <v>1</v>
      </c>
      <c r="H9" s="153">
        <f>ROUND((H5+D5+C5)/$B$8,4)</f>
        <v>0</v>
      </c>
      <c r="I9" s="153">
        <f>SUM(C9:G9)</f>
        <v>1</v>
      </c>
      <c r="K9" s="153"/>
      <c r="M9" s="13"/>
      <c r="N9" s="13"/>
      <c r="O9" s="13"/>
    </row>
    <row r="10" spans="1:15" s="2" customFormat="1" ht="14.25" x14ac:dyDescent="0.2">
      <c r="A10" s="22"/>
      <c r="C10" s="154"/>
      <c r="D10" s="154"/>
      <c r="E10" s="153">
        <f>ROUND((C5+D5+E5+H5)/$B$8,4)</f>
        <v>0</v>
      </c>
      <c r="F10" s="154"/>
      <c r="G10" s="153">
        <f>G9</f>
        <v>1</v>
      </c>
      <c r="H10" s="153"/>
      <c r="I10" s="153">
        <f>SUM(C10:H10)</f>
        <v>1</v>
      </c>
      <c r="M10" s="13"/>
      <c r="N10" s="13"/>
      <c r="O10" s="13"/>
    </row>
    <row r="11" spans="1:15" s="2" customFormat="1" ht="14.25" x14ac:dyDescent="0.2">
      <c r="A11" s="22"/>
      <c r="E11" s="24"/>
      <c r="G11" s="24"/>
      <c r="H11" s="24"/>
      <c r="I11" s="24"/>
      <c r="M11" s="13"/>
      <c r="N11" s="13"/>
      <c r="O11" s="13"/>
    </row>
    <row r="12" spans="1:15" s="2" customFormat="1" x14ac:dyDescent="0.25">
      <c r="A12" s="22"/>
      <c r="C12" s="18"/>
      <c r="M12" s="13"/>
      <c r="N12" s="13"/>
      <c r="O12" s="13"/>
    </row>
    <row r="13" spans="1:15" s="2" customFormat="1" ht="47.25" customHeight="1" x14ac:dyDescent="0.2">
      <c r="A13" s="37" t="s">
        <v>62</v>
      </c>
      <c r="C13" s="33" t="s">
        <v>63</v>
      </c>
      <c r="D13" s="33" t="s">
        <v>64</v>
      </c>
      <c r="E13" s="33" t="s">
        <v>65</v>
      </c>
      <c r="F13" s="33" t="s">
        <v>66</v>
      </c>
      <c r="G13" s="33" t="s">
        <v>67</v>
      </c>
      <c r="H13" s="33" t="s">
        <v>506</v>
      </c>
      <c r="M13" s="13"/>
      <c r="N13" s="13"/>
      <c r="O13" s="13"/>
    </row>
    <row r="14" spans="1:15" s="2" customFormat="1" ht="14.25" x14ac:dyDescent="0.2">
      <c r="A14" s="22"/>
      <c r="C14" s="19"/>
      <c r="D14" s="19"/>
      <c r="E14" s="19"/>
      <c r="F14" s="19"/>
      <c r="G14" s="19"/>
      <c r="M14" s="13"/>
      <c r="N14" s="13"/>
      <c r="O14" s="13"/>
    </row>
    <row r="15" spans="1:15" s="2" customFormat="1" x14ac:dyDescent="0.2">
      <c r="A15" s="37"/>
      <c r="C15" s="19"/>
      <c r="D15" s="19"/>
      <c r="E15" s="19"/>
      <c r="F15" s="19"/>
      <c r="G15" s="19"/>
      <c r="M15" s="13"/>
      <c r="N15" s="13"/>
      <c r="O15" s="13"/>
    </row>
    <row r="16" spans="1:15" s="2" customFormat="1" ht="26.25" customHeight="1" x14ac:dyDescent="0.2">
      <c r="A16" s="37" t="s">
        <v>84</v>
      </c>
      <c r="C16" s="34" t="s">
        <v>6</v>
      </c>
      <c r="D16" s="30" t="s">
        <v>12</v>
      </c>
      <c r="G16" s="13"/>
      <c r="H16" s="13"/>
      <c r="I16" s="13"/>
    </row>
    <row r="17" spans="1:15" s="2" customFormat="1" ht="27" customHeight="1" x14ac:dyDescent="0.2">
      <c r="A17" s="22" t="s">
        <v>56</v>
      </c>
      <c r="C17" s="35" t="str">
        <f>Basisdaten!B30</f>
        <v>Mundhöhle operativ</v>
      </c>
      <c r="D17" s="23">
        <f>Basisdaten!L30</f>
        <v>0</v>
      </c>
      <c r="G17" s="13"/>
      <c r="H17" s="13"/>
      <c r="I17" s="13"/>
    </row>
    <row r="18" spans="1:15" s="2" customFormat="1" ht="27.75" customHeight="1" x14ac:dyDescent="0.2">
      <c r="C18" s="35" t="str">
        <f>Basisdaten!B31</f>
        <v>Mundhöhle nicht operativ</v>
      </c>
      <c r="D18" s="23">
        <f>Basisdaten!L31</f>
        <v>0</v>
      </c>
      <c r="G18" s="13"/>
      <c r="H18" s="13"/>
      <c r="I18" s="13"/>
    </row>
    <row r="19" spans="1:15" s="2" customFormat="1" ht="4.5" customHeight="1" x14ac:dyDescent="0.2">
      <c r="C19" s="35"/>
      <c r="D19" s="23"/>
      <c r="G19" s="13"/>
      <c r="H19" s="13"/>
      <c r="I19" s="13"/>
    </row>
    <row r="20" spans="1:15" ht="29.25" customHeight="1" x14ac:dyDescent="0.25">
      <c r="C20" s="35" t="str">
        <f>Basisdaten!B34</f>
        <v>Rachen operativ</v>
      </c>
      <c r="D20" s="23">
        <f>Basisdaten!L34</f>
        <v>0</v>
      </c>
    </row>
    <row r="21" spans="1:15" s="2" customFormat="1" ht="30.75" customHeight="1" x14ac:dyDescent="0.2">
      <c r="C21" s="35" t="str">
        <f>Basisdaten!B35</f>
        <v xml:space="preserve">Rachen nicht operativ </v>
      </c>
      <c r="D21" s="23">
        <f>Basisdaten!L35</f>
        <v>0</v>
      </c>
      <c r="E21" s="19"/>
      <c r="F21" s="19"/>
      <c r="G21" s="19"/>
      <c r="M21" s="13"/>
      <c r="N21" s="13"/>
      <c r="O21" s="13"/>
    </row>
    <row r="22" spans="1:15" s="2" customFormat="1" ht="21.75" customHeight="1" x14ac:dyDescent="0.2">
      <c r="C22" s="35" t="str">
        <f>Basisdaten!B43</f>
        <v>Primärfälle gesamt</v>
      </c>
      <c r="D22" s="23">
        <f>Basisdaten!L43</f>
        <v>0</v>
      </c>
      <c r="E22" s="19"/>
      <c r="F22" s="19"/>
      <c r="G22" s="19"/>
      <c r="M22" s="13"/>
      <c r="N22" s="13"/>
      <c r="O22" s="13"/>
    </row>
    <row r="23" spans="1:15" s="2" customFormat="1" ht="14.25" x14ac:dyDescent="0.2">
      <c r="C23" s="19"/>
      <c r="D23" s="19"/>
      <c r="E23" s="19"/>
      <c r="F23" s="19"/>
      <c r="G23" s="19"/>
      <c r="M23" s="13"/>
      <c r="N23" s="13"/>
      <c r="O23" s="13"/>
    </row>
    <row r="24" spans="1:15" s="2" customFormat="1" ht="14.25" x14ac:dyDescent="0.2">
      <c r="C24" s="19"/>
      <c r="D24" s="19"/>
      <c r="E24" s="19"/>
      <c r="F24" s="19"/>
      <c r="G24" s="19"/>
      <c r="M24" s="13"/>
      <c r="N24" s="13"/>
      <c r="O24" s="13"/>
    </row>
    <row r="25" spans="1:15" s="2" customFormat="1" x14ac:dyDescent="0.25">
      <c r="A25" s="18" t="s">
        <v>50</v>
      </c>
      <c r="C25" s="30" t="s">
        <v>0</v>
      </c>
      <c r="D25" s="30" t="s">
        <v>72</v>
      </c>
      <c r="E25" s="30" t="s">
        <v>80</v>
      </c>
      <c r="F25" s="30" t="s">
        <v>79</v>
      </c>
      <c r="G25" s="30" t="s">
        <v>77</v>
      </c>
      <c r="H25" s="30" t="s">
        <v>78</v>
      </c>
      <c r="I25" s="30"/>
      <c r="J25" s="30" t="s">
        <v>81</v>
      </c>
      <c r="K25" s="30" t="s">
        <v>82</v>
      </c>
      <c r="L25" s="30" t="s">
        <v>76</v>
      </c>
      <c r="M25" s="10" t="s">
        <v>39</v>
      </c>
      <c r="N25" s="10" t="s">
        <v>38</v>
      </c>
      <c r="O25" s="11" t="s">
        <v>37</v>
      </c>
    </row>
    <row r="26" spans="1:15" s="2" customFormat="1" ht="14.25" x14ac:dyDescent="0.2">
      <c r="A26" s="7"/>
      <c r="C26" s="38"/>
      <c r="D26" s="38"/>
      <c r="E26" s="38"/>
      <c r="F26" s="38"/>
      <c r="G26" s="38"/>
      <c r="H26" s="38"/>
      <c r="I26" s="38"/>
      <c r="J26" s="38"/>
      <c r="K26" s="38"/>
      <c r="L26" s="38"/>
      <c r="M26" s="10"/>
      <c r="N26" s="10"/>
      <c r="O26" s="10"/>
    </row>
    <row r="27" spans="1:15" s="2" customFormat="1" ht="14.25" x14ac:dyDescent="0.2">
      <c r="A27" s="7"/>
      <c r="B27" s="3" t="s">
        <v>7</v>
      </c>
      <c r="C27" s="40" t="s">
        <v>595</v>
      </c>
      <c r="D27" s="40" t="s">
        <v>73</v>
      </c>
      <c r="E27" s="41">
        <v>0</v>
      </c>
      <c r="F27" s="41">
        <v>100000000</v>
      </c>
      <c r="G27" s="41">
        <v>75</v>
      </c>
      <c r="H27" s="41">
        <v>100000000</v>
      </c>
      <c r="I27" s="41"/>
      <c r="J27" s="41">
        <v>-100000000</v>
      </c>
      <c r="K27" s="41">
        <v>1000000</v>
      </c>
      <c r="L27" s="42">
        <f>'Kennzahlenbogen_(KB)'!Q9</f>
        <v>0</v>
      </c>
      <c r="M27" s="40">
        <f>IF('Kennzahlenbogen_(KB)'!R9=Berechnung1!$G$4,1,IF('Kennzahlenbogen_(KB)'!R9=Berechnung1!$F$4,1,IF('Kennzahlenbogen_(KB)'!R9=Berechnung1!$E$4,2,IF('Kennzahlenbogen_(KB)'!R9=Berechnung1!$D$4,3,IF('Kennzahlenbogen_(KB)'!R9=Berechnung1!$C$4,4,"")))))</f>
        <v>1</v>
      </c>
      <c r="N27" s="40">
        <f>IF(M27&gt;1,M27+3,M27)</f>
        <v>1</v>
      </c>
      <c r="O27" s="40">
        <f>IF('Kennzahlenbogen_(KB)'!T9="",0,1)</f>
        <v>0</v>
      </c>
    </row>
    <row r="28" spans="1:15" s="2" customFormat="1" ht="14.25" x14ac:dyDescent="0.2">
      <c r="A28" s="7"/>
      <c r="B28" s="3"/>
      <c r="C28" s="1"/>
      <c r="D28" s="1"/>
      <c r="E28" s="47"/>
      <c r="F28" s="47"/>
      <c r="G28" s="47"/>
      <c r="H28" s="47"/>
      <c r="I28" s="47"/>
      <c r="J28" s="47"/>
      <c r="K28" s="47"/>
      <c r="L28" s="45"/>
      <c r="M28" s="1"/>
      <c r="N28" s="1"/>
      <c r="O28" s="1"/>
    </row>
    <row r="29" spans="1:15" s="2" customFormat="1" ht="14.25" x14ac:dyDescent="0.2">
      <c r="A29" s="7"/>
      <c r="B29" s="3"/>
      <c r="C29" s="1"/>
      <c r="D29" s="1"/>
      <c r="E29" s="47"/>
      <c r="F29" s="47"/>
      <c r="G29" s="47"/>
      <c r="H29" s="47"/>
      <c r="I29" s="47"/>
      <c r="J29" s="47"/>
      <c r="K29" s="47"/>
      <c r="L29" s="45"/>
      <c r="M29" s="1"/>
      <c r="N29" s="1"/>
      <c r="O29" s="1"/>
    </row>
    <row r="30" spans="1:15" s="2" customFormat="1" ht="14.25" x14ac:dyDescent="0.2">
      <c r="A30" s="7"/>
      <c r="B30" s="253" t="s">
        <v>276</v>
      </c>
      <c r="C30" s="216" t="s">
        <v>596</v>
      </c>
      <c r="D30" s="216" t="s">
        <v>73</v>
      </c>
      <c r="E30" s="221">
        <v>0</v>
      </c>
      <c r="F30" s="221">
        <v>100000000</v>
      </c>
      <c r="G30" s="221">
        <v>-100000000</v>
      </c>
      <c r="H30" s="221">
        <v>100000000</v>
      </c>
      <c r="I30" s="221"/>
      <c r="J30" s="221">
        <v>-100000000</v>
      </c>
      <c r="K30" s="221">
        <v>1000000</v>
      </c>
      <c r="L30" s="222">
        <f>'Kennzahlenbogen_(KB)'!Q12</f>
        <v>0</v>
      </c>
      <c r="M30" s="216">
        <f>IF('Kennzahlenbogen_(KB)'!R12=Berechnung1!$H$4,5,IF('Kennzahlenbogen_(KB)'!R12=Berechnung1!$G$4,1,IF('Kennzahlenbogen_(KB)'!R12=Berechnung1!$F$4,1,IF('Kennzahlenbogen_(KB)'!R12=Berechnung1!$E$4,2,IF('Kennzahlenbogen_(KB)'!R12=Berechnung1!$D$4,3,IF('Kennzahlenbogen_(KB)'!R12=Berechnung1!$C$4,4,""))))))</f>
        <v>1</v>
      </c>
      <c r="N30" s="216">
        <f t="shared" ref="N30" si="1">IF(M30&gt;1,M30+3,M30)</f>
        <v>1</v>
      </c>
      <c r="O30" s="216">
        <f>IF('Kennzahlenbogen_(KB)'!T12="",0,1)</f>
        <v>0</v>
      </c>
    </row>
    <row r="31" spans="1:15" s="2" customFormat="1" ht="14.25" x14ac:dyDescent="0.2">
      <c r="A31" s="7"/>
      <c r="B31" s="3"/>
      <c r="C31" s="43"/>
      <c r="D31" s="1"/>
      <c r="E31" s="44"/>
      <c r="F31" s="44"/>
      <c r="G31" s="44"/>
      <c r="H31" s="44"/>
      <c r="I31" s="44"/>
      <c r="J31" s="44"/>
      <c r="K31" s="44"/>
      <c r="L31" s="45"/>
      <c r="M31" s="1"/>
      <c r="N31" s="1"/>
      <c r="O31" s="46"/>
    </row>
    <row r="32" spans="1:15" s="2" customFormat="1" ht="14.25" x14ac:dyDescent="0.2">
      <c r="A32" s="7"/>
      <c r="B32" s="3"/>
      <c r="C32" s="43"/>
      <c r="D32" s="1"/>
      <c r="E32" s="44"/>
      <c r="F32" s="44"/>
      <c r="G32" s="44"/>
      <c r="H32" s="44"/>
      <c r="I32" s="44"/>
      <c r="J32" s="44"/>
      <c r="K32" s="44"/>
      <c r="L32" s="45"/>
      <c r="M32" s="1"/>
      <c r="N32" s="1"/>
      <c r="O32" s="46"/>
    </row>
    <row r="33" spans="1:15" s="2" customFormat="1" ht="14.25" x14ac:dyDescent="0.2">
      <c r="A33" s="7"/>
      <c r="B33" s="3"/>
      <c r="C33" s="49" t="s">
        <v>698</v>
      </c>
      <c r="D33" s="49" t="s">
        <v>73</v>
      </c>
      <c r="E33" s="50">
        <v>0</v>
      </c>
      <c r="F33" s="50">
        <v>1</v>
      </c>
      <c r="G33" s="50">
        <v>0.95</v>
      </c>
      <c r="H33" s="50">
        <v>10000</v>
      </c>
      <c r="I33" s="51"/>
      <c r="J33" s="50">
        <v>-10000</v>
      </c>
      <c r="K33" s="50">
        <v>10000</v>
      </c>
      <c r="L33" s="70" t="str">
        <f>'Kennzahlenbogen_(KB)'!Q17</f>
        <v>n.d.</v>
      </c>
      <c r="M33" s="49">
        <f>IF('Kennzahlenbogen_(KB)'!R15=Berechnung1!$G$4,1,IF('Kennzahlenbogen_(KB)'!R15=Berechnung1!$F$4,1,IF('Kennzahlenbogen_(KB)'!R15=Berechnung1!$E$4,2,IF('Kennzahlenbogen_(KB)'!R15=Berechnung1!$D$4,3,IF('Kennzahlenbogen_(KB)'!R15=Berechnung1!$C$4,4,"")))))</f>
        <v>1</v>
      </c>
      <c r="N33" s="49">
        <f>IF(M33&gt;1,M33+3,M33)</f>
        <v>1</v>
      </c>
      <c r="O33" s="49">
        <f>IF('Kennzahlenbogen_(KB)'!T15="",0,1)</f>
        <v>0</v>
      </c>
    </row>
    <row r="34" spans="1:15" s="2" customFormat="1" ht="14.25" x14ac:dyDescent="0.2">
      <c r="A34" s="7"/>
      <c r="B34" s="3"/>
      <c r="C34" s="1"/>
      <c r="D34" s="47"/>
      <c r="E34" s="47"/>
      <c r="F34" s="47"/>
      <c r="G34" s="47"/>
      <c r="H34" s="47"/>
      <c r="I34" s="47"/>
      <c r="J34" s="47"/>
      <c r="K34" s="47"/>
      <c r="L34" s="71"/>
      <c r="M34" s="1"/>
      <c r="N34" s="1"/>
      <c r="O34" s="1"/>
    </row>
    <row r="35" spans="1:15" s="2" customFormat="1" ht="14.25" x14ac:dyDescent="0.2">
      <c r="A35" s="7"/>
      <c r="B35" s="3"/>
      <c r="C35" s="1"/>
      <c r="D35" s="1"/>
      <c r="E35" s="48"/>
      <c r="F35" s="48"/>
      <c r="G35" s="48"/>
      <c r="H35" s="48"/>
      <c r="I35" s="48"/>
      <c r="J35" s="48"/>
      <c r="K35" s="48"/>
      <c r="L35" s="71"/>
      <c r="M35" s="1"/>
      <c r="N35" s="1"/>
      <c r="O35" s="1"/>
    </row>
    <row r="36" spans="1:15" s="2" customFormat="1" ht="14.25" x14ac:dyDescent="0.2">
      <c r="A36" s="7"/>
      <c r="B36" s="3"/>
      <c r="C36" s="49" t="s">
        <v>699</v>
      </c>
      <c r="D36" s="49" t="s">
        <v>73</v>
      </c>
      <c r="E36" s="50">
        <v>0</v>
      </c>
      <c r="F36" s="50">
        <v>1</v>
      </c>
      <c r="G36" s="50">
        <v>0.95</v>
      </c>
      <c r="H36" s="50">
        <v>10000</v>
      </c>
      <c r="I36" s="51"/>
      <c r="J36" s="50">
        <v>-10000</v>
      </c>
      <c r="K36" s="50">
        <v>10000</v>
      </c>
      <c r="L36" s="70" t="str">
        <f>'Kennzahlenbogen_(KB)'!Q20</f>
        <v>n.d.</v>
      </c>
      <c r="M36" s="49">
        <f>IF('Kennzahlenbogen_(KB)'!R18=Berechnung1!$G$4,1,IF('Kennzahlenbogen_(KB)'!R18=Berechnung1!$F$4,1,IF('Kennzahlenbogen_(KB)'!R18=Berechnung1!$E$4,2,IF('Kennzahlenbogen_(KB)'!R18=Berechnung1!$D$4,3,IF('Kennzahlenbogen_(KB)'!R18=Berechnung1!$C$4,4,"")))))</f>
        <v>1</v>
      </c>
      <c r="N36" s="49">
        <f>IF(M36&gt;1,M36+3,M36)</f>
        <v>1</v>
      </c>
      <c r="O36" s="49">
        <f>IF('Kennzahlenbogen_(KB)'!T18="",0,1)</f>
        <v>0</v>
      </c>
    </row>
    <row r="37" spans="1:15" s="2" customFormat="1" ht="14.25" x14ac:dyDescent="0.2">
      <c r="A37" s="7"/>
      <c r="B37" s="3"/>
      <c r="C37" s="1"/>
      <c r="D37" s="47"/>
      <c r="E37" s="47"/>
      <c r="F37" s="47"/>
      <c r="G37" s="47"/>
      <c r="H37" s="47"/>
      <c r="I37" s="47"/>
      <c r="J37" s="47"/>
      <c r="K37" s="47"/>
      <c r="L37" s="71"/>
      <c r="M37" s="1"/>
      <c r="N37" s="1"/>
      <c r="O37" s="1"/>
    </row>
    <row r="38" spans="1:15" s="2" customFormat="1" ht="14.25" x14ac:dyDescent="0.2">
      <c r="A38" s="7"/>
      <c r="B38" s="3"/>
      <c r="C38" s="1"/>
      <c r="D38" s="1"/>
      <c r="E38" s="48"/>
      <c r="F38" s="48"/>
      <c r="G38" s="48"/>
      <c r="H38" s="48"/>
      <c r="I38" s="48"/>
      <c r="J38" s="48"/>
      <c r="K38" s="48"/>
      <c r="L38" s="71"/>
      <c r="M38" s="1"/>
      <c r="N38" s="1"/>
      <c r="O38" s="1"/>
    </row>
    <row r="39" spans="1:15" s="2" customFormat="1" ht="14.25" x14ac:dyDescent="0.2">
      <c r="A39" s="7"/>
      <c r="B39" s="3"/>
      <c r="C39" s="49">
        <v>3</v>
      </c>
      <c r="D39" s="49" t="s">
        <v>73</v>
      </c>
      <c r="E39" s="50">
        <v>0</v>
      </c>
      <c r="F39" s="50">
        <v>1</v>
      </c>
      <c r="G39" s="50">
        <v>0.65</v>
      </c>
      <c r="H39" s="50">
        <v>10000</v>
      </c>
      <c r="I39" s="51"/>
      <c r="J39" s="50">
        <v>-10000</v>
      </c>
      <c r="K39" s="50">
        <v>10000</v>
      </c>
      <c r="L39" s="70" t="str">
        <f>'Kennzahlenbogen_(KB)'!Q23</f>
        <v>n.d.</v>
      </c>
      <c r="M39" s="49">
        <f>IF('Kennzahlenbogen_(KB)'!R21=Berechnung1!$G$4,1,IF('Kennzahlenbogen_(KB)'!R21=Berechnung1!$F$4,1,IF('Kennzahlenbogen_(KB)'!R21=Berechnung1!$E$4,2,IF('Kennzahlenbogen_(KB)'!R21=Berechnung1!$D$4,3,IF('Kennzahlenbogen_(KB)'!R21=Berechnung1!$C$4,4,"")))))</f>
        <v>1</v>
      </c>
      <c r="N39" s="49">
        <f>IF(M39&gt;1,M39+3,M39)</f>
        <v>1</v>
      </c>
      <c r="O39" s="49">
        <f>IF('Kennzahlenbogen_(KB)'!T21="",0,1)</f>
        <v>0</v>
      </c>
    </row>
    <row r="40" spans="1:15" s="2" customFormat="1" ht="14.25" x14ac:dyDescent="0.2">
      <c r="A40" s="7"/>
      <c r="B40" s="3"/>
      <c r="C40" s="1"/>
      <c r="D40" s="1"/>
      <c r="E40" s="48"/>
      <c r="F40" s="48"/>
      <c r="G40" s="48"/>
      <c r="H40" s="48"/>
      <c r="I40" s="48"/>
      <c r="J40" s="48"/>
      <c r="K40" s="48"/>
      <c r="L40" s="71"/>
      <c r="M40" s="1"/>
      <c r="N40" s="1"/>
      <c r="O40" s="1"/>
    </row>
    <row r="41" spans="1:15" s="2" customFormat="1" ht="14.25" x14ac:dyDescent="0.2">
      <c r="A41" s="7"/>
      <c r="B41" s="3"/>
      <c r="C41" s="1"/>
      <c r="D41" s="1"/>
      <c r="E41" s="48"/>
      <c r="F41" s="48"/>
      <c r="G41" s="48"/>
      <c r="H41" s="48"/>
      <c r="I41" s="48"/>
      <c r="J41" s="48"/>
      <c r="K41" s="48"/>
      <c r="L41" s="71"/>
      <c r="M41" s="1"/>
      <c r="N41" s="1"/>
      <c r="O41" s="1"/>
    </row>
    <row r="42" spans="1:15" s="2" customFormat="1" ht="14.25" x14ac:dyDescent="0.2">
      <c r="A42" s="7"/>
      <c r="B42" s="3"/>
      <c r="C42" s="49">
        <v>4</v>
      </c>
      <c r="D42" s="49" t="s">
        <v>73</v>
      </c>
      <c r="E42" s="50">
        <v>0</v>
      </c>
      <c r="F42" s="50">
        <v>1</v>
      </c>
      <c r="G42" s="50">
        <v>-10000</v>
      </c>
      <c r="H42" s="50">
        <v>10000</v>
      </c>
      <c r="I42" s="51"/>
      <c r="J42" s="50">
        <v>0.2</v>
      </c>
      <c r="K42" s="50">
        <v>10000</v>
      </c>
      <c r="L42" s="70" t="str">
        <f>'Kennzahlenbogen_(KB)'!Q26</f>
        <v>n.d.</v>
      </c>
      <c r="M42" s="49">
        <f>IF('Kennzahlenbogen_(KB)'!R24=Berechnung1!$G$4,1,IF('Kennzahlenbogen_(KB)'!R24=Berechnung1!$F$4,1,IF('Kennzahlenbogen_(KB)'!R24=Berechnung1!$E$4,2,IF('Kennzahlenbogen_(KB)'!R24=Berechnung1!$D$4,3,IF('Kennzahlenbogen_(KB)'!R24=Berechnung1!$C$4,4,"")))))</f>
        <v>1</v>
      </c>
      <c r="N42" s="49">
        <f>IF(M42&gt;1,M42+3,M42)</f>
        <v>1</v>
      </c>
      <c r="O42" s="49">
        <f>IF('Kennzahlenbogen_(KB)'!T24="",0,1)</f>
        <v>0</v>
      </c>
    </row>
    <row r="43" spans="1:15" s="2" customFormat="1" ht="14.25" x14ac:dyDescent="0.2">
      <c r="A43" s="7"/>
      <c r="B43" s="3"/>
      <c r="C43" s="1"/>
      <c r="D43" s="1"/>
      <c r="E43" s="48"/>
      <c r="F43" s="48"/>
      <c r="G43" s="48"/>
      <c r="H43" s="48"/>
      <c r="I43" s="48"/>
      <c r="J43" s="48"/>
      <c r="K43" s="48"/>
      <c r="L43" s="71"/>
      <c r="M43" s="1"/>
      <c r="N43" s="1"/>
      <c r="O43" s="1"/>
    </row>
    <row r="44" spans="1:15" s="2" customFormat="1" ht="14.25" x14ac:dyDescent="0.2">
      <c r="A44" s="7"/>
      <c r="B44" s="3"/>
      <c r="C44" s="1"/>
      <c r="D44" s="1"/>
      <c r="E44" s="48"/>
      <c r="F44" s="48"/>
      <c r="G44" s="48"/>
      <c r="H44" s="48"/>
      <c r="I44" s="48"/>
      <c r="J44" s="48"/>
      <c r="K44" s="48"/>
      <c r="L44" s="71"/>
      <c r="M44" s="1"/>
      <c r="N44" s="1"/>
      <c r="O44" s="1"/>
    </row>
    <row r="45" spans="1:15" s="2" customFormat="1" ht="14.25" x14ac:dyDescent="0.2">
      <c r="A45" s="7"/>
      <c r="B45" s="3"/>
      <c r="C45" s="49">
        <v>5</v>
      </c>
      <c r="D45" s="49" t="s">
        <v>73</v>
      </c>
      <c r="E45" s="50">
        <v>0</v>
      </c>
      <c r="F45" s="50">
        <v>100000</v>
      </c>
      <c r="G45" s="50">
        <v>0.05</v>
      </c>
      <c r="H45" s="50">
        <v>10000</v>
      </c>
      <c r="I45" s="50"/>
      <c r="J45" s="50">
        <v>-10000</v>
      </c>
      <c r="K45" s="50">
        <v>10000</v>
      </c>
      <c r="L45" s="70" t="str">
        <f>'Kennzahlenbogen_(KB)'!Q29</f>
        <v>n.d.</v>
      </c>
      <c r="M45" s="49">
        <f>IF('Kennzahlenbogen_(KB)'!R27=Berechnung1!$G$4,1,IF('Kennzahlenbogen_(KB)'!R27=Berechnung1!$F$4,1,IF('Kennzahlenbogen_(KB)'!R27=Berechnung1!$E$4,2,IF('Kennzahlenbogen_(KB)'!R27=Berechnung1!$D$4,3,IF('Kennzahlenbogen_(KB)'!R27=Berechnung1!$C$4,4,"")))))</f>
        <v>1</v>
      </c>
      <c r="N45" s="49">
        <f>IF(M45&gt;1,M45+3,M45)</f>
        <v>1</v>
      </c>
      <c r="O45" s="49">
        <f>IF('Kennzahlenbogen_(KB)'!T27="",0,1)</f>
        <v>0</v>
      </c>
    </row>
    <row r="46" spans="1:15" s="2" customFormat="1" ht="14.25" x14ac:dyDescent="0.2">
      <c r="A46" s="7"/>
      <c r="B46" s="3"/>
      <c r="C46" s="43"/>
      <c r="D46" s="1"/>
      <c r="E46" s="44"/>
      <c r="F46" s="44"/>
      <c r="G46" s="44"/>
      <c r="H46" s="44"/>
      <c r="I46" s="44"/>
      <c r="J46" s="44"/>
      <c r="K46" s="44"/>
      <c r="L46" s="71"/>
      <c r="M46" s="1"/>
      <c r="N46" s="1"/>
      <c r="O46" s="1"/>
    </row>
    <row r="47" spans="1:15" s="2" customFormat="1" ht="14.25" x14ac:dyDescent="0.2">
      <c r="A47" s="7"/>
      <c r="B47" s="3"/>
      <c r="C47" s="43"/>
      <c r="D47" s="1"/>
      <c r="E47" s="44"/>
      <c r="F47" s="44"/>
      <c r="G47" s="44"/>
      <c r="H47" s="44"/>
      <c r="I47" s="44"/>
      <c r="J47" s="44"/>
      <c r="K47" s="44"/>
      <c r="L47" s="71"/>
      <c r="M47" s="1"/>
      <c r="N47" s="1"/>
      <c r="O47" s="1"/>
    </row>
    <row r="48" spans="1:15" s="2" customFormat="1" ht="14.25" x14ac:dyDescent="0.2">
      <c r="A48" s="7"/>
      <c r="B48" s="3" t="s">
        <v>7</v>
      </c>
      <c r="C48" s="40" t="s">
        <v>277</v>
      </c>
      <c r="D48" s="40" t="s">
        <v>73</v>
      </c>
      <c r="E48" s="41">
        <v>0</v>
      </c>
      <c r="F48" s="41">
        <v>100000000</v>
      </c>
      <c r="G48" s="41">
        <v>20</v>
      </c>
      <c r="H48" s="41">
        <v>100000000</v>
      </c>
      <c r="I48" s="41"/>
      <c r="J48" s="41">
        <v>-100000000</v>
      </c>
      <c r="K48" s="41">
        <v>1000000</v>
      </c>
      <c r="L48" s="42">
        <f>'Kennzahlenbogen_(KB)'!Q30</f>
        <v>0</v>
      </c>
      <c r="M48" s="40">
        <f>IF('Kennzahlenbogen_(KB)'!R30=Berechnung1!$G$4,1,IF('Kennzahlenbogen_(KB)'!R30=Berechnung1!$F$4,1,IF('Kennzahlenbogen_(KB)'!R30=Berechnung1!$E$4,2,IF('Kennzahlenbogen_(KB)'!R30=Berechnung1!$D$4,3,IF('Kennzahlenbogen_(KB)'!R30=Berechnung1!$C$4,4,"")))))</f>
        <v>1</v>
      </c>
      <c r="N48" s="40">
        <f>IF(M48&gt;1,M48+3,M48)</f>
        <v>1</v>
      </c>
      <c r="O48" s="40">
        <f>IF('Kennzahlenbogen_(KB)'!T30="",0,1)</f>
        <v>0</v>
      </c>
    </row>
    <row r="49" spans="1:15" s="2" customFormat="1" ht="14.25" x14ac:dyDescent="0.2">
      <c r="A49" s="7"/>
      <c r="B49" s="3"/>
      <c r="C49" s="195"/>
      <c r="D49" s="196"/>
      <c r="E49" s="197"/>
      <c r="F49" s="197"/>
      <c r="G49" s="197"/>
      <c r="H49" s="197"/>
      <c r="I49" s="197"/>
      <c r="J49" s="197"/>
      <c r="K49" s="197"/>
      <c r="L49" s="71"/>
      <c r="M49" s="1"/>
      <c r="N49" s="1"/>
      <c r="O49" s="1"/>
    </row>
    <row r="50" spans="1:15" s="2" customFormat="1" ht="14.25" x14ac:dyDescent="0.2">
      <c r="A50" s="7"/>
      <c r="B50" s="3"/>
      <c r="C50" s="195"/>
      <c r="D50" s="196"/>
      <c r="E50" s="197"/>
      <c r="F50" s="197"/>
      <c r="G50" s="197"/>
      <c r="H50" s="197"/>
      <c r="I50" s="197"/>
      <c r="J50" s="197"/>
      <c r="K50" s="197"/>
      <c r="L50" s="71"/>
      <c r="M50" s="1"/>
      <c r="N50" s="1"/>
      <c r="O50" s="1"/>
    </row>
    <row r="51" spans="1:15" s="2" customFormat="1" ht="14.25" x14ac:dyDescent="0.2">
      <c r="A51" s="7"/>
      <c r="B51" s="253" t="s">
        <v>276</v>
      </c>
      <c r="C51" s="216" t="s">
        <v>278</v>
      </c>
      <c r="D51" s="216" t="s">
        <v>73</v>
      </c>
      <c r="E51" s="221">
        <v>0</v>
      </c>
      <c r="F51" s="221">
        <v>100000000</v>
      </c>
      <c r="G51" s="221">
        <v>20</v>
      </c>
      <c r="H51" s="221">
        <v>100000000</v>
      </c>
      <c r="I51" s="221"/>
      <c r="J51" s="221">
        <v>-100000000</v>
      </c>
      <c r="K51" s="221">
        <v>1000000</v>
      </c>
      <c r="L51" s="222">
        <f>'Kennzahlenbogen_(KB)'!Q33</f>
        <v>0</v>
      </c>
      <c r="M51" s="216">
        <f>IF('Kennzahlenbogen_(KB)'!R33=Berechnung1!$H$4,5,IF('Kennzahlenbogen_(KB)'!R33=Berechnung1!$G$4,1,IF('Kennzahlenbogen_(KB)'!R33=Berechnung1!$F$4,1,IF('Kennzahlenbogen_(KB)'!R33=Berechnung1!$E$4,2,IF('Kennzahlenbogen_(KB)'!R33=Berechnung1!$D$4,3,IF('Kennzahlenbogen_(KB)'!R33=Berechnung1!$C$4,4,""))))))</f>
        <v>1</v>
      </c>
      <c r="N51" s="216">
        <f>IF(M51&gt;1,M51+3,M51)</f>
        <v>1</v>
      </c>
      <c r="O51" s="216">
        <f>IF('Kennzahlenbogen_(KB)'!T33="",0,1)</f>
        <v>0</v>
      </c>
    </row>
    <row r="52" spans="1:15" s="2" customFormat="1" ht="14.25" x14ac:dyDescent="0.2">
      <c r="A52" s="7"/>
      <c r="B52" s="3"/>
      <c r="C52" s="43"/>
      <c r="D52" s="1"/>
      <c r="E52" s="44"/>
      <c r="F52" s="44"/>
      <c r="G52" s="44"/>
      <c r="H52" s="44"/>
      <c r="I52" s="44"/>
      <c r="J52" s="44"/>
      <c r="K52" s="44"/>
      <c r="L52" s="71"/>
      <c r="M52" s="1"/>
      <c r="N52" s="1"/>
      <c r="O52" s="1"/>
    </row>
    <row r="53" spans="1:15" s="2" customFormat="1" ht="14.25" x14ac:dyDescent="0.2">
      <c r="A53" s="7"/>
      <c r="B53" s="3"/>
      <c r="C53" s="43"/>
      <c r="D53" s="1"/>
      <c r="E53" s="44"/>
      <c r="F53" s="44"/>
      <c r="G53" s="44"/>
      <c r="H53" s="44"/>
      <c r="I53" s="44"/>
      <c r="J53" s="44"/>
      <c r="K53" s="44"/>
      <c r="L53" s="71"/>
      <c r="M53" s="1"/>
      <c r="N53" s="1"/>
      <c r="O53" s="1"/>
    </row>
    <row r="54" spans="1:15" s="2" customFormat="1" ht="14.25" x14ac:dyDescent="0.2">
      <c r="A54" s="7"/>
      <c r="B54" s="3"/>
      <c r="C54" s="49">
        <v>7</v>
      </c>
      <c r="D54" s="49" t="s">
        <v>73</v>
      </c>
      <c r="E54" s="50">
        <v>0</v>
      </c>
      <c r="F54" s="50">
        <v>1</v>
      </c>
      <c r="G54" s="50">
        <v>-10000</v>
      </c>
      <c r="H54" s="50">
        <v>0.15</v>
      </c>
      <c r="I54" s="50"/>
      <c r="J54" s="50">
        <v>-10000</v>
      </c>
      <c r="K54" s="50">
        <v>10000</v>
      </c>
      <c r="L54" s="70" t="str">
        <f>'Kennzahlenbogen_(KB)'!Q38</f>
        <v>n.d.</v>
      </c>
      <c r="M54" s="49">
        <f>IF('Kennzahlenbogen_(KB)'!R36=Berechnung1!$G$4,1,IF('Kennzahlenbogen_(KB)'!R36=Berechnung1!$F$4,1,IF('Kennzahlenbogen_(KB)'!R36=Berechnung1!$E$4,2,IF('Kennzahlenbogen_(KB)'!R36=Berechnung1!$D$4,3,IF('Kennzahlenbogen_(KB)'!R36=Berechnung1!$C$4,4,"")))))</f>
        <v>1</v>
      </c>
      <c r="N54" s="49">
        <f>IF(M54&gt;1,M54+3,M54)</f>
        <v>1</v>
      </c>
      <c r="O54" s="49">
        <f>IF('Kennzahlenbogen_(KB)'!T36="",0,1)</f>
        <v>0</v>
      </c>
    </row>
    <row r="55" spans="1:15" s="2" customFormat="1" ht="14.25" x14ac:dyDescent="0.2">
      <c r="A55" s="7"/>
      <c r="B55" s="3"/>
      <c r="C55" s="43"/>
      <c r="D55" s="1"/>
      <c r="E55" s="44"/>
      <c r="F55" s="44"/>
      <c r="G55" s="44"/>
      <c r="H55" s="44"/>
      <c r="I55" s="44"/>
      <c r="J55" s="44"/>
      <c r="K55" s="44"/>
      <c r="L55" s="71"/>
      <c r="M55" s="1"/>
      <c r="N55" s="1"/>
      <c r="O55" s="1"/>
    </row>
    <row r="56" spans="1:15" s="2" customFormat="1" ht="14.25" x14ac:dyDescent="0.2">
      <c r="A56" s="7"/>
      <c r="B56" s="3"/>
      <c r="C56" s="43"/>
      <c r="D56" s="1"/>
      <c r="E56" s="44"/>
      <c r="F56" s="44"/>
      <c r="G56" s="44"/>
      <c r="H56" s="44"/>
      <c r="I56" s="44"/>
      <c r="J56" s="44"/>
      <c r="K56" s="44"/>
      <c r="L56" s="71"/>
      <c r="M56" s="1"/>
      <c r="N56" s="1"/>
      <c r="O56" s="1"/>
    </row>
    <row r="57" spans="1:15" s="2" customFormat="1" ht="14.25" x14ac:dyDescent="0.2">
      <c r="A57" s="7"/>
      <c r="B57" s="253" t="s">
        <v>276</v>
      </c>
      <c r="C57" s="216">
        <v>8</v>
      </c>
      <c r="D57" s="216" t="s">
        <v>73</v>
      </c>
      <c r="E57" s="217">
        <v>0</v>
      </c>
      <c r="F57" s="250">
        <v>1</v>
      </c>
      <c r="G57" s="217">
        <v>0.9</v>
      </c>
      <c r="H57" s="217">
        <v>10000</v>
      </c>
      <c r="I57" s="221"/>
      <c r="J57" s="217">
        <v>-10000</v>
      </c>
      <c r="K57" s="217">
        <v>10000</v>
      </c>
      <c r="L57" s="251" t="str">
        <f>'Kennzahlenbogen_(KB)'!Q41</f>
        <v>n.d.</v>
      </c>
      <c r="M57" s="216">
        <f>IF('Kennzahlenbogen_(KB)'!R39=Berechnung1!$H$4,5,IF('Kennzahlenbogen_(KB)'!R39=Berechnung1!$G$4,1,IF('Kennzahlenbogen_(KB)'!R39=Berechnung1!$F$4,1,IF('Kennzahlenbogen_(KB)'!R39=Berechnung1!$E$4,2,IF('Kennzahlenbogen_(KB)'!R39=Berechnung1!$D$4,3,IF('Kennzahlenbogen_(KB)'!R39=Berechnung1!$C$4,4,""))))))</f>
        <v>1</v>
      </c>
      <c r="N57" s="216">
        <f>IF(M57&gt;1,M57+3,M57)</f>
        <v>1</v>
      </c>
      <c r="O57" s="216">
        <f>IF('Kennzahlenbogen_(KB)'!T39="",0,1)</f>
        <v>0</v>
      </c>
    </row>
    <row r="58" spans="1:15" s="2" customFormat="1" ht="14.25" x14ac:dyDescent="0.2">
      <c r="A58" s="7"/>
      <c r="B58" s="3"/>
      <c r="C58" s="43"/>
      <c r="D58" s="1"/>
      <c r="E58" s="44"/>
      <c r="F58" s="44"/>
      <c r="G58" s="44"/>
      <c r="H58" s="44"/>
      <c r="I58" s="44"/>
      <c r="J58" s="44"/>
      <c r="K58" s="44"/>
      <c r="L58" s="71"/>
      <c r="M58" s="1"/>
      <c r="N58" s="1"/>
      <c r="O58" s="1"/>
    </row>
    <row r="59" spans="1:15" s="2" customFormat="1" ht="14.25" x14ac:dyDescent="0.2">
      <c r="A59" s="7"/>
      <c r="B59" s="3"/>
      <c r="C59" s="43"/>
      <c r="D59" s="1"/>
      <c r="E59" s="44"/>
      <c r="F59" s="44"/>
      <c r="G59" s="44"/>
      <c r="H59" s="44"/>
      <c r="I59" s="44"/>
      <c r="J59" s="44"/>
      <c r="K59" s="44"/>
      <c r="L59" s="71"/>
      <c r="M59" s="1"/>
      <c r="N59" s="1"/>
      <c r="O59" s="1"/>
    </row>
    <row r="60" spans="1:15" s="2" customFormat="1" ht="14.25" x14ac:dyDescent="0.2">
      <c r="A60" s="7"/>
      <c r="B60" s="3"/>
      <c r="C60" s="49">
        <v>9</v>
      </c>
      <c r="D60" s="49" t="s">
        <v>73</v>
      </c>
      <c r="E60" s="50">
        <v>0</v>
      </c>
      <c r="F60" s="50">
        <v>1</v>
      </c>
      <c r="G60" s="50">
        <v>0.89990000000000003</v>
      </c>
      <c r="H60" s="50">
        <v>10000</v>
      </c>
      <c r="I60" s="50"/>
      <c r="J60" s="50">
        <v>-10000</v>
      </c>
      <c r="K60" s="50">
        <v>10000</v>
      </c>
      <c r="L60" s="70" t="str">
        <f>'Kennzahlenbogen_(KB)'!Q44</f>
        <v>n.d.</v>
      </c>
      <c r="M60" s="49">
        <f>IF('Kennzahlenbogen_(KB)'!R42=Berechnung1!$G$4,1,IF('Kennzahlenbogen_(KB)'!R42=Berechnung1!$F$4,1,IF('Kennzahlenbogen_(KB)'!R42=Berechnung1!$E$4,2,IF('Kennzahlenbogen_(KB)'!R42=Berechnung1!$D$4,3,IF('Kennzahlenbogen_(KB)'!R42=Berechnung1!$C$4,4,"")))))</f>
        <v>1</v>
      </c>
      <c r="N60" s="49">
        <f>IF(M60&gt;1,M60+3,M60)</f>
        <v>1</v>
      </c>
      <c r="O60" s="49">
        <f>IF('Kennzahlenbogen_(KB)'!T42="",0,1)</f>
        <v>0</v>
      </c>
    </row>
    <row r="61" spans="1:15" s="2" customFormat="1" ht="14.25" x14ac:dyDescent="0.2">
      <c r="A61" s="7"/>
      <c r="B61" s="3"/>
      <c r="C61" s="43"/>
      <c r="D61" s="1"/>
      <c r="E61" s="44"/>
      <c r="F61" s="44"/>
      <c r="G61" s="44"/>
      <c r="H61" s="44"/>
      <c r="I61" s="44"/>
      <c r="J61" s="44"/>
      <c r="K61" s="44"/>
      <c r="L61" s="71"/>
      <c r="M61" s="1" t="str">
        <f>IF('Kennzahlenbogen_(KB)'!R43=Berechnung1!$G$13,1,IF('Kennzahlenbogen_(KB)'!R43=Berechnung1!$F$13,1,IF('Kennzahlenbogen_(KB)'!R43=Berechnung1!$E$13,2,IF('Kennzahlenbogen_(KB)'!R43=Berechnung1!$D$13,3,IF('Kennzahlenbogen_(KB)'!R43=Berechnung1!$C$13,4,"")))))</f>
        <v/>
      </c>
      <c r="N61" s="1"/>
      <c r="O61" s="1"/>
    </row>
    <row r="62" spans="1:15" s="2" customFormat="1" ht="14.25" x14ac:dyDescent="0.2">
      <c r="A62" s="7"/>
      <c r="B62" s="3"/>
      <c r="C62" s="43"/>
      <c r="D62" s="1"/>
      <c r="E62" s="44"/>
      <c r="F62" s="44"/>
      <c r="G62" s="44"/>
      <c r="H62" s="44"/>
      <c r="I62" s="44"/>
      <c r="J62" s="44"/>
      <c r="K62" s="44"/>
      <c r="L62" s="71"/>
      <c r="M62" s="1" t="str">
        <f>IF('Kennzahlenbogen_(KB)'!R44=Berechnung1!$G$13,1,IF('Kennzahlenbogen_(KB)'!R44=Berechnung1!$F$13,1,IF('Kennzahlenbogen_(KB)'!R44=Berechnung1!$E$13,2,IF('Kennzahlenbogen_(KB)'!R44=Berechnung1!$D$13,3,IF('Kennzahlenbogen_(KB)'!R44=Berechnung1!$C$13,4,"")))))</f>
        <v/>
      </c>
      <c r="N62" s="1"/>
      <c r="O62" s="1"/>
    </row>
    <row r="63" spans="1:15" s="2" customFormat="1" ht="14.25" x14ac:dyDescent="0.2">
      <c r="A63" s="7"/>
      <c r="B63" s="3"/>
      <c r="C63" s="49">
        <v>10</v>
      </c>
      <c r="D63" s="49" t="s">
        <v>73</v>
      </c>
      <c r="E63" s="50">
        <v>0</v>
      </c>
      <c r="F63" s="50">
        <v>1</v>
      </c>
      <c r="G63" s="50">
        <v>0.89990000000000003</v>
      </c>
      <c r="H63" s="50">
        <v>10000</v>
      </c>
      <c r="I63" s="50"/>
      <c r="J63" s="50">
        <v>-10000</v>
      </c>
      <c r="K63" s="50">
        <v>10000</v>
      </c>
      <c r="L63" s="70" t="str">
        <f>'Kennzahlenbogen_(KB)'!Q47</f>
        <v>n.d.</v>
      </c>
      <c r="M63" s="49">
        <f>IF('Kennzahlenbogen_(KB)'!R45=Berechnung1!$G$4,1,IF('Kennzahlenbogen_(KB)'!R45=Berechnung1!$F$4,1,IF('Kennzahlenbogen_(KB)'!R45=Berechnung1!$E$4,2,IF('Kennzahlenbogen_(KB)'!R45=Berechnung1!$D$4,3,IF('Kennzahlenbogen_(KB)'!R45=Berechnung1!$C$4,4,"")))))</f>
        <v>1</v>
      </c>
      <c r="N63" s="49">
        <f>IF(M63&gt;1,M63+3,M63)</f>
        <v>1</v>
      </c>
      <c r="O63" s="49">
        <f>IF('Kennzahlenbogen_(KB)'!T45="",0,1)</f>
        <v>0</v>
      </c>
    </row>
    <row r="64" spans="1:15" s="2" customFormat="1" ht="14.25" x14ac:dyDescent="0.2">
      <c r="A64" s="7"/>
      <c r="B64" s="3"/>
      <c r="C64" s="43"/>
      <c r="D64" s="1"/>
      <c r="E64" s="44"/>
      <c r="F64" s="44"/>
      <c r="G64" s="44"/>
      <c r="H64" s="44"/>
      <c r="I64" s="44"/>
      <c r="J64" s="44"/>
      <c r="K64" s="44"/>
      <c r="L64" s="71"/>
      <c r="M64" s="1" t="str">
        <f>IF('Kennzahlenbogen_(KB)'!R46=Berechnung1!$G$13,1,IF('Kennzahlenbogen_(KB)'!R46=Berechnung1!$F$13,1,IF('Kennzahlenbogen_(KB)'!R46=Berechnung1!$E$13,2,IF('Kennzahlenbogen_(KB)'!R46=Berechnung1!$D$13,3,IF('Kennzahlenbogen_(KB)'!R46=Berechnung1!$C$13,4,"")))))</f>
        <v/>
      </c>
      <c r="N64" s="1"/>
      <c r="O64" s="1"/>
    </row>
    <row r="65" spans="1:16" s="2" customFormat="1" ht="14.25" x14ac:dyDescent="0.2">
      <c r="A65" s="7"/>
      <c r="B65" s="3"/>
      <c r="C65" s="43"/>
      <c r="D65" s="1"/>
      <c r="E65" s="44"/>
      <c r="F65" s="44"/>
      <c r="G65" s="44"/>
      <c r="H65" s="44"/>
      <c r="I65" s="44"/>
      <c r="J65" s="44"/>
      <c r="K65" s="44"/>
      <c r="L65" s="71"/>
      <c r="M65" s="1" t="str">
        <f>IF('Kennzahlenbogen_(KB)'!R47=Berechnung1!$G$13,1,IF('Kennzahlenbogen_(KB)'!R47=Berechnung1!$F$13,1,IF('Kennzahlenbogen_(KB)'!R47=Berechnung1!$E$13,2,IF('Kennzahlenbogen_(KB)'!R47=Berechnung1!$D$13,3,IF('Kennzahlenbogen_(KB)'!R47=Berechnung1!$C$13,4,"")))))</f>
        <v/>
      </c>
      <c r="N65" s="1"/>
      <c r="O65" s="1"/>
    </row>
    <row r="66" spans="1:16" s="2" customFormat="1" ht="14.25" x14ac:dyDescent="0.2">
      <c r="A66" s="7"/>
      <c r="B66" s="3"/>
      <c r="C66" s="49">
        <v>11</v>
      </c>
      <c r="D66" s="49" t="s">
        <v>73</v>
      </c>
      <c r="E66" s="50">
        <v>0</v>
      </c>
      <c r="F66" s="50">
        <v>1</v>
      </c>
      <c r="G66" s="50">
        <v>0.89990000000000003</v>
      </c>
      <c r="H66" s="50">
        <v>10000</v>
      </c>
      <c r="I66" s="50"/>
      <c r="J66" s="50">
        <v>-10000</v>
      </c>
      <c r="K66" s="50">
        <v>10000</v>
      </c>
      <c r="L66" s="70" t="str">
        <f>'Kennzahlenbogen_(KB)'!Q50</f>
        <v>n.d.</v>
      </c>
      <c r="M66" s="49">
        <f>IF('Kennzahlenbogen_(KB)'!R48=Berechnung1!$G$4,1,IF('Kennzahlenbogen_(KB)'!R48=Berechnung1!$F$4,1,IF('Kennzahlenbogen_(KB)'!R48=Berechnung1!$E$4,2,IF('Kennzahlenbogen_(KB)'!R48=Berechnung1!$D$4,3,IF('Kennzahlenbogen_(KB)'!R48=Berechnung1!$C$4,4,"")))))</f>
        <v>1</v>
      </c>
      <c r="N66" s="49">
        <f>IF(M66&gt;1,M66+3,M66)</f>
        <v>1</v>
      </c>
      <c r="O66" s="49">
        <f>IF('Kennzahlenbogen_(KB)'!T48="",0,1)</f>
        <v>0</v>
      </c>
    </row>
    <row r="67" spans="1:16" s="2" customFormat="1" ht="14.25" x14ac:dyDescent="0.2">
      <c r="A67" s="7"/>
      <c r="B67" s="3"/>
      <c r="C67" s="43"/>
      <c r="D67" s="1"/>
      <c r="E67" s="44"/>
      <c r="F67" s="44"/>
      <c r="G67" s="44"/>
      <c r="H67" s="44"/>
      <c r="I67" s="44"/>
      <c r="J67" s="44"/>
      <c r="K67" s="44"/>
      <c r="L67" s="71"/>
      <c r="M67" s="1"/>
      <c r="N67" s="1"/>
      <c r="O67" s="1"/>
    </row>
    <row r="68" spans="1:16" s="2" customFormat="1" ht="14.25" x14ac:dyDescent="0.2">
      <c r="A68" s="7"/>
      <c r="B68" s="3"/>
      <c r="C68" s="43"/>
      <c r="D68" s="1"/>
      <c r="E68" s="44"/>
      <c r="F68" s="44"/>
      <c r="G68" s="44"/>
      <c r="H68" s="44"/>
      <c r="I68" s="44"/>
      <c r="J68" s="44"/>
      <c r="K68" s="44"/>
      <c r="L68" s="71"/>
      <c r="M68" s="1"/>
      <c r="N68" s="1"/>
      <c r="O68" s="1"/>
    </row>
    <row r="69" spans="1:16" s="2" customFormat="1" ht="14.25" x14ac:dyDescent="0.2">
      <c r="A69" s="7"/>
      <c r="B69" s="3" t="s">
        <v>276</v>
      </c>
      <c r="C69" s="216">
        <v>12</v>
      </c>
      <c r="D69" s="216" t="s">
        <v>73</v>
      </c>
      <c r="E69" s="217">
        <v>0</v>
      </c>
      <c r="F69" s="217">
        <v>1</v>
      </c>
      <c r="G69" s="217">
        <v>-10000</v>
      </c>
      <c r="H69" s="217">
        <v>10000</v>
      </c>
      <c r="I69" s="217"/>
      <c r="J69" s="217">
        <v>0.7</v>
      </c>
      <c r="K69" s="217">
        <v>10000</v>
      </c>
      <c r="L69" s="218" t="str">
        <f>'Kennzahlenbogen_(KB)'!Q53</f>
        <v>n.d.</v>
      </c>
      <c r="M69" s="216">
        <f>IF('Kennzahlenbogen_(KB)'!R51=Berechnung1!$H$4,5,IF('Kennzahlenbogen_(KB)'!R51=Berechnung1!$G$4,1,IF('Kennzahlenbogen_(KB)'!R51=Berechnung1!$F$4,1,IF('Kennzahlenbogen_(KB)'!R51=Berechnung1!$E$4,2,IF('Kennzahlenbogen_(KB)'!R51=Berechnung1!$D$4,3,IF('Kennzahlenbogen_(KB)'!R51=Berechnung1!$C$4,4,""))))))</f>
        <v>1</v>
      </c>
      <c r="N69" s="216">
        <f>IF(M69&gt;1,M69+3,M69)</f>
        <v>1</v>
      </c>
      <c r="O69" s="216">
        <f>IF('Kennzahlenbogen_(KB)'!T51="",0,1)</f>
        <v>0</v>
      </c>
    </row>
    <row r="70" spans="1:16" s="2" customFormat="1" ht="14.25" x14ac:dyDescent="0.2">
      <c r="A70" s="7"/>
      <c r="B70" s="3"/>
      <c r="C70" s="43"/>
      <c r="D70" s="1"/>
      <c r="E70" s="44"/>
      <c r="F70" s="44"/>
      <c r="G70" s="44"/>
      <c r="H70" s="44"/>
      <c r="I70" s="44"/>
      <c r="J70" s="44"/>
      <c r="K70" s="44"/>
      <c r="L70" s="71"/>
      <c r="M70" s="1" t="str">
        <f>IF('Kennzahlenbogen_(KB)'!R52=Berechnung1!$G$13,1,IF('Kennzahlenbogen_(KB)'!R52=Berechnung1!$F$13,1,IF('Kennzahlenbogen_(KB)'!R52=Berechnung1!$E$13,2,IF('Kennzahlenbogen_(KB)'!R52=Berechnung1!$D$13,3,IF('Kennzahlenbogen_(KB)'!R52=Berechnung1!$C$13,4,"")))))</f>
        <v/>
      </c>
      <c r="N70" s="1"/>
      <c r="O70" s="1"/>
    </row>
    <row r="71" spans="1:16" s="2" customFormat="1" ht="14.25" x14ac:dyDescent="0.2">
      <c r="A71" s="7"/>
      <c r="B71" s="3"/>
      <c r="C71" s="43"/>
      <c r="D71" s="1"/>
      <c r="E71" s="44"/>
      <c r="F71" s="44"/>
      <c r="G71" s="44"/>
      <c r="H71" s="44"/>
      <c r="I71" s="44"/>
      <c r="J71" s="44"/>
      <c r="K71" s="44"/>
      <c r="L71" s="71"/>
      <c r="M71" s="1" t="str">
        <f>IF('Kennzahlenbogen_(KB)'!R53=Berechnung1!$G$13,1,IF('Kennzahlenbogen_(KB)'!R53=Berechnung1!$F$13,1,IF('Kennzahlenbogen_(KB)'!R53=Berechnung1!$E$13,2,IF('Kennzahlenbogen_(KB)'!R53=Berechnung1!$D$13,3,IF('Kennzahlenbogen_(KB)'!R53=Berechnung1!$C$13,4,"")))))</f>
        <v/>
      </c>
      <c r="N71" s="1"/>
      <c r="O71" s="1"/>
    </row>
    <row r="72" spans="1:16" s="2" customFormat="1" ht="14.25" x14ac:dyDescent="0.2">
      <c r="A72" s="7"/>
      <c r="B72" s="3" t="s">
        <v>276</v>
      </c>
      <c r="C72" s="216">
        <v>13</v>
      </c>
      <c r="D72" s="216" t="s">
        <v>73</v>
      </c>
      <c r="E72" s="217">
        <v>0</v>
      </c>
      <c r="F72" s="217">
        <v>1</v>
      </c>
      <c r="G72" s="217">
        <v>0.8</v>
      </c>
      <c r="H72" s="217">
        <v>10000</v>
      </c>
      <c r="I72" s="217"/>
      <c r="J72" s="217">
        <v>-10000</v>
      </c>
      <c r="K72" s="217">
        <v>10000</v>
      </c>
      <c r="L72" s="218" t="str">
        <f>'Kennzahlenbogen_(KB)'!Q56</f>
        <v>n.d.</v>
      </c>
      <c r="M72" s="216">
        <f>IF('Kennzahlenbogen_(KB)'!R54=Berechnung1!$H$4,5,IF('Kennzahlenbogen_(KB)'!R54=Berechnung1!$G$4,1,IF('Kennzahlenbogen_(KB)'!R54=Berechnung1!$F$4,1,IF('Kennzahlenbogen_(KB)'!R54=Berechnung1!$E$4,2,IF('Kennzahlenbogen_(KB)'!R54=Berechnung1!$D$4,3,IF('Kennzahlenbogen_(KB)'!R54=Berechnung1!$C$4,4,""))))))</f>
        <v>1</v>
      </c>
      <c r="N72" s="216">
        <f>IF(M72&gt;1,M72+3,M72)</f>
        <v>1</v>
      </c>
      <c r="O72" s="216">
        <f>IF('Kennzahlenbogen_(KB)'!T54="",0,1)</f>
        <v>0</v>
      </c>
    </row>
    <row r="73" spans="1:16" s="2" customFormat="1" x14ac:dyDescent="0.25">
      <c r="A73" s="7"/>
      <c r="B73" s="3"/>
      <c r="C73" s="43"/>
      <c r="D73" s="1"/>
      <c r="E73" s="44"/>
      <c r="F73" s="44"/>
      <c r="G73" s="44"/>
      <c r="H73" s="44"/>
      <c r="I73" s="44"/>
      <c r="J73" s="44"/>
      <c r="K73" s="44"/>
      <c r="L73" s="71"/>
      <c r="M73" s="1" t="str">
        <f>IF('Kennzahlenbogen_(KB)'!R55=Berechnung1!$G$13,1,IF('Kennzahlenbogen_(KB)'!R55=Berechnung1!$F$13,1,IF('Kennzahlenbogen_(KB)'!R55=Berechnung1!$E$13,2,IF('Kennzahlenbogen_(KB)'!R55=Berechnung1!$D$13,3,IF('Kennzahlenbogen_(KB)'!R55=Berechnung1!$C$13,4,"")))))</f>
        <v/>
      </c>
      <c r="N73" s="1"/>
      <c r="O73" s="1"/>
      <c r="P73"/>
    </row>
    <row r="74" spans="1:16" s="2" customFormat="1" x14ac:dyDescent="0.25">
      <c r="A74" s="7"/>
      <c r="B74" s="3"/>
      <c r="C74" s="43"/>
      <c r="D74" s="1"/>
      <c r="E74" s="52"/>
      <c r="F74" s="52"/>
      <c r="G74" s="52"/>
      <c r="H74" s="52"/>
      <c r="I74" s="52"/>
      <c r="J74" s="52"/>
      <c r="K74" s="52"/>
      <c r="L74" s="71"/>
      <c r="M74" s="1" t="str">
        <f>IF('Kennzahlenbogen_(KB)'!R56=Berechnung1!$G$13,1,IF('Kennzahlenbogen_(KB)'!R56=Berechnung1!$F$13,1,IF('Kennzahlenbogen_(KB)'!R56=Berechnung1!$E$13,2,IF('Kennzahlenbogen_(KB)'!R56=Berechnung1!$D$13,3,IF('Kennzahlenbogen_(KB)'!R56=Berechnung1!$C$13,4,"")))))</f>
        <v/>
      </c>
      <c r="N74" s="1"/>
      <c r="O74" s="1"/>
      <c r="P74"/>
    </row>
    <row r="75" spans="1:16" x14ac:dyDescent="0.25">
      <c r="B75" s="3" t="s">
        <v>276</v>
      </c>
      <c r="C75" s="216">
        <v>14</v>
      </c>
      <c r="D75" s="216" t="s">
        <v>73</v>
      </c>
      <c r="E75" s="217">
        <v>0</v>
      </c>
      <c r="F75" s="217">
        <v>1</v>
      </c>
      <c r="G75" s="217">
        <v>0.6</v>
      </c>
      <c r="H75" s="217">
        <v>10000</v>
      </c>
      <c r="I75" s="217"/>
      <c r="J75" s="217">
        <v>-10000</v>
      </c>
      <c r="K75" s="217">
        <v>10000</v>
      </c>
      <c r="L75" s="218" t="str">
        <f>'Kennzahlenbogen_(KB)'!Q59</f>
        <v>n.d.</v>
      </c>
      <c r="M75" s="216">
        <f>IF('Kennzahlenbogen_(KB)'!R57=Berechnung1!$H$4,5,IF('Kennzahlenbogen_(KB)'!R57=Berechnung1!$G$4,1,IF('Kennzahlenbogen_(KB)'!R57=Berechnung1!$F$4,1,IF('Kennzahlenbogen_(KB)'!R57=Berechnung1!$E$4,2,IF('Kennzahlenbogen_(KB)'!R57=Berechnung1!$D$4,3,IF('Kennzahlenbogen_(KB)'!R57=Berechnung1!$C$4,4,""))))))</f>
        <v>1</v>
      </c>
      <c r="N75" s="216">
        <f>IF(M75&gt;1,M75+3,M75)</f>
        <v>1</v>
      </c>
      <c r="O75" s="216">
        <f>IF('Kennzahlenbogen_(KB)'!T57="",0,1)</f>
        <v>0</v>
      </c>
    </row>
    <row r="76" spans="1:16" x14ac:dyDescent="0.25">
      <c r="B76" s="253"/>
      <c r="C76" s="43"/>
      <c r="D76" s="1"/>
      <c r="E76" s="44"/>
      <c r="F76" s="44"/>
      <c r="G76" s="44"/>
      <c r="H76" s="44"/>
      <c r="I76" s="44"/>
      <c r="J76" s="44"/>
      <c r="K76" s="44"/>
      <c r="L76" s="71"/>
      <c r="M76" s="1" t="str">
        <f>IF('Kennzahlenbogen_(KB)'!R58=Berechnung1!$G$13,1,IF('Kennzahlenbogen_(KB)'!R58=Berechnung1!$F$13,1,IF('Kennzahlenbogen_(KB)'!R58=Berechnung1!$E$13,2,IF('Kennzahlenbogen_(KB)'!R58=Berechnung1!$D$13,3,IF('Kennzahlenbogen_(KB)'!R58=Berechnung1!$C$13,4,"")))))</f>
        <v/>
      </c>
      <c r="N76" s="1"/>
      <c r="O76" s="1"/>
    </row>
    <row r="77" spans="1:16" x14ac:dyDescent="0.25">
      <c r="B77" s="253"/>
      <c r="C77" s="43"/>
      <c r="D77" s="1"/>
      <c r="E77" s="44"/>
      <c r="F77" s="44"/>
      <c r="G77" s="44"/>
      <c r="H77" s="44"/>
      <c r="I77" s="44"/>
      <c r="J77" s="44"/>
      <c r="K77" s="44"/>
      <c r="L77" s="71"/>
      <c r="M77" s="1" t="str">
        <f>IF('Kennzahlenbogen_(KB)'!R59=Berechnung1!$G$13,1,IF('Kennzahlenbogen_(KB)'!R59=Berechnung1!$F$13,1,IF('Kennzahlenbogen_(KB)'!R59=Berechnung1!$E$13,2,IF('Kennzahlenbogen_(KB)'!R59=Berechnung1!$D$13,3,IF('Kennzahlenbogen_(KB)'!R59=Berechnung1!$C$13,4,"")))))</f>
        <v/>
      </c>
      <c r="N77" s="1"/>
      <c r="O77" s="1"/>
    </row>
    <row r="78" spans="1:16" x14ac:dyDescent="0.25">
      <c r="B78" s="3" t="s">
        <v>276</v>
      </c>
      <c r="C78" s="216">
        <v>15</v>
      </c>
      <c r="D78" s="216" t="s">
        <v>73</v>
      </c>
      <c r="E78" s="217">
        <v>0</v>
      </c>
      <c r="F78" s="217">
        <v>1</v>
      </c>
      <c r="G78" s="217">
        <v>0.94989999999999997</v>
      </c>
      <c r="H78" s="217">
        <v>10000</v>
      </c>
      <c r="I78" s="217"/>
      <c r="J78" s="217">
        <v>-10000</v>
      </c>
      <c r="K78" s="217">
        <v>10000</v>
      </c>
      <c r="L78" s="218" t="str">
        <f>'Kennzahlenbogen_(KB)'!Q62</f>
        <v>n.d.</v>
      </c>
      <c r="M78" s="216">
        <f>IF('Kennzahlenbogen_(KB)'!R60=Berechnung1!$H$4,5,IF('Kennzahlenbogen_(KB)'!R60=Berechnung1!$G$4,1,IF('Kennzahlenbogen_(KB)'!R60=Berechnung1!$F$4,1,IF('Kennzahlenbogen_(KB)'!R60=Berechnung1!$E$4,2,IF('Kennzahlenbogen_(KB)'!R60=Berechnung1!$D$4,3,IF('Kennzahlenbogen_(KB)'!R60=Berechnung1!$C$4,4,""))))))</f>
        <v>1</v>
      </c>
      <c r="N78" s="216">
        <f>IF(M78&gt;1,M78+3,M78)</f>
        <v>1</v>
      </c>
      <c r="O78" s="216">
        <f>IF('Kennzahlenbogen_(KB)'!T60="",0,1)</f>
        <v>0</v>
      </c>
    </row>
    <row r="79" spans="1:16" x14ac:dyDescent="0.25">
      <c r="B79" s="253"/>
      <c r="C79" s="43"/>
      <c r="D79" s="1"/>
      <c r="E79" s="44"/>
      <c r="F79" s="44"/>
      <c r="G79" s="44"/>
      <c r="H79" s="44"/>
      <c r="I79" s="44"/>
      <c r="J79" s="44"/>
      <c r="K79" s="44"/>
      <c r="L79" s="71"/>
      <c r="M79" s="1"/>
      <c r="N79" s="1"/>
      <c r="O79" s="1"/>
    </row>
    <row r="80" spans="1:16" x14ac:dyDescent="0.25">
      <c r="A80" s="224"/>
      <c r="B80" s="253"/>
      <c r="C80" s="43"/>
      <c r="D80" s="1"/>
      <c r="E80" s="44"/>
      <c r="F80" s="44"/>
      <c r="G80" s="44"/>
      <c r="H80" s="44"/>
      <c r="I80" s="44"/>
      <c r="J80" s="44"/>
      <c r="K80" s="44"/>
      <c r="L80" s="71"/>
      <c r="M80" s="1"/>
      <c r="N80" s="1"/>
      <c r="O80" s="1"/>
    </row>
    <row r="81" spans="1:15" x14ac:dyDescent="0.25">
      <c r="A81" s="224"/>
      <c r="B81" s="3" t="s">
        <v>276</v>
      </c>
      <c r="C81" s="330" t="s">
        <v>1258</v>
      </c>
      <c r="D81" s="216" t="s">
        <v>73</v>
      </c>
      <c r="E81" s="217">
        <v>0</v>
      </c>
      <c r="F81" s="217">
        <v>1</v>
      </c>
      <c r="G81" s="217">
        <v>-10000</v>
      </c>
      <c r="H81" s="217">
        <v>10000</v>
      </c>
      <c r="I81" s="217"/>
      <c r="J81" s="217">
        <v>0.6</v>
      </c>
      <c r="K81" s="217">
        <v>10000</v>
      </c>
      <c r="L81" s="218" t="str">
        <f>'Kennzahlenbogen_(KB)'!Q65</f>
        <v>n.d.</v>
      </c>
      <c r="M81" s="216">
        <f>IF('Kennzahlenbogen_(KB)'!R63=Berechnung1!$H$4,5,IF('Kennzahlenbogen_(KB)'!R63=Berechnung1!$G$4,1,IF('Kennzahlenbogen_(KB)'!R63=Berechnung1!$F$4,1,IF('Kennzahlenbogen_(KB)'!R63=Berechnung1!$E$4,2,IF('Kennzahlenbogen_(KB)'!R63=Berechnung1!$D$4,3,IF('Kennzahlenbogen_(KB)'!R63=Berechnung1!$C$4,4,""))))))</f>
        <v>1</v>
      </c>
      <c r="N81" s="216">
        <f t="shared" ref="N81" si="2">IF(M81&gt;1,M81+3,M81)</f>
        <v>1</v>
      </c>
      <c r="O81" s="216">
        <f>IF('Kennzahlenbogen_(KB)'!T63="",0,1)</f>
        <v>0</v>
      </c>
    </row>
    <row r="82" spans="1:15" x14ac:dyDescent="0.25">
      <c r="A82" s="224"/>
      <c r="B82" s="253"/>
      <c r="C82" s="43"/>
      <c r="D82" s="1"/>
      <c r="E82" s="44"/>
      <c r="F82" s="44"/>
      <c r="G82" s="44"/>
      <c r="H82" s="44"/>
      <c r="I82" s="44"/>
      <c r="J82" s="44"/>
      <c r="K82" s="44"/>
      <c r="L82" s="71"/>
      <c r="M82" s="1"/>
      <c r="N82" s="1"/>
      <c r="O82" s="1"/>
    </row>
    <row r="83" spans="1:15" x14ac:dyDescent="0.25">
      <c r="A83" s="224"/>
      <c r="B83" s="253"/>
      <c r="C83" s="43"/>
      <c r="D83" s="1"/>
      <c r="E83" s="44"/>
      <c r="F83" s="44"/>
      <c r="G83" s="44"/>
      <c r="H83" s="44"/>
      <c r="I83" s="44"/>
      <c r="J83" s="44"/>
      <c r="K83" s="44"/>
      <c r="L83" s="45"/>
      <c r="M83" s="1"/>
      <c r="N83" s="1"/>
      <c r="O83" s="1"/>
    </row>
    <row r="84" spans="1:15" x14ac:dyDescent="0.25">
      <c r="B84" s="3" t="s">
        <v>276</v>
      </c>
      <c r="C84" s="216">
        <v>17</v>
      </c>
      <c r="D84" s="216" t="s">
        <v>73</v>
      </c>
      <c r="E84" s="217">
        <v>0</v>
      </c>
      <c r="F84" s="217">
        <v>1</v>
      </c>
      <c r="G84" s="217">
        <v>0.9</v>
      </c>
      <c r="H84" s="217">
        <v>10000</v>
      </c>
      <c r="I84" s="217"/>
      <c r="J84" s="217">
        <v>-10000</v>
      </c>
      <c r="K84" s="217">
        <v>10000</v>
      </c>
      <c r="L84" s="218" t="str">
        <f>'Kennzahlenbogen_(KB)'!Q68</f>
        <v>n.d.</v>
      </c>
      <c r="M84" s="219">
        <f>IF('Kennzahlenbogen_(KB)'!R66=Berechnung1!$H$4,5,IF('Kennzahlenbogen_(KB)'!R66=Berechnung1!$G$4,1,IF('Kennzahlenbogen_(KB)'!R66=Berechnung1!$F$4,1,IF('Kennzahlenbogen_(KB)'!R66=Berechnung1!$E$4,2,IF('Kennzahlenbogen_(KB)'!R66=Berechnung1!$D$4,3,IF('Kennzahlenbogen_(KB)'!R66=Berechnung1!$C$4,4,""))))))</f>
        <v>1</v>
      </c>
      <c r="N84" s="216">
        <f>IF(M84&gt;1,M84+3,M84)</f>
        <v>1</v>
      </c>
      <c r="O84" s="216">
        <f>IF('Kennzahlenbogen_(KB)'!T66="",0,1)</f>
        <v>0</v>
      </c>
    </row>
    <row r="85" spans="1:15" x14ac:dyDescent="0.25">
      <c r="B85" s="3"/>
      <c r="C85" s="43"/>
      <c r="D85" s="1"/>
      <c r="E85" s="44"/>
      <c r="F85" s="44"/>
      <c r="G85" s="44"/>
      <c r="H85" s="44"/>
      <c r="I85" s="44"/>
      <c r="J85" s="44"/>
      <c r="K85" s="44"/>
      <c r="L85" s="45"/>
      <c r="M85" s="202"/>
      <c r="N85" s="1"/>
      <c r="O85" s="1"/>
    </row>
    <row r="86" spans="1:15" x14ac:dyDescent="0.25">
      <c r="B86" s="3"/>
      <c r="C86" s="43"/>
      <c r="D86" s="1"/>
      <c r="E86" s="44"/>
      <c r="F86" s="44"/>
      <c r="G86" s="44"/>
      <c r="H86" s="44"/>
      <c r="I86" s="44"/>
      <c r="J86" s="44"/>
      <c r="K86" s="44"/>
      <c r="L86" s="45"/>
      <c r="M86" s="202"/>
      <c r="N86" s="1"/>
      <c r="O86" s="1"/>
    </row>
    <row r="87" spans="1:15" x14ac:dyDescent="0.25">
      <c r="B87" s="253" t="s">
        <v>276</v>
      </c>
      <c r="C87" s="216">
        <v>18</v>
      </c>
      <c r="D87" s="216" t="s">
        <v>73</v>
      </c>
      <c r="E87" s="217">
        <v>0</v>
      </c>
      <c r="F87" s="217">
        <v>1</v>
      </c>
      <c r="G87" s="217">
        <v>0.9</v>
      </c>
      <c r="H87" s="217">
        <v>10000</v>
      </c>
      <c r="I87" s="217"/>
      <c r="J87" s="217">
        <v>-100000</v>
      </c>
      <c r="K87" s="217">
        <v>10000</v>
      </c>
      <c r="L87" s="218" t="str">
        <f>'Kennzahlenbogen_(KB)'!Q71</f>
        <v>n.d.</v>
      </c>
      <c r="M87" s="219">
        <f>IF('Kennzahlenbogen_(KB)'!R69=Berechnung1!$H$4,5,IF('Kennzahlenbogen_(KB)'!R69=Berechnung1!$G$4,1,IF('Kennzahlenbogen_(KB)'!R69=Berechnung1!$F$4,1,IF('Kennzahlenbogen_(KB)'!R69=Berechnung1!$E$4,2,IF('Kennzahlenbogen_(KB)'!R69=Berechnung1!$D$4,3,IF('Kennzahlenbogen_(KB)'!R69=Berechnung1!$C$4,4,""))))))</f>
        <v>1</v>
      </c>
      <c r="N87" s="216">
        <f>IF(M87&gt;1,M87+3,M87)</f>
        <v>1</v>
      </c>
      <c r="O87" s="216">
        <f>IF('Kennzahlenbogen_(KB)'!T69="",0,1)</f>
        <v>0</v>
      </c>
    </row>
    <row r="88" spans="1:15" x14ac:dyDescent="0.25">
      <c r="B88" s="253"/>
      <c r="C88" s="43"/>
      <c r="D88" s="1"/>
      <c r="E88" s="44"/>
      <c r="F88" s="44"/>
      <c r="G88" s="44"/>
      <c r="H88" s="44"/>
      <c r="I88" s="44"/>
      <c r="J88" s="44"/>
      <c r="K88" s="44"/>
      <c r="L88" s="45"/>
      <c r="M88" s="202"/>
      <c r="N88" s="1"/>
      <c r="O88" s="1"/>
    </row>
    <row r="89" spans="1:15" x14ac:dyDescent="0.25">
      <c r="B89" s="253"/>
      <c r="C89" s="43"/>
      <c r="D89" s="1"/>
      <c r="E89" s="44"/>
      <c r="F89" s="44"/>
      <c r="G89" s="44"/>
      <c r="H89" s="44"/>
      <c r="I89" s="44"/>
      <c r="J89" s="44"/>
      <c r="K89" s="44"/>
      <c r="L89" s="45"/>
      <c r="M89" s="202"/>
      <c r="N89" s="1"/>
      <c r="O89" s="1"/>
    </row>
    <row r="90" spans="1:15" x14ac:dyDescent="0.25">
      <c r="B90" s="3" t="s">
        <v>276</v>
      </c>
      <c r="C90" s="216">
        <v>19</v>
      </c>
      <c r="D90" s="216" t="s">
        <v>73</v>
      </c>
      <c r="E90" s="217">
        <v>0</v>
      </c>
      <c r="F90" s="217">
        <v>1</v>
      </c>
      <c r="G90" s="217">
        <v>0.8</v>
      </c>
      <c r="H90" s="217">
        <v>10000</v>
      </c>
      <c r="I90" s="217"/>
      <c r="J90" s="217">
        <v>-10000</v>
      </c>
      <c r="K90" s="217">
        <v>10000</v>
      </c>
      <c r="L90" s="218" t="str">
        <f>'Kennzahlenbogen_(KB)'!Q74</f>
        <v>n.d.</v>
      </c>
      <c r="M90" s="216">
        <f>IF('Kennzahlenbogen_(KB)'!R72=Berechnung1!$H$4,5,IF('Kennzahlenbogen_(KB)'!R72=Berechnung1!$G$4,1,IF('Kennzahlenbogen_(KB)'!R72=Berechnung1!$F$4,1,IF('Kennzahlenbogen_(KB)'!R72=Berechnung1!$E$4,2,IF('Kennzahlenbogen_(KB)'!R72=Berechnung1!$D$4,3,IF('Kennzahlenbogen_(KB)'!R72=Berechnung1!$C$4,4,""))))))</f>
        <v>1</v>
      </c>
      <c r="N90" s="216">
        <f>IF(M90&gt;1,M90+3,M90)</f>
        <v>1</v>
      </c>
      <c r="O90" s="216">
        <f>IF('Kennzahlenbogen_(KB)'!T72="",0,1)</f>
        <v>0</v>
      </c>
    </row>
    <row r="91" spans="1:15" x14ac:dyDescent="0.25">
      <c r="B91" s="253"/>
      <c r="C91" s="43"/>
      <c r="D91" s="1"/>
      <c r="E91" s="44"/>
      <c r="F91" s="44"/>
      <c r="G91" s="44"/>
      <c r="H91" s="44"/>
      <c r="I91" s="44"/>
      <c r="J91" s="44"/>
      <c r="K91" s="44"/>
      <c r="L91" s="45"/>
      <c r="M91" s="202"/>
      <c r="N91" s="1"/>
      <c r="O91" s="1"/>
    </row>
    <row r="92" spans="1:15" x14ac:dyDescent="0.25">
      <c r="B92" s="253"/>
      <c r="C92" s="43"/>
      <c r="D92" s="1"/>
      <c r="E92" s="44"/>
      <c r="F92" s="44"/>
      <c r="G92" s="44"/>
      <c r="H92" s="44"/>
      <c r="I92" s="44"/>
      <c r="J92" s="44"/>
      <c r="K92" s="44"/>
      <c r="L92" s="45"/>
      <c r="M92" s="202"/>
      <c r="N92" s="1"/>
      <c r="O92" s="1"/>
    </row>
    <row r="93" spans="1:15" x14ac:dyDescent="0.25">
      <c r="B93" s="253" t="s">
        <v>276</v>
      </c>
      <c r="C93" s="216">
        <v>20</v>
      </c>
      <c r="D93" s="216" t="s">
        <v>73</v>
      </c>
      <c r="E93" s="217">
        <v>0</v>
      </c>
      <c r="F93" s="217">
        <v>1</v>
      </c>
      <c r="G93" s="217">
        <v>0.9</v>
      </c>
      <c r="H93" s="217">
        <v>10000</v>
      </c>
      <c r="I93" s="217"/>
      <c r="J93" s="217">
        <v>-10000</v>
      </c>
      <c r="K93" s="217">
        <v>10000</v>
      </c>
      <c r="L93" s="218" t="str">
        <f>'Kennzahlenbogen_(KB)'!Q77</f>
        <v>n.d.</v>
      </c>
      <c r="M93" s="219">
        <f>IF('Kennzahlenbogen_(KB)'!R75=Berechnung1!$H$4,5,IF('Kennzahlenbogen_(KB)'!R75=Berechnung1!$G$4,1,IF('Kennzahlenbogen_(KB)'!R75=Berechnung1!$F$4,1,IF('Kennzahlenbogen_(KB)'!R75=Berechnung1!$E$4,2,IF('Kennzahlenbogen_(KB)'!R75=Berechnung1!$D$4,3,IF('Kennzahlenbogen_(KB)'!R75=Berechnung1!$C$4,4,""))))))</f>
        <v>1</v>
      </c>
      <c r="N93" s="216">
        <f>IF(M93&gt;1,M93+3,M93)</f>
        <v>1</v>
      </c>
      <c r="O93" s="216">
        <f>IF('Kennzahlenbogen_(KB)'!T75="",0,1)</f>
        <v>0</v>
      </c>
    </row>
    <row r="94" spans="1:15" x14ac:dyDescent="0.25">
      <c r="B94" s="253"/>
      <c r="C94" s="43"/>
      <c r="D94" s="1"/>
      <c r="E94" s="44"/>
      <c r="F94" s="44"/>
      <c r="G94" s="44"/>
      <c r="H94" s="44"/>
      <c r="I94" s="44"/>
      <c r="J94" s="44"/>
      <c r="K94" s="44"/>
      <c r="L94" s="45"/>
      <c r="M94" s="202"/>
      <c r="N94" s="1"/>
      <c r="O94" s="1"/>
    </row>
    <row r="95" spans="1:15" x14ac:dyDescent="0.25">
      <c r="B95" s="253"/>
      <c r="C95" s="43"/>
      <c r="D95" s="1"/>
      <c r="E95" s="44"/>
      <c r="F95" s="44"/>
      <c r="G95" s="44"/>
      <c r="H95" s="44"/>
      <c r="I95" s="44"/>
      <c r="J95" s="44"/>
      <c r="K95" s="44"/>
      <c r="L95" s="45"/>
      <c r="M95" s="202"/>
      <c r="N95" s="1"/>
      <c r="O95" s="1"/>
    </row>
    <row r="96" spans="1:15" x14ac:dyDescent="0.25">
      <c r="B96" s="253" t="s">
        <v>276</v>
      </c>
      <c r="C96" s="216">
        <v>21</v>
      </c>
      <c r="D96" s="216" t="s">
        <v>73</v>
      </c>
      <c r="E96" s="217">
        <v>0</v>
      </c>
      <c r="F96" s="217">
        <v>1</v>
      </c>
      <c r="G96" s="217">
        <v>-10000</v>
      </c>
      <c r="H96" s="217">
        <v>10000</v>
      </c>
      <c r="I96" s="217"/>
      <c r="J96" s="217">
        <v>0.6</v>
      </c>
      <c r="K96" s="217">
        <v>10000</v>
      </c>
      <c r="L96" s="218" t="str">
        <f>'Kennzahlenbogen_(KB)'!Q80</f>
        <v>n.d.</v>
      </c>
      <c r="M96" s="219">
        <f>IF('Kennzahlenbogen_(KB)'!R78=Berechnung1!$H$4,5,IF('Kennzahlenbogen_(KB)'!R78=Berechnung1!$G$4,1,IF('Kennzahlenbogen_(KB)'!R78=Berechnung1!$F$4,1,IF('Kennzahlenbogen_(KB)'!R78=Berechnung1!$E$4,2,IF('Kennzahlenbogen_(KB)'!R78=Berechnung1!$D$4,3,IF('Kennzahlenbogen_(KB)'!R78=Berechnung1!$C$4,4,""))))))</f>
        <v>1</v>
      </c>
      <c r="N96" s="216">
        <f>IF(M96&gt;1,M96+3,M96)</f>
        <v>1</v>
      </c>
      <c r="O96" s="216">
        <f>IF('Kennzahlenbogen_(KB)'!T78="",0,1)</f>
        <v>0</v>
      </c>
    </row>
    <row r="97" spans="1:15" x14ac:dyDescent="0.25">
      <c r="B97" s="253"/>
      <c r="C97" s="1"/>
      <c r="D97" s="1"/>
      <c r="E97" s="52"/>
      <c r="F97" s="52"/>
      <c r="G97" s="52"/>
      <c r="H97" s="52"/>
      <c r="I97" s="52"/>
      <c r="J97" s="52"/>
      <c r="K97" s="52"/>
      <c r="L97" s="71"/>
      <c r="M97" s="196"/>
      <c r="N97" s="1"/>
      <c r="O97" s="1"/>
    </row>
    <row r="98" spans="1:15" x14ac:dyDescent="0.25">
      <c r="B98" s="253"/>
      <c r="C98" s="1"/>
      <c r="D98" s="1"/>
      <c r="E98" s="52"/>
      <c r="F98" s="52"/>
      <c r="G98" s="52"/>
      <c r="H98" s="52"/>
      <c r="I98" s="52"/>
      <c r="J98" s="52"/>
      <c r="K98" s="52"/>
      <c r="L98" s="71"/>
      <c r="M98" s="196"/>
      <c r="N98" s="1"/>
      <c r="O98" s="1"/>
    </row>
    <row r="99" spans="1:15" x14ac:dyDescent="0.25">
      <c r="B99" s="253"/>
      <c r="C99" s="216">
        <v>22</v>
      </c>
      <c r="D99" s="216" t="s">
        <v>73</v>
      </c>
      <c r="E99" s="217">
        <v>0</v>
      </c>
      <c r="F99" s="217">
        <v>1</v>
      </c>
      <c r="G99" s="217">
        <v>-10000</v>
      </c>
      <c r="H99" s="217">
        <v>10000</v>
      </c>
      <c r="I99" s="217"/>
      <c r="J99" s="217">
        <v>0.8</v>
      </c>
      <c r="K99" s="217">
        <v>10000</v>
      </c>
      <c r="L99" s="218" t="str">
        <f>'Kennzahlenbogen_(KB)'!Q83</f>
        <v>n.d.</v>
      </c>
      <c r="M99" s="219">
        <f>IF('Kennzahlenbogen_(KB)'!R81=Berechnung1!$H$4,5,IF('Kennzahlenbogen_(KB)'!R81=Berechnung1!$G$4,1,IF('Kennzahlenbogen_(KB)'!R81=Berechnung1!$F$4,1,IF('Kennzahlenbogen_(KB)'!R81=Berechnung1!$E$4,2,IF('Kennzahlenbogen_(KB)'!R81=Berechnung1!$D$4,3,IF('Kennzahlenbogen_(KB)'!R81=Berechnung1!$C$4,4,""))))))</f>
        <v>1</v>
      </c>
      <c r="N99" s="216">
        <f t="shared" ref="N99:N123" si="3">IF(M99&gt;1,M99+3,M99)</f>
        <v>1</v>
      </c>
      <c r="O99" s="216">
        <f>IF('Kennzahlenbogen_(KB)'!T81="",0,1)</f>
        <v>0</v>
      </c>
    </row>
    <row r="100" spans="1:15" x14ac:dyDescent="0.25">
      <c r="A100" s="73"/>
      <c r="B100" s="53"/>
      <c r="C100" s="1"/>
      <c r="D100" s="1"/>
      <c r="E100" s="52"/>
      <c r="F100" s="52"/>
      <c r="G100" s="52"/>
      <c r="H100" s="52"/>
      <c r="I100" s="52"/>
      <c r="J100" s="52"/>
      <c r="K100" s="52"/>
      <c r="L100" s="71"/>
      <c r="M100" s="196"/>
      <c r="N100" s="1"/>
      <c r="O100" s="1"/>
    </row>
    <row r="101" spans="1:15" x14ac:dyDescent="0.25">
      <c r="A101" s="73"/>
      <c r="B101" s="53"/>
      <c r="C101" s="1"/>
      <c r="D101" s="1"/>
      <c r="E101" s="52"/>
      <c r="F101" s="52"/>
      <c r="G101" s="52"/>
      <c r="H101" s="52"/>
      <c r="I101" s="52"/>
      <c r="J101" s="52"/>
      <c r="K101" s="52"/>
      <c r="L101" s="71"/>
      <c r="M101" s="196"/>
      <c r="N101" s="1"/>
      <c r="O101" s="1"/>
    </row>
    <row r="102" spans="1:15" x14ac:dyDescent="0.25">
      <c r="A102" s="73"/>
      <c r="B102" s="53"/>
      <c r="C102" s="216">
        <v>23</v>
      </c>
      <c r="D102" s="216" t="s">
        <v>73</v>
      </c>
      <c r="E102" s="217">
        <v>0</v>
      </c>
      <c r="F102" s="217">
        <v>1</v>
      </c>
      <c r="G102" s="217">
        <v>-10000</v>
      </c>
      <c r="H102" s="217">
        <v>10000</v>
      </c>
      <c r="I102" s="217"/>
      <c r="J102" s="217">
        <v>0.8</v>
      </c>
      <c r="K102" s="217">
        <v>10000</v>
      </c>
      <c r="L102" s="218" t="str">
        <f>'Kennzahlenbogen_(KB)'!Q86</f>
        <v>n.d.</v>
      </c>
      <c r="M102" s="219">
        <f>IF('Kennzahlenbogen_(KB)'!R84=Berechnung1!$H$4,5,IF('Kennzahlenbogen_(KB)'!R84=Berechnung1!$G$4,1,IF('Kennzahlenbogen_(KB)'!R84=Berechnung1!$F$4,1,IF('Kennzahlenbogen_(KB)'!R84=Berechnung1!$E$4,2,IF('Kennzahlenbogen_(KB)'!R84=Berechnung1!$D$4,3,IF('Kennzahlenbogen_(KB)'!R84=Berechnung1!$C$4,4,""))))))</f>
        <v>1</v>
      </c>
      <c r="N102" s="216">
        <f t="shared" si="3"/>
        <v>1</v>
      </c>
      <c r="O102" s="216">
        <f>IF('Kennzahlenbogen_(KB)'!T84="",0,1)</f>
        <v>0</v>
      </c>
    </row>
    <row r="103" spans="1:15" x14ac:dyDescent="0.25">
      <c r="A103" s="74"/>
      <c r="B103" s="53"/>
      <c r="C103" s="1"/>
      <c r="D103" s="1"/>
      <c r="E103" s="52"/>
      <c r="F103" s="52"/>
      <c r="G103" s="52"/>
      <c r="H103" s="52"/>
      <c r="I103" s="52"/>
      <c r="J103" s="52"/>
      <c r="K103" s="52"/>
      <c r="L103" s="71"/>
      <c r="M103" s="196"/>
      <c r="N103" s="1"/>
      <c r="O103" s="1"/>
    </row>
    <row r="104" spans="1:15" x14ac:dyDescent="0.25">
      <c r="A104" s="74"/>
      <c r="B104" s="53"/>
      <c r="C104" s="1"/>
      <c r="D104" s="1"/>
      <c r="E104" s="52"/>
      <c r="F104" s="52"/>
      <c r="G104" s="52"/>
      <c r="H104" s="52"/>
      <c r="I104" s="52"/>
      <c r="J104" s="52"/>
      <c r="K104" s="52"/>
      <c r="L104" s="71"/>
      <c r="M104" s="196"/>
      <c r="N104" s="1"/>
      <c r="O104" s="1"/>
    </row>
    <row r="105" spans="1:15" x14ac:dyDescent="0.25">
      <c r="A105" s="74"/>
      <c r="B105" s="53"/>
      <c r="C105" s="216">
        <v>24</v>
      </c>
      <c r="D105" s="216" t="s">
        <v>73</v>
      </c>
      <c r="E105" s="217">
        <v>0</v>
      </c>
      <c r="F105" s="217">
        <v>1</v>
      </c>
      <c r="G105" s="217">
        <v>-10000</v>
      </c>
      <c r="H105" s="217">
        <v>10000</v>
      </c>
      <c r="I105" s="217"/>
      <c r="J105" s="217">
        <v>0.8</v>
      </c>
      <c r="K105" s="217">
        <v>10000</v>
      </c>
      <c r="L105" s="218" t="str">
        <f>'Kennzahlenbogen_(KB)'!Q89</f>
        <v>n.d.</v>
      </c>
      <c r="M105" s="219">
        <f>IF('Kennzahlenbogen_(KB)'!R87=Berechnung1!$H$4,5,IF('Kennzahlenbogen_(KB)'!R87=Berechnung1!$G$4,1,IF('Kennzahlenbogen_(KB)'!R87=Berechnung1!$F$4,1,IF('Kennzahlenbogen_(KB)'!R87=Berechnung1!$E$4,2,IF('Kennzahlenbogen_(KB)'!R87=Berechnung1!$D$4,3,IF('Kennzahlenbogen_(KB)'!R87=Berechnung1!$C$4,4,""))))))</f>
        <v>1</v>
      </c>
      <c r="N105" s="216">
        <f t="shared" si="3"/>
        <v>1</v>
      </c>
      <c r="O105" s="216">
        <f>IF('Kennzahlenbogen_(KB)'!T87="",0,1)</f>
        <v>0</v>
      </c>
    </row>
    <row r="106" spans="1:15" x14ac:dyDescent="0.25">
      <c r="A106" s="74"/>
      <c r="B106" s="72"/>
      <c r="C106" s="1"/>
      <c r="D106" s="1"/>
      <c r="E106" s="52"/>
      <c r="F106" s="52"/>
      <c r="G106" s="52"/>
      <c r="H106" s="52"/>
      <c r="I106" s="52"/>
      <c r="J106" s="52"/>
      <c r="K106" s="52"/>
      <c r="L106" s="71"/>
      <c r="M106" s="196"/>
      <c r="N106" s="1"/>
      <c r="O106" s="1"/>
    </row>
    <row r="107" spans="1:15" x14ac:dyDescent="0.25">
      <c r="A107" s="75"/>
      <c r="B107" s="53"/>
      <c r="C107" s="1"/>
      <c r="D107" s="1"/>
      <c r="E107" s="52"/>
      <c r="F107" s="52"/>
      <c r="G107" s="52"/>
      <c r="H107" s="52"/>
      <c r="I107" s="52"/>
      <c r="J107" s="52"/>
      <c r="K107" s="52"/>
      <c r="L107" s="71"/>
      <c r="M107" s="196"/>
      <c r="N107" s="1"/>
      <c r="O107" s="1"/>
    </row>
    <row r="108" spans="1:15" x14ac:dyDescent="0.25">
      <c r="A108" s="74"/>
      <c r="B108" s="53"/>
      <c r="C108" s="216">
        <v>25</v>
      </c>
      <c r="D108" s="216" t="s">
        <v>73</v>
      </c>
      <c r="E108" s="217">
        <v>0</v>
      </c>
      <c r="F108" s="217">
        <v>1</v>
      </c>
      <c r="G108" s="217">
        <v>-10000</v>
      </c>
      <c r="H108" s="217">
        <v>10000</v>
      </c>
      <c r="I108" s="217"/>
      <c r="J108" s="217">
        <v>0.8</v>
      </c>
      <c r="K108" s="217">
        <v>10000</v>
      </c>
      <c r="L108" s="218" t="str">
        <f>'Kennzahlenbogen_(KB)'!Q92</f>
        <v>n.d.</v>
      </c>
      <c r="M108" s="219">
        <f>IF('Kennzahlenbogen_(KB)'!R90=Berechnung1!$H$4,5,IF('Kennzahlenbogen_(KB)'!R90=Berechnung1!$G$4,1,IF('Kennzahlenbogen_(KB)'!R90=Berechnung1!$F$4,1,IF('Kennzahlenbogen_(KB)'!R90=Berechnung1!$E$4,2,IF('Kennzahlenbogen_(KB)'!R90=Berechnung1!$D$4,3,IF('Kennzahlenbogen_(KB)'!R90=Berechnung1!$C$4,4,""))))))</f>
        <v>1</v>
      </c>
      <c r="N108" s="216">
        <f t="shared" si="3"/>
        <v>1</v>
      </c>
      <c r="O108" s="216">
        <f>IF('Kennzahlenbogen_(KB)'!T90="",0,1)</f>
        <v>0</v>
      </c>
    </row>
    <row r="109" spans="1:15" x14ac:dyDescent="0.25">
      <c r="A109" s="74"/>
      <c r="B109" s="53"/>
      <c r="C109" s="1"/>
      <c r="D109" s="1"/>
      <c r="E109" s="52"/>
      <c r="F109" s="52"/>
      <c r="G109" s="52"/>
      <c r="H109" s="52"/>
      <c r="I109" s="52"/>
      <c r="J109" s="52"/>
      <c r="K109" s="52"/>
      <c r="L109" s="71"/>
      <c r="M109" s="196"/>
      <c r="N109" s="1"/>
      <c r="O109" s="1"/>
    </row>
    <row r="110" spans="1:15" x14ac:dyDescent="0.25">
      <c r="A110" s="74"/>
      <c r="B110" s="53"/>
      <c r="C110" s="1"/>
      <c r="D110" s="1"/>
      <c r="E110" s="52"/>
      <c r="F110" s="52"/>
      <c r="G110" s="52"/>
      <c r="H110" s="52"/>
      <c r="I110" s="52"/>
      <c r="J110" s="52"/>
      <c r="K110" s="52"/>
      <c r="L110" s="71"/>
      <c r="M110" s="196"/>
      <c r="N110" s="1"/>
      <c r="O110" s="1"/>
    </row>
    <row r="111" spans="1:15" x14ac:dyDescent="0.25">
      <c r="A111" s="74"/>
      <c r="B111" s="72"/>
      <c r="C111" s="216">
        <v>26</v>
      </c>
      <c r="D111" s="216" t="s">
        <v>73</v>
      </c>
      <c r="E111" s="217">
        <v>0</v>
      </c>
      <c r="F111" s="217">
        <v>1</v>
      </c>
      <c r="G111" s="217">
        <v>-10000</v>
      </c>
      <c r="H111" s="217">
        <v>10000</v>
      </c>
      <c r="I111" s="217"/>
      <c r="J111" s="217">
        <v>0.9</v>
      </c>
      <c r="K111" s="217">
        <v>10000</v>
      </c>
      <c r="L111" s="218" t="str">
        <f>'Kennzahlenbogen_(KB)'!Q95</f>
        <v>n.d.</v>
      </c>
      <c r="M111" s="219">
        <f>IF('Kennzahlenbogen_(KB)'!R93=Berechnung1!$H$4,5,IF('Kennzahlenbogen_(KB)'!R93=Berechnung1!$G$4,1,IF('Kennzahlenbogen_(KB)'!R93=Berechnung1!$F$4,1,IF('Kennzahlenbogen_(KB)'!R93=Berechnung1!$E$4,2,IF('Kennzahlenbogen_(KB)'!R93=Berechnung1!$D$4,3,IF('Kennzahlenbogen_(KB)'!R93=Berechnung1!$C$4,4,""))))))</f>
        <v>1</v>
      </c>
      <c r="N111" s="216">
        <f t="shared" si="3"/>
        <v>1</v>
      </c>
      <c r="O111" s="216">
        <f>IF('Kennzahlenbogen_(KB)'!T93="",0,1)</f>
        <v>0</v>
      </c>
    </row>
    <row r="112" spans="1:15" x14ac:dyDescent="0.25">
      <c r="A112" s="75"/>
      <c r="B112" s="53"/>
      <c r="C112" s="1"/>
      <c r="D112" s="1"/>
      <c r="E112" s="52"/>
      <c r="F112" s="52"/>
      <c r="G112" s="52"/>
      <c r="H112" s="52"/>
      <c r="I112" s="52"/>
      <c r="J112" s="52"/>
      <c r="K112" s="52"/>
      <c r="L112" s="71"/>
      <c r="M112" s="196"/>
      <c r="N112" s="1"/>
      <c r="O112" s="1"/>
    </row>
    <row r="113" spans="1:15" x14ac:dyDescent="0.25">
      <c r="A113" s="53"/>
      <c r="B113" s="53"/>
      <c r="C113" s="1"/>
      <c r="D113" s="1"/>
      <c r="E113" s="52"/>
      <c r="F113" s="52"/>
      <c r="G113" s="52"/>
      <c r="H113" s="52"/>
      <c r="I113" s="52"/>
      <c r="J113" s="52"/>
      <c r="K113" s="52"/>
      <c r="L113" s="71"/>
      <c r="M113" s="196"/>
      <c r="N113" s="1"/>
      <c r="O113" s="1"/>
    </row>
    <row r="114" spans="1:15" x14ac:dyDescent="0.25">
      <c r="A114" s="53"/>
      <c r="B114" s="53"/>
      <c r="C114" s="216">
        <v>27</v>
      </c>
      <c r="D114" s="216" t="s">
        <v>73</v>
      </c>
      <c r="E114" s="217">
        <v>0</v>
      </c>
      <c r="F114" s="217">
        <v>1</v>
      </c>
      <c r="G114" s="217">
        <v>-10000</v>
      </c>
      <c r="H114" s="217">
        <v>10000</v>
      </c>
      <c r="I114" s="217"/>
      <c r="J114" s="217">
        <v>0.7</v>
      </c>
      <c r="K114" s="217">
        <v>10000</v>
      </c>
      <c r="L114" s="218" t="str">
        <f>'Kennzahlenbogen_(KB)'!Q98</f>
        <v>n.d.</v>
      </c>
      <c r="M114" s="219">
        <f>IF('Kennzahlenbogen_(KB)'!R96=Berechnung1!$H$4,5,IF('Kennzahlenbogen_(KB)'!R96=Berechnung1!$G$4,1,IF('Kennzahlenbogen_(KB)'!R96=Berechnung1!$F$4,1,IF('Kennzahlenbogen_(KB)'!R96=Berechnung1!$E$4,2,IF('Kennzahlenbogen_(KB)'!R96=Berechnung1!$D$4,3,IF('Kennzahlenbogen_(KB)'!R96=Berechnung1!$C$4,4,""))))))</f>
        <v>1</v>
      </c>
      <c r="N114" s="216">
        <f t="shared" si="3"/>
        <v>1</v>
      </c>
      <c r="O114" s="216">
        <f>IF('Kennzahlenbogen_(KB)'!T96="",0,1)</f>
        <v>0</v>
      </c>
    </row>
    <row r="115" spans="1:15" x14ac:dyDescent="0.25">
      <c r="A115" s="53"/>
      <c r="B115" s="53"/>
      <c r="C115" s="1"/>
      <c r="D115" s="1"/>
      <c r="E115" s="52"/>
      <c r="F115" s="52"/>
      <c r="G115" s="52"/>
      <c r="H115" s="52"/>
      <c r="I115" s="52"/>
      <c r="J115" s="52"/>
      <c r="K115" s="52"/>
      <c r="L115" s="71"/>
      <c r="M115" s="196"/>
      <c r="N115" s="1"/>
      <c r="O115" s="1"/>
    </row>
    <row r="116" spans="1:15" x14ac:dyDescent="0.25">
      <c r="A116" s="53"/>
      <c r="B116" s="53"/>
      <c r="C116" s="1"/>
      <c r="D116" s="1"/>
      <c r="E116" s="52"/>
      <c r="F116" s="52"/>
      <c r="G116" s="52"/>
      <c r="H116" s="52"/>
      <c r="I116" s="52"/>
      <c r="J116" s="52"/>
      <c r="K116" s="52"/>
      <c r="L116" s="71"/>
      <c r="M116" s="196"/>
      <c r="N116" s="1"/>
      <c r="O116" s="1"/>
    </row>
    <row r="117" spans="1:15" x14ac:dyDescent="0.25">
      <c r="A117" s="53"/>
      <c r="B117" s="53"/>
      <c r="C117" s="216">
        <v>28</v>
      </c>
      <c r="D117" s="216" t="s">
        <v>73</v>
      </c>
      <c r="E117" s="217">
        <v>0</v>
      </c>
      <c r="F117" s="217">
        <v>1</v>
      </c>
      <c r="G117" s="217">
        <v>-10000</v>
      </c>
      <c r="H117" s="217">
        <v>10000</v>
      </c>
      <c r="I117" s="217"/>
      <c r="J117" s="217">
        <v>0.7</v>
      </c>
      <c r="K117" s="217">
        <v>10000</v>
      </c>
      <c r="L117" s="218" t="str">
        <f>'Kennzahlenbogen_(KB)'!Q101</f>
        <v>n.d.</v>
      </c>
      <c r="M117" s="219">
        <f>IF('Kennzahlenbogen_(KB)'!R99=Berechnung1!$H$4,5,IF('Kennzahlenbogen_(KB)'!R99=Berechnung1!$G$4,1,IF('Kennzahlenbogen_(KB)'!R99=Berechnung1!$F$4,1,IF('Kennzahlenbogen_(KB)'!R99=Berechnung1!$E$4,2,IF('Kennzahlenbogen_(KB)'!R99=Berechnung1!$D$4,3,IF('Kennzahlenbogen_(KB)'!R99=Berechnung1!$C$4,4,""))))))</f>
        <v>1</v>
      </c>
      <c r="N117" s="216">
        <f t="shared" si="3"/>
        <v>1</v>
      </c>
      <c r="O117" s="216">
        <f>IF('Kennzahlenbogen_(KB)'!T99="",0,1)</f>
        <v>0</v>
      </c>
    </row>
    <row r="118" spans="1:15" x14ac:dyDescent="0.25">
      <c r="A118" s="53"/>
      <c r="B118" s="53"/>
      <c r="C118" s="1"/>
      <c r="D118" s="1"/>
      <c r="E118" s="52"/>
      <c r="F118" s="52"/>
      <c r="G118" s="52"/>
      <c r="H118" s="52"/>
      <c r="I118" s="52"/>
      <c r="J118" s="52"/>
      <c r="K118" s="52"/>
      <c r="L118" s="71"/>
      <c r="M118" s="196"/>
      <c r="N118" s="1"/>
      <c r="O118" s="1"/>
    </row>
    <row r="119" spans="1:15" x14ac:dyDescent="0.25">
      <c r="A119" s="53"/>
      <c r="B119" s="53"/>
      <c r="C119" s="1"/>
      <c r="D119" s="1"/>
      <c r="E119" s="52"/>
      <c r="F119" s="52"/>
      <c r="G119" s="52"/>
      <c r="H119" s="52"/>
      <c r="I119" s="52"/>
      <c r="J119" s="52"/>
      <c r="K119" s="52"/>
      <c r="L119" s="71"/>
      <c r="M119" s="196"/>
      <c r="N119" s="1"/>
      <c r="O119" s="1"/>
    </row>
    <row r="120" spans="1:15" x14ac:dyDescent="0.25">
      <c r="A120" s="53"/>
      <c r="B120" s="53"/>
      <c r="C120" s="216">
        <v>29</v>
      </c>
      <c r="D120" s="216" t="s">
        <v>73</v>
      </c>
      <c r="E120" s="217">
        <v>0</v>
      </c>
      <c r="F120" s="217">
        <v>1</v>
      </c>
      <c r="G120" s="217">
        <v>-10000</v>
      </c>
      <c r="H120" s="217">
        <v>10000</v>
      </c>
      <c r="I120" s="217"/>
      <c r="J120" s="217">
        <v>0.6</v>
      </c>
      <c r="K120" s="217">
        <v>10000</v>
      </c>
      <c r="L120" s="218" t="str">
        <f>'Kennzahlenbogen_(KB)'!Q104</f>
        <v>n.d.</v>
      </c>
      <c r="M120" s="219">
        <f>IF('Kennzahlenbogen_(KB)'!R102=Berechnung1!$H$4,5,IF('Kennzahlenbogen_(KB)'!R102=Berechnung1!$G$4,1,IF('Kennzahlenbogen_(KB)'!R102=Berechnung1!$F$4,1,IF('Kennzahlenbogen_(KB)'!R102=Berechnung1!$E$4,2,IF('Kennzahlenbogen_(KB)'!R102=Berechnung1!$D$4,3,IF('Kennzahlenbogen_(KB)'!R102=Berechnung1!$C$4,4,""))))))</f>
        <v>1</v>
      </c>
      <c r="N120" s="216">
        <f t="shared" si="3"/>
        <v>1</v>
      </c>
      <c r="O120" s="216">
        <f>IF('Kennzahlenbogen_(KB)'!T102="",0,1)</f>
        <v>0</v>
      </c>
    </row>
    <row r="121" spans="1:15" x14ac:dyDescent="0.25">
      <c r="A121" s="53"/>
      <c r="B121" s="53"/>
      <c r="C121" s="1"/>
      <c r="D121" s="1"/>
      <c r="E121" s="52"/>
      <c r="F121" s="52"/>
      <c r="G121" s="52"/>
      <c r="H121" s="52"/>
      <c r="I121" s="52"/>
      <c r="J121" s="52"/>
      <c r="K121" s="52"/>
      <c r="L121" s="71"/>
      <c r="M121" s="196"/>
      <c r="N121" s="1"/>
      <c r="O121" s="1"/>
    </row>
    <row r="122" spans="1:15" x14ac:dyDescent="0.25">
      <c r="A122" s="75"/>
      <c r="B122" s="53"/>
      <c r="C122" s="1"/>
      <c r="D122" s="1"/>
      <c r="E122" s="52"/>
      <c r="F122" s="52"/>
      <c r="G122" s="52"/>
      <c r="H122" s="52"/>
      <c r="I122" s="52"/>
      <c r="J122" s="52"/>
      <c r="K122" s="52"/>
      <c r="L122" s="71"/>
      <c r="M122" s="196"/>
      <c r="N122" s="1"/>
      <c r="O122" s="1"/>
    </row>
    <row r="123" spans="1:15" x14ac:dyDescent="0.25">
      <c r="A123" s="53"/>
      <c r="B123" s="53"/>
      <c r="C123" s="216">
        <v>30</v>
      </c>
      <c r="D123" s="216" t="s">
        <v>73</v>
      </c>
      <c r="E123" s="217">
        <v>0</v>
      </c>
      <c r="F123" s="217">
        <v>1</v>
      </c>
      <c r="G123" s="217">
        <v>-10000</v>
      </c>
      <c r="H123" s="217">
        <v>10000</v>
      </c>
      <c r="I123" s="217"/>
      <c r="J123" s="217">
        <v>0.6</v>
      </c>
      <c r="K123" s="217">
        <v>10000</v>
      </c>
      <c r="L123" s="218" t="str">
        <f>'Kennzahlenbogen_(KB)'!Q107</f>
        <v>n.d.</v>
      </c>
      <c r="M123" s="219">
        <f>IF('Kennzahlenbogen_(KB)'!R105=Berechnung1!$H$4,5,IF('Kennzahlenbogen_(KB)'!R105=Berechnung1!$G$4,1,IF('Kennzahlenbogen_(KB)'!R105=Berechnung1!$F$4,1,IF('Kennzahlenbogen_(KB)'!R105=Berechnung1!$E$4,2,IF('Kennzahlenbogen_(KB)'!R105=Berechnung1!$D$4,3,IF('Kennzahlenbogen_(KB)'!R105=Berechnung1!$C$4,4,""))))))</f>
        <v>1</v>
      </c>
      <c r="N123" s="216">
        <f t="shared" si="3"/>
        <v>1</v>
      </c>
      <c r="O123" s="216">
        <f>IF('Kennzahlenbogen_(KB)'!T105="",0,1)</f>
        <v>0</v>
      </c>
    </row>
    <row r="124" spans="1:15" x14ac:dyDescent="0.25">
      <c r="A124" s="53"/>
      <c r="B124" s="53"/>
      <c r="C124" s="1"/>
      <c r="D124" s="1"/>
      <c r="E124" s="52"/>
      <c r="F124" s="52"/>
      <c r="G124" s="52"/>
      <c r="H124" s="52"/>
      <c r="I124" s="52"/>
      <c r="J124" s="52"/>
      <c r="K124" s="52"/>
      <c r="L124" s="71"/>
      <c r="M124" s="196"/>
      <c r="N124" s="1"/>
      <c r="O124" s="1"/>
    </row>
    <row r="125" spans="1:15" x14ac:dyDescent="0.25">
      <c r="C125" s="1"/>
      <c r="D125" s="1"/>
      <c r="E125" s="52"/>
      <c r="F125" s="52"/>
      <c r="G125" s="52"/>
      <c r="H125" s="52"/>
      <c r="I125" s="52"/>
      <c r="J125" s="52"/>
      <c r="K125" s="52"/>
      <c r="L125" s="71"/>
      <c r="M125" s="196"/>
      <c r="N125" s="1"/>
      <c r="O125" s="1"/>
    </row>
    <row r="126" spans="1:15" x14ac:dyDescent="0.25">
      <c r="C126" s="53"/>
      <c r="D126" s="53"/>
      <c r="E126" s="53"/>
    </row>
    <row r="127" spans="1:15" x14ac:dyDescent="0.25">
      <c r="C127" s="53"/>
      <c r="D127" s="53"/>
      <c r="E127" s="53"/>
    </row>
    <row r="128" spans="1:15" x14ac:dyDescent="0.25">
      <c r="C128" s="53"/>
      <c r="D128" s="53"/>
      <c r="E128" s="53"/>
    </row>
    <row r="129" spans="3:5" x14ac:dyDescent="0.25">
      <c r="C129" s="53"/>
      <c r="D129" s="53"/>
      <c r="E129" s="53"/>
    </row>
    <row r="130" spans="3:5" x14ac:dyDescent="0.25">
      <c r="C130" s="53"/>
      <c r="D130" s="53"/>
      <c r="E130" s="53"/>
    </row>
  </sheetData>
  <customSheetViews>
    <customSheetView guid="{AD479C9E-06F7-4C03-8179-295428B49475}" scale="80">
      <selection activeCell="E38" sqref="E38"/>
      <pageMargins left="0.7" right="0.7" top="0.78740157499999996" bottom="0.78740157499999996" header="0.3" footer="0.3"/>
      <pageSetup paperSize="9" orientation="portrait" horizontalDpi="0" verticalDpi="0" copies="0" r:id="rId1"/>
    </customSheetView>
    <customSheetView guid="{DAA0C1F4-4D8F-4BD8-91F9-40281B589772}" scale="80" hiddenRows="1" state="hidden" topLeftCell="D51">
      <selection activeCell="G74" sqref="G74"/>
      <pageMargins left="0.7" right="0.7" top="0.78740157499999996" bottom="0.78740157499999996" header="0.3" footer="0.3"/>
      <pageSetup paperSize="9" orientation="portrait" horizontalDpi="0" verticalDpi="0" copies="0" r:id="rId2"/>
    </customSheetView>
  </customSheetViews>
  <phoneticPr fontId="36" type="noConversion"/>
  <conditionalFormatting sqref="M25:O26">
    <cfRule type="cellIs" dxfId="73" priority="1971" operator="equal">
      <formula>$G$4</formula>
    </cfRule>
    <cfRule type="cellIs" dxfId="72" priority="1972" operator="equal">
      <formula>$F$4</formula>
    </cfRule>
    <cfRule type="cellIs" dxfId="71" priority="1973" operator="equal">
      <formula>$E$4</formula>
    </cfRule>
    <cfRule type="cellIs" dxfId="70" priority="1974" operator="equal">
      <formula>$D$4</formula>
    </cfRule>
  </conditionalFormatting>
  <conditionalFormatting sqref="O31:O32">
    <cfRule type="cellIs" dxfId="69" priority="23" operator="equal">
      <formula>$G$4</formula>
    </cfRule>
    <cfRule type="cellIs" dxfId="68" priority="24" operator="equal">
      <formula>$F$4</formula>
    </cfRule>
    <cfRule type="cellIs" dxfId="67" priority="25" operator="equal">
      <formula>$E$4</formula>
    </cfRule>
    <cfRule type="cellIs" dxfId="66" priority="26" operator="equal">
      <formula>$D$4</formula>
    </cfRule>
  </conditionalFormatting>
  <dataValidations count="1">
    <dataValidation operator="greaterThanOrEqual" allowBlank="1" showInputMessage="1" showErrorMessage="1" errorTitle="Error" error="Eingabe nur von Zahlen möglich. " sqref="D17:D22" xr:uid="{00000000-0002-0000-0700-000000000000}"/>
  </dataValidations>
  <pageMargins left="0.7" right="0.7" top="0.78740157499999996" bottom="0.78740157499999996" header="0.3" footer="0.3"/>
  <pageSetup paperSize="9" orientation="portrait" r:id="rId3"/>
  <legacyDrawing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2:C13"/>
  <sheetViews>
    <sheetView showGridLines="0" zoomScaleNormal="100" workbookViewId="0">
      <selection activeCell="B9" sqref="B9"/>
    </sheetView>
  </sheetViews>
  <sheetFormatPr defaultColWidth="9.140625" defaultRowHeight="12.75" x14ac:dyDescent="0.2"/>
  <cols>
    <col min="1" max="1" width="57.7109375" style="257" customWidth="1"/>
    <col min="2" max="2" width="19.42578125" style="257" customWidth="1"/>
    <col min="3" max="3" width="20.85546875" style="257" customWidth="1"/>
    <col min="4" max="16384" width="9.140625" style="257"/>
  </cols>
  <sheetData>
    <row r="2" spans="1:3" x14ac:dyDescent="0.2">
      <c r="A2" s="257" t="str">
        <f>Basisdaten!B2</f>
        <v>Anlage EB Version H2.1 (Auditjahr 2026 / Kennzahlenjahr 2025)</v>
      </c>
    </row>
    <row r="3" spans="1:3" ht="15.75" customHeight="1" x14ac:dyDescent="0.2"/>
    <row r="4" spans="1:3" ht="15.75" x14ac:dyDescent="0.2">
      <c r="A4" s="331" t="s">
        <v>1216</v>
      </c>
    </row>
    <row r="5" spans="1:3" x14ac:dyDescent="0.2">
      <c r="A5" s="332" t="s">
        <v>1410</v>
      </c>
    </row>
    <row r="6" spans="1:3" ht="13.5" thickBot="1" x14ac:dyDescent="0.25"/>
    <row r="7" spans="1:3" ht="29.25" customHeight="1" x14ac:dyDescent="0.2">
      <c r="A7" s="457"/>
      <c r="B7" s="459" t="s">
        <v>1223</v>
      </c>
      <c r="C7" s="460"/>
    </row>
    <row r="8" spans="1:3" ht="42" customHeight="1" x14ac:dyDescent="0.2">
      <c r="A8" s="458"/>
      <c r="B8" s="296" t="s">
        <v>1217</v>
      </c>
      <c r="C8" s="297" t="s">
        <v>1218</v>
      </c>
    </row>
    <row r="9" spans="1:3" ht="30" customHeight="1" x14ac:dyDescent="0.2">
      <c r="A9" s="269" t="s">
        <v>1222</v>
      </c>
      <c r="B9" s="298"/>
      <c r="C9" s="299"/>
    </row>
    <row r="10" spans="1:3" ht="30" customHeight="1" x14ac:dyDescent="0.2">
      <c r="A10" s="300" t="s">
        <v>1219</v>
      </c>
      <c r="B10" s="298"/>
      <c r="C10" s="299"/>
    </row>
    <row r="11" spans="1:3" ht="30" customHeight="1" x14ac:dyDescent="0.2">
      <c r="A11" s="300" t="s">
        <v>1220</v>
      </c>
      <c r="B11" s="298"/>
      <c r="C11" s="299"/>
    </row>
    <row r="12" spans="1:3" ht="58.5" customHeight="1" x14ac:dyDescent="0.2">
      <c r="A12" s="300" t="s">
        <v>1221</v>
      </c>
      <c r="B12" s="298"/>
      <c r="C12" s="299"/>
    </row>
    <row r="13" spans="1:3" ht="30" customHeight="1" thickBot="1" x14ac:dyDescent="0.25">
      <c r="A13" s="301" t="s">
        <v>12</v>
      </c>
      <c r="B13" s="302">
        <f>SUM(B9:B12)</f>
        <v>0</v>
      </c>
      <c r="C13" s="303">
        <f>SUM(C9:C12)</f>
        <v>0</v>
      </c>
    </row>
  </sheetData>
  <sheetProtection algorithmName="SHA-512" hashValue="+dYagrQeo00ZwumOS2bY1IkIu2zcU2vP7N3KDAHO2feDhUkbfxvH5zMgLz3w2ViKzmVcoFmPDXAfdnaStgLgfg==" saltValue="E4aDuIK6DvIaMe0+EmOVFw==" spinCount="100000" sheet="1" objects="1" scenarios="1" selectLockedCells="1"/>
  <mergeCells count="2">
    <mergeCell ref="A7:A8"/>
    <mergeCell ref="B7:C7"/>
  </mergeCells>
  <conditionalFormatting sqref="B9:C12">
    <cfRule type="expression" dxfId="65" priority="1" stopIfTrue="1">
      <formula>LEN(TRIM(B9))=0</formula>
    </cfRule>
  </conditionalFormatting>
  <dataValidations count="1">
    <dataValidation type="whole" showInputMessage="1" showErrorMessage="1" errorTitle="Eingabefehler" error="Ganze Zahl zwischen 0 und 5000 eingeben." sqref="B9:C12" xr:uid="{00000000-0002-0000-0800-000000000000}">
      <formula1>0</formula1>
      <formula2>5000</formula2>
    </dataValidation>
  </dataValidations>
  <pageMargins left="0.7" right="0.7" top="0.75" bottom="0.75" header="0.3" footer="0.3"/>
  <pageSetup scale="84" orientation="portrait" r:id="rId1"/>
  <headerFooter>
    <oddFooter>&amp;L&amp;"Arial,Regular"&amp;7&amp;F&amp;C&amp;"Arial,Regular"&amp;7 © DKG  Alle Rechte vorbehalten&amp;R&amp;"Arial,Regular"&amp;7&amp;P</oddFooter>
  </headerFooter>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17</vt:i4>
      </vt:variant>
      <vt:variant>
        <vt:lpstr>Named Ranges</vt:lpstr>
      </vt:variant>
      <vt:variant>
        <vt:i4>12</vt:i4>
      </vt:variant>
    </vt:vector>
  </HeadingPairs>
  <TitlesOfParts>
    <vt:vector size="29" baseType="lpstr">
      <vt:lpstr>Basisdaten</vt:lpstr>
      <vt:lpstr>HilfstabelleSD</vt:lpstr>
      <vt:lpstr>HilfstabelleB</vt:lpstr>
      <vt:lpstr>Datenquelle</vt:lpstr>
      <vt:lpstr>HilfstabelleB2</vt:lpstr>
      <vt:lpstr>ICD-Liste</vt:lpstr>
      <vt:lpstr>OPS-Codes rekonstrukt Verfahren</vt:lpstr>
      <vt:lpstr>Berechnung1</vt:lpstr>
      <vt:lpstr>Rekonstruktive Verfahren</vt:lpstr>
      <vt:lpstr>HilfstabelleRekonstruk</vt:lpstr>
      <vt:lpstr>Studien</vt:lpstr>
      <vt:lpstr>Operateure</vt:lpstr>
      <vt:lpstr>HilfstabelleStudien</vt:lpstr>
      <vt:lpstr>Kennzahlenbogen_(KB)</vt:lpstr>
      <vt:lpstr>HilfstabelleKB</vt:lpstr>
      <vt:lpstr>Datendefizite_KB</vt:lpstr>
      <vt:lpstr>Hilfstabelle Datendef_KB</vt:lpstr>
      <vt:lpstr>KrebsregisterZusammenarbeit</vt:lpstr>
      <vt:lpstr>Basisdaten!Print_Area</vt:lpstr>
      <vt:lpstr>'ICD-Liste'!Print_Area</vt:lpstr>
      <vt:lpstr>'Kennzahlenbogen_(KB)'!Print_Area</vt:lpstr>
      <vt:lpstr>Operateure!Print_Area</vt:lpstr>
      <vt:lpstr>'OPS-Codes rekonstrukt Verfahren'!Print_Area</vt:lpstr>
      <vt:lpstr>Studien!Print_Area</vt:lpstr>
      <vt:lpstr>Datendefizite_KB!Print_Titles</vt:lpstr>
      <vt:lpstr>'ICD-Liste'!Print_Titles</vt:lpstr>
      <vt:lpstr>'Kennzahlenbogen_(KB)'!Print_Titles</vt:lpstr>
      <vt:lpstr>Tumordokumentation</vt:lpstr>
      <vt:lpstr>ZentrumRegNr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DKG</dc:creator>
  <cp:lastModifiedBy>OnkoZert - Florina Dudu</cp:lastModifiedBy>
  <cp:lastPrinted>2025-09-26T07:51:56Z</cp:lastPrinted>
  <dcterms:created xsi:type="dcterms:W3CDTF">2012-04-12T09:13:43Z</dcterms:created>
  <dcterms:modified xsi:type="dcterms:W3CDTF">2025-11-25T13:49:03Z</dcterms:modified>
</cp:coreProperties>
</file>