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updateLinks="never" codeName="ThisWorkbook" defaultThemeVersion="124226"/>
  <mc:AlternateContent xmlns:mc="http://schemas.openxmlformats.org/markup-compatibility/2006">
    <mc:Choice Requires="x15">
      <x15ac:absPath xmlns:x15ac="http://schemas.microsoft.com/office/spreadsheetml/2010/11/ac" url="L:\06_daten\09_excel-kennzahlenbögen\15_excel-kb auditjahr 2026\organe\kio\"/>
    </mc:Choice>
  </mc:AlternateContent>
  <xr:revisionPtr revIDLastSave="0" documentId="13_ncr:1_{F729F439-052B-4885-96C8-8008C376773C}" xr6:coauthVersionLast="47" xr6:coauthVersionMax="47" xr10:uidLastSave="{00000000-0000-0000-0000-000000000000}"/>
  <workbookProtection workbookAlgorithmName="SHA-512" workbookHashValue="F9PxsJqIukjRXO5EQqYdtX2YrntOzH/eUaS13oWz0mdcPWA++yQNE+WAfSBJMzA8gVfWEjEasyLNXkKL6tLFsw==" workbookSaltValue="ElUY0DYeosl8LifNQZPDYg==" workbookSpinCount="100000" lockStructure="1"/>
  <bookViews>
    <workbookView xWindow="-120" yWindow="-120" windowWidth="29040" windowHeight="15840" tabRatio="926" xr2:uid="{00000000-000D-0000-FFFF-FFFF00000000}"/>
  </bookViews>
  <sheets>
    <sheet name="Basisdaten" sheetId="54" r:id="rId1"/>
    <sheet name="HilfstabelleB" sheetId="78" state="hidden" r:id="rId2"/>
    <sheet name="HilfstabelleSD" sheetId="59" state="hidden" r:id="rId3"/>
    <sheet name="Datenquelle" sheetId="53" state="hidden" r:id="rId4"/>
    <sheet name="ICD-10-GM" sheetId="80" r:id="rId5"/>
    <sheet name="Expertise" sheetId="85" r:id="rId6"/>
    <sheet name="Studien" sheetId="87" r:id="rId7"/>
    <sheet name="HilfstabelleStudien" sheetId="88" state="hidden" r:id="rId8"/>
    <sheet name="Kennzahlenbogen_(KB)" sheetId="63" r:id="rId9"/>
    <sheet name="HilfstabelleKB" sheetId="66" state="hidden" r:id="rId10"/>
    <sheet name="Berechnung1" sheetId="62" state="hidden" r:id="rId11"/>
    <sheet name="Datendefizite_KB" sheetId="75" r:id="rId12"/>
    <sheet name="Datenfelder" sheetId="76" state="hidden" r:id="rId13"/>
    <sheet name="Hilfstabelle DatendefKB" sheetId="73" state="hidden" r:id="rId14"/>
    <sheet name="Netzwerk Chirurgie" sheetId="79" r:id="rId15"/>
    <sheet name="HilfstabelleC" sheetId="84" state="hidden" r:id="rId16"/>
  </sheets>
  <externalReferences>
    <externalReference r:id="rId17"/>
  </externalReferences>
  <definedNames>
    <definedName name="_xlnm._FilterDatabase" localSheetId="3" hidden="1">Datenquelle!$F$67:$F$108</definedName>
    <definedName name="myItem" localSheetId="5">OFFSET(myItemList,0,0,COUNTA(myItemList),1)</definedName>
    <definedName name="myItem" localSheetId="4">OFFSET(myItemList,0,0,COUNTA(myItemList),1)</definedName>
    <definedName name="myItem" localSheetId="6">OFFSET([0]!myItemList,0,0,COUNTA([0]!myItemList),1)</definedName>
    <definedName name="myItem">OFFSET(myItemList,0,0,COUNTA(myItemList),1)</definedName>
    <definedName name="myItemList">INDEX(Datenquelle!$A$71:$S$91,0,MATCH(Datenquelle!$E$110,Datenquelle!$A$70:$S$70,0))</definedName>
    <definedName name="_xlnm.Print_Area" localSheetId="0">Basisdaten!$A$1:$Q$49</definedName>
    <definedName name="_xlnm.Print_Area" localSheetId="11">OFFSET(Datendefizite_KB!$A$1,0,0,SUMPRODUCT((Datendefizite_KB!$A$14:$A$24&lt;&gt;"")+0)+13,11)</definedName>
    <definedName name="_xlnm.Print_Area" localSheetId="12">Datenfelder!$A$1:$G$18</definedName>
    <definedName name="_xlnm.Print_Area" localSheetId="5">Expertise!$A$1:$T$25</definedName>
    <definedName name="_xlnm.Print_Area" localSheetId="15">HilfstabelleC!$A$1:$K$28</definedName>
    <definedName name="_xlnm.Print_Area" localSheetId="4">'ICD-10-GM'!$A$1:$D$156</definedName>
    <definedName name="_xlnm.Print_Area" localSheetId="8">'Kennzahlenbogen_(KB)'!$A$1:$R$54</definedName>
    <definedName name="_xlnm.Print_Area" localSheetId="14">'Netzwerk Chirurgie'!$A$1:$K$50</definedName>
    <definedName name="_xlnm.Print_Area" localSheetId="6">Studien!$A$1:$C$59</definedName>
    <definedName name="_xlnm.Print_Titles" localSheetId="11">Datendefizite_KB!$12:$13</definedName>
    <definedName name="_xlnm.Print_Titles" localSheetId="12">Datenfelder!$5:$5</definedName>
    <definedName name="_xlnm.Print_Titles" localSheetId="5">Expertise!$12:$13</definedName>
    <definedName name="_xlnm.Print_Titles" localSheetId="13">'Hilfstabelle DatendefKB'!$1:$1</definedName>
    <definedName name="_xlnm.Print_Titles" localSheetId="4">'ICD-10-GM'!$7:$7</definedName>
    <definedName name="_xlnm.Print_Titles" localSheetId="8">'Kennzahlenbogen_(KB)'!$6:$7</definedName>
    <definedName name="Tumordokumentation">Datenquelle!$B$1:$B$43</definedName>
    <definedName name="Zentrum">Datenquelle!$A$68:$A$108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87" l="1"/>
  <c r="G11" i="87"/>
  <c r="H11" i="87" s="1"/>
  <c r="F12" i="87"/>
  <c r="H12" i="87" s="1"/>
  <c r="G12" i="87"/>
  <c r="F13" i="87"/>
  <c r="G13" i="87"/>
  <c r="F14" i="87"/>
  <c r="G14" i="87"/>
  <c r="F15" i="87"/>
  <c r="G15" i="87"/>
  <c r="H15" i="87"/>
  <c r="F16" i="87"/>
  <c r="G16" i="87"/>
  <c r="H16" i="87"/>
  <c r="F17" i="87"/>
  <c r="H17" i="87" s="1"/>
  <c r="G17" i="87"/>
  <c r="F18" i="87"/>
  <c r="G18" i="87"/>
  <c r="F19" i="87"/>
  <c r="G19" i="87"/>
  <c r="F20" i="87"/>
  <c r="G20" i="87"/>
  <c r="F21" i="87"/>
  <c r="H21" i="87" s="1"/>
  <c r="G21" i="87"/>
  <c r="F22" i="87"/>
  <c r="G22" i="87"/>
  <c r="H22" i="87"/>
  <c r="B14" i="88" s="1"/>
  <c r="F23" i="87"/>
  <c r="G23" i="87"/>
  <c r="H23" i="87"/>
  <c r="M15" i="88" s="1"/>
  <c r="F24" i="87"/>
  <c r="G24" i="87"/>
  <c r="F25" i="87"/>
  <c r="G25" i="87"/>
  <c r="H25" i="87"/>
  <c r="A17" i="88" s="1"/>
  <c r="F26" i="87"/>
  <c r="G26" i="87"/>
  <c r="F27" i="87"/>
  <c r="G27" i="87"/>
  <c r="F28" i="87"/>
  <c r="G28" i="87"/>
  <c r="H28" i="87"/>
  <c r="M20" i="88" s="1"/>
  <c r="F29" i="87"/>
  <c r="H29" i="87" s="1"/>
  <c r="M21" i="88" s="1"/>
  <c r="G29" i="87"/>
  <c r="F30" i="87"/>
  <c r="G30" i="87"/>
  <c r="F31" i="87"/>
  <c r="H31" i="87" s="1"/>
  <c r="M23" i="88" s="1"/>
  <c r="G31" i="87"/>
  <c r="F32" i="87"/>
  <c r="H32" i="87" s="1"/>
  <c r="G32" i="87"/>
  <c r="F33" i="87"/>
  <c r="G33" i="87"/>
  <c r="F34" i="87"/>
  <c r="H34" i="87" s="1"/>
  <c r="M26" i="88" s="1"/>
  <c r="G34" i="87"/>
  <c r="F35" i="87"/>
  <c r="H35" i="87" s="1"/>
  <c r="A27" i="88" s="1"/>
  <c r="G35" i="87"/>
  <c r="F36" i="87"/>
  <c r="G36" i="87"/>
  <c r="F37" i="87"/>
  <c r="G37" i="87"/>
  <c r="F38" i="87"/>
  <c r="G38" i="87"/>
  <c r="H38" i="87"/>
  <c r="F39" i="87"/>
  <c r="G39" i="87"/>
  <c r="F40" i="87"/>
  <c r="G40" i="87"/>
  <c r="H40" i="87" s="1"/>
  <c r="F41" i="87"/>
  <c r="G41" i="87"/>
  <c r="H41" i="87"/>
  <c r="A33" i="88" s="1"/>
  <c r="F42" i="87"/>
  <c r="H42" i="87" s="1"/>
  <c r="G42" i="87"/>
  <c r="F43" i="87"/>
  <c r="G43" i="87"/>
  <c r="F44" i="87"/>
  <c r="H44" i="87" s="1"/>
  <c r="M36" i="88" s="1"/>
  <c r="G44" i="87"/>
  <c r="F45" i="87"/>
  <c r="H45" i="87" s="1"/>
  <c r="A37" i="88" s="1"/>
  <c r="G45" i="87"/>
  <c r="F46" i="87"/>
  <c r="G46" i="87"/>
  <c r="F47" i="87"/>
  <c r="G47" i="87"/>
  <c r="F48" i="87"/>
  <c r="G48" i="87"/>
  <c r="F49" i="87"/>
  <c r="H49" i="87" s="1"/>
  <c r="G49" i="87"/>
  <c r="F50" i="87"/>
  <c r="G50" i="87"/>
  <c r="H50" i="87"/>
  <c r="M42" i="88" s="1"/>
  <c r="F51" i="87"/>
  <c r="G51" i="87"/>
  <c r="H51" i="87"/>
  <c r="M43" i="88" s="1"/>
  <c r="F52" i="87"/>
  <c r="H52" i="87" s="1"/>
  <c r="G52" i="87"/>
  <c r="F53" i="87"/>
  <c r="G53" i="87"/>
  <c r="F54" i="87"/>
  <c r="G54" i="87"/>
  <c r="F55" i="87"/>
  <c r="G55" i="87"/>
  <c r="F56" i="87"/>
  <c r="G56" i="87"/>
  <c r="F57" i="87"/>
  <c r="G57" i="87"/>
  <c r="H57" i="87"/>
  <c r="B49" i="88" s="1"/>
  <c r="F58" i="87"/>
  <c r="G58" i="87"/>
  <c r="H58" i="87"/>
  <c r="A50" i="88" s="1"/>
  <c r="F59" i="87"/>
  <c r="G59" i="87"/>
  <c r="H55" i="87" l="1"/>
  <c r="H48" i="87"/>
  <c r="B40" i="88" s="1"/>
  <c r="H43" i="87"/>
  <c r="B35" i="88" s="1"/>
  <c r="H36" i="87"/>
  <c r="A28" i="88" s="1"/>
  <c r="H30" i="87"/>
  <c r="M22" i="88" s="1"/>
  <c r="H20" i="87"/>
  <c r="B12" i="88" s="1"/>
  <c r="H13" i="87"/>
  <c r="B5" i="88" s="1"/>
  <c r="H47" i="87"/>
  <c r="A39" i="88" s="1"/>
  <c r="M47" i="88"/>
  <c r="B47" i="88"/>
  <c r="A47" i="88"/>
  <c r="A40" i="88"/>
  <c r="M40" i="88"/>
  <c r="A35" i="88"/>
  <c r="M35" i="88"/>
  <c r="M12" i="88"/>
  <c r="A12" i="88"/>
  <c r="B41" i="88"/>
  <c r="M41" i="88"/>
  <c r="M34" i="88"/>
  <c r="A34" i="88"/>
  <c r="B34" i="88"/>
  <c r="M13" i="88"/>
  <c r="A13" i="88"/>
  <c r="B13" i="88"/>
  <c r="M45" i="88"/>
  <c r="M6" i="88"/>
  <c r="M49" i="88"/>
  <c r="A42" i="88"/>
  <c r="M37" i="88"/>
  <c r="A30" i="88"/>
  <c r="A23" i="88"/>
  <c r="B20" i="88"/>
  <c r="M17" i="88"/>
  <c r="M7" i="88"/>
  <c r="B36" i="88"/>
  <c r="B26" i="88"/>
  <c r="A14" i="88"/>
  <c r="A49" i="88"/>
  <c r="M33" i="88"/>
  <c r="A10" i="88"/>
  <c r="M50" i="88"/>
  <c r="H56" i="87"/>
  <c r="M48" i="88" s="1"/>
  <c r="H53" i="87"/>
  <c r="A43" i="88"/>
  <c r="H37" i="87"/>
  <c r="A29" i="88" s="1"/>
  <c r="M27" i="88"/>
  <c r="H33" i="87"/>
  <c r="M24" i="88"/>
  <c r="A20" i="88"/>
  <c r="H24" i="87"/>
  <c r="H18" i="87"/>
  <c r="M8" i="88"/>
  <c r="H14" i="87"/>
  <c r="M5" i="88"/>
  <c r="M4" i="88"/>
  <c r="A36" i="88"/>
  <c r="A26" i="88"/>
  <c r="B15" i="88"/>
  <c r="B50" i="88"/>
  <c r="M14" i="88"/>
  <c r="A9" i="88"/>
  <c r="B37" i="88"/>
  <c r="B33" i="88"/>
  <c r="B27" i="88"/>
  <c r="B17" i="88"/>
  <c r="A15" i="88"/>
  <c r="M44" i="88"/>
  <c r="A41" i="88"/>
  <c r="A21" i="88"/>
  <c r="B42" i="88"/>
  <c r="A22" i="88"/>
  <c r="H54" i="87"/>
  <c r="B46" i="88" s="1"/>
  <c r="A46" i="88"/>
  <c r="A32" i="88"/>
  <c r="M25" i="88"/>
  <c r="H27" i="87"/>
  <c r="A19" i="88" s="1"/>
  <c r="H19" i="87"/>
  <c r="M11" i="88" s="1"/>
  <c r="A11" i="88"/>
  <c r="B11" i="88"/>
  <c r="H26" i="87"/>
  <c r="B18" i="88" s="1"/>
  <c r="H46" i="87"/>
  <c r="H39" i="87"/>
  <c r="B31" i="88" s="1"/>
  <c r="H59" i="87"/>
  <c r="B45" i="88"/>
  <c r="B25" i="88"/>
  <c r="A45" i="88"/>
  <c r="A25" i="88"/>
  <c r="B44" i="88"/>
  <c r="B24" i="88"/>
  <c r="A44" i="88"/>
  <c r="A24" i="88"/>
  <c r="B43" i="88"/>
  <c r="B23" i="88"/>
  <c r="M32" i="88"/>
  <c r="B32" i="88"/>
  <c r="B22" i="88"/>
  <c r="M51" i="88"/>
  <c r="M30" i="88"/>
  <c r="M10" i="88"/>
  <c r="B21" i="88"/>
  <c r="M29" i="88"/>
  <c r="M9" i="88"/>
  <c r="B30" i="88"/>
  <c r="B10" i="88"/>
  <c r="B39" i="88"/>
  <c r="B9" i="88"/>
  <c r="A3" i="88"/>
  <c r="B7" i="88"/>
  <c r="B8" i="88"/>
  <c r="A4" i="88"/>
  <c r="M28" i="88" l="1"/>
  <c r="B28" i="88"/>
  <c r="B29" i="88"/>
  <c r="M39" i="88"/>
  <c r="M19" i="88"/>
  <c r="M46" i="88"/>
  <c r="B16" i="88"/>
  <c r="A16" i="88"/>
  <c r="A48" i="88"/>
  <c r="B48" i="88"/>
  <c r="M16" i="88"/>
  <c r="M31" i="88"/>
  <c r="A38" i="88"/>
  <c r="B38" i="88"/>
  <c r="A18" i="88"/>
  <c r="B19" i="88"/>
  <c r="A31" i="88"/>
  <c r="A51" i="88"/>
  <c r="B51" i="88"/>
  <c r="M18" i="88"/>
  <c r="M38" i="88"/>
  <c r="B4" i="88"/>
  <c r="A8" i="88"/>
  <c r="B6" i="88"/>
  <c r="A6" i="88"/>
  <c r="B3" i="88"/>
  <c r="M3" i="88"/>
  <c r="A5" i="88"/>
  <c r="A7" i="88"/>
  <c r="Q27" i="63" l="1"/>
  <c r="F10" i="87" l="1"/>
  <c r="G10" i="87"/>
  <c r="A2" i="87"/>
  <c r="H10" i="87" l="1"/>
  <c r="C5" i="87" l="1"/>
  <c r="Q32" i="63" s="1"/>
  <c r="B2" i="88"/>
  <c r="A2" i="88"/>
  <c r="M2" i="88"/>
  <c r="E6" i="59" l="1"/>
  <c r="F6" i="59"/>
  <c r="T26" i="63" l="1"/>
  <c r="T23" i="63"/>
  <c r="S23" i="63"/>
  <c r="S26" i="63"/>
  <c r="R15" i="85" l="1"/>
  <c r="S19" i="85"/>
  <c r="T19" i="85" s="1"/>
  <c r="S14" i="85"/>
  <c r="T14" i="85" s="1"/>
  <c r="G22" i="66" l="1"/>
  <c r="F22" i="66"/>
  <c r="C22" i="66"/>
  <c r="B22" i="66"/>
  <c r="O57" i="62" l="1"/>
  <c r="H22" i="66" s="1"/>
  <c r="Q40" i="63"/>
  <c r="C18" i="66"/>
  <c r="Q26" i="63"/>
  <c r="D4" i="63"/>
  <c r="R38" i="63" l="1"/>
  <c r="M57" i="62" s="1"/>
  <c r="N57" i="62" s="1"/>
  <c r="E22" i="66" s="1"/>
  <c r="Q28" i="63"/>
  <c r="D22" i="66"/>
  <c r="L57" i="62"/>
  <c r="A12" i="73" l="1"/>
  <c r="F12" i="73" s="1"/>
  <c r="L45" i="62"/>
  <c r="D18" i="66"/>
  <c r="H14" i="85"/>
  <c r="R40" i="79"/>
  <c r="Q40" i="79"/>
  <c r="R24" i="79"/>
  <c r="Q24" i="79"/>
  <c r="L12" i="73" l="1"/>
  <c r="G12" i="73"/>
  <c r="D12" i="73"/>
  <c r="E12" i="73"/>
  <c r="I12" i="73"/>
  <c r="K12" i="73"/>
  <c r="C12" i="73"/>
  <c r="J12" i="73"/>
  <c r="H12" i="73"/>
  <c r="M12" i="73"/>
  <c r="R18" i="85"/>
  <c r="R17" i="85"/>
  <c r="R16" i="85"/>
  <c r="R14" i="85"/>
  <c r="A2" i="85" l="1"/>
  <c r="B21" i="84"/>
  <c r="B20" i="84"/>
  <c r="B19" i="84"/>
  <c r="B18" i="84"/>
  <c r="B17" i="84"/>
  <c r="B16" i="84"/>
  <c r="B15" i="84"/>
  <c r="B14" i="84"/>
  <c r="B13" i="84"/>
  <c r="Q36" i="63"/>
  <c r="G45" i="79" l="1"/>
  <c r="D27" i="84" s="1"/>
  <c r="N8" i="85"/>
  <c r="C8" i="85"/>
  <c r="P40" i="79"/>
  <c r="P24" i="79"/>
  <c r="N11" i="79"/>
  <c r="O10" i="79"/>
  <c r="N10" i="79"/>
  <c r="G12" i="84"/>
  <c r="F12" i="84"/>
  <c r="G23" i="84"/>
  <c r="F23" i="84"/>
  <c r="D24" i="84"/>
  <c r="D25" i="84"/>
  <c r="D26" i="84"/>
  <c r="C25" i="84"/>
  <c r="C26" i="84"/>
  <c r="C24" i="84"/>
  <c r="I22" i="84"/>
  <c r="J22" i="84"/>
  <c r="K22" i="84"/>
  <c r="H22" i="84"/>
  <c r="D13" i="84"/>
  <c r="D14" i="84"/>
  <c r="D15" i="84"/>
  <c r="D16" i="84"/>
  <c r="D17" i="84"/>
  <c r="D18" i="84"/>
  <c r="D19" i="84"/>
  <c r="D20" i="84"/>
  <c r="D21" i="84"/>
  <c r="C14" i="84"/>
  <c r="C15" i="84"/>
  <c r="C16" i="84"/>
  <c r="C17" i="84"/>
  <c r="C18" i="84"/>
  <c r="C19" i="84"/>
  <c r="C20" i="84"/>
  <c r="C21" i="84"/>
  <c r="C13" i="84"/>
  <c r="I11" i="84"/>
  <c r="J11" i="84"/>
  <c r="K11" i="84"/>
  <c r="H11" i="84"/>
  <c r="D3" i="84"/>
  <c r="D4" i="84"/>
  <c r="D5" i="84"/>
  <c r="D6" i="84"/>
  <c r="D7" i="84"/>
  <c r="D8" i="84"/>
  <c r="D9" i="84"/>
  <c r="D10" i="84"/>
  <c r="C3" i="84"/>
  <c r="C4" i="84"/>
  <c r="C5" i="84"/>
  <c r="C6" i="84"/>
  <c r="C7" i="84"/>
  <c r="C8" i="84"/>
  <c r="C9" i="84"/>
  <c r="C10" i="84"/>
  <c r="D2" i="84"/>
  <c r="C2" i="84"/>
  <c r="B25" i="84"/>
  <c r="B26" i="84"/>
  <c r="B24" i="84"/>
  <c r="B23" i="84"/>
  <c r="B22" i="84"/>
  <c r="B12" i="84"/>
  <c r="B11" i="84"/>
  <c r="B3" i="84"/>
  <c r="B4" i="84"/>
  <c r="B5" i="84"/>
  <c r="B6" i="84"/>
  <c r="B7" i="84"/>
  <c r="B8" i="84"/>
  <c r="B9" i="84"/>
  <c r="B10" i="84"/>
  <c r="B2" i="84"/>
  <c r="N44" i="79"/>
  <c r="N43" i="79"/>
  <c r="O43" i="79"/>
  <c r="P43" i="79"/>
  <c r="O44" i="79"/>
  <c r="P44" i="79"/>
  <c r="P42" i="79"/>
  <c r="O42" i="79"/>
  <c r="N42" i="79"/>
  <c r="O40" i="79"/>
  <c r="N40" i="79"/>
  <c r="P37" i="79"/>
  <c r="O37" i="79"/>
  <c r="N37" i="79"/>
  <c r="N34" i="79"/>
  <c r="N33" i="79"/>
  <c r="N32" i="79"/>
  <c r="N27" i="79"/>
  <c r="O27" i="79"/>
  <c r="P27" i="79"/>
  <c r="N28" i="79"/>
  <c r="O28" i="79"/>
  <c r="P28" i="79"/>
  <c r="N29" i="79"/>
  <c r="O29" i="79"/>
  <c r="P29" i="79"/>
  <c r="N30" i="79"/>
  <c r="O30" i="79"/>
  <c r="P30" i="79"/>
  <c r="N31" i="79"/>
  <c r="O31" i="79"/>
  <c r="P31" i="79"/>
  <c r="O32" i="79"/>
  <c r="P32" i="79"/>
  <c r="O33" i="79"/>
  <c r="P33" i="79"/>
  <c r="O34" i="79"/>
  <c r="P34" i="79"/>
  <c r="N26" i="79"/>
  <c r="P26" i="79"/>
  <c r="O26" i="79"/>
  <c r="O24" i="79"/>
  <c r="N24" i="79"/>
  <c r="O21" i="79"/>
  <c r="N21" i="79"/>
  <c r="P21" i="79"/>
  <c r="P18" i="79"/>
  <c r="P17" i="79"/>
  <c r="P16" i="79"/>
  <c r="P15" i="79"/>
  <c r="P14" i="79"/>
  <c r="P13" i="79"/>
  <c r="P12" i="79"/>
  <c r="P11" i="79"/>
  <c r="P10" i="79"/>
  <c r="O11" i="79"/>
  <c r="O12" i="79"/>
  <c r="O13" i="79"/>
  <c r="O14" i="79"/>
  <c r="O15" i="79"/>
  <c r="O16" i="79"/>
  <c r="O17" i="79"/>
  <c r="O18" i="79"/>
  <c r="N18" i="79"/>
  <c r="N17" i="79"/>
  <c r="N16" i="79"/>
  <c r="N15" i="79"/>
  <c r="N14" i="79"/>
  <c r="N13" i="79"/>
  <c r="N12" i="79"/>
  <c r="F37" i="79"/>
  <c r="Q37" i="79" s="1"/>
  <c r="E22" i="84" s="1"/>
  <c r="F21" i="79"/>
  <c r="Q21" i="79" s="1"/>
  <c r="E11" i="84" s="1"/>
  <c r="O9" i="79" l="1"/>
  <c r="N9" i="79"/>
  <c r="W20" i="85"/>
  <c r="I5" i="79" l="1"/>
  <c r="O45" i="62"/>
  <c r="H18" i="66" s="1"/>
  <c r="O42" i="62"/>
  <c r="H17" i="66" s="1"/>
  <c r="G18" i="66"/>
  <c r="G17" i="66"/>
  <c r="F18" i="66"/>
  <c r="F17" i="66"/>
  <c r="H19" i="85"/>
  <c r="Q23" i="63"/>
  <c r="B17" i="66" l="1"/>
  <c r="B18" i="66"/>
  <c r="R26" i="63"/>
  <c r="R23" i="63"/>
  <c r="L42" i="62"/>
  <c r="M45" i="62" l="1"/>
  <c r="N45" i="62" s="1"/>
  <c r="E18" i="66" s="1"/>
  <c r="A8" i="73"/>
  <c r="A7" i="73"/>
  <c r="M42" i="62"/>
  <c r="N42" i="62" s="1"/>
  <c r="E17" i="66" s="1"/>
  <c r="J8" i="73" l="1"/>
  <c r="I8" i="73"/>
  <c r="C8" i="73"/>
  <c r="K8" i="73"/>
  <c r="E8" i="73"/>
  <c r="H8" i="73"/>
  <c r="G8" i="73"/>
  <c r="F8" i="73"/>
  <c r="D8" i="73"/>
  <c r="M8" i="73"/>
  <c r="L8" i="73"/>
  <c r="E7" i="73"/>
  <c r="D7" i="73"/>
  <c r="M7" i="73"/>
  <c r="F7" i="73"/>
  <c r="C7" i="73"/>
  <c r="L7" i="73"/>
  <c r="G7" i="73"/>
  <c r="I7" i="73"/>
  <c r="J7" i="73"/>
  <c r="H7" i="73"/>
  <c r="K7" i="73"/>
  <c r="D29" i="85"/>
  <c r="A65" i="53"/>
  <c r="B65" i="53" s="1"/>
  <c r="D65" i="53" l="1"/>
  <c r="C65" i="53"/>
  <c r="B2" i="79" l="1"/>
  <c r="B2" i="76"/>
  <c r="B2" i="63"/>
  <c r="B2" i="80"/>
  <c r="U18" i="63" l="1"/>
  <c r="Q18" i="63" s="1"/>
  <c r="Q21" i="63"/>
  <c r="D36" i="54" l="1"/>
  <c r="D33" i="54"/>
  <c r="D32" i="54"/>
  <c r="D34" i="54" l="1"/>
  <c r="D38" i="54" l="1"/>
  <c r="A3" i="78" l="1"/>
  <c r="A4" i="78"/>
  <c r="A2" i="78"/>
  <c r="Q34" i="63" l="1"/>
  <c r="P30" i="54" l="1"/>
  <c r="P29" i="54"/>
  <c r="P28" i="54"/>
  <c r="U36" i="63" l="1"/>
  <c r="B20" i="54"/>
  <c r="C10" i="54"/>
  <c r="F65" i="53"/>
  <c r="G13" i="66" l="1"/>
  <c r="G12" i="66"/>
  <c r="F13" i="66"/>
  <c r="F12" i="66"/>
  <c r="B15" i="66"/>
  <c r="F15" i="66"/>
  <c r="G15" i="66"/>
  <c r="B16" i="66"/>
  <c r="F16" i="66"/>
  <c r="G16" i="66"/>
  <c r="B19" i="66"/>
  <c r="F19" i="66"/>
  <c r="G19" i="66"/>
  <c r="B20" i="66"/>
  <c r="F20" i="66"/>
  <c r="G20" i="66"/>
  <c r="B21" i="66"/>
  <c r="F21" i="66"/>
  <c r="G21" i="66"/>
  <c r="G14" i="66"/>
  <c r="F14" i="66"/>
  <c r="B14" i="66"/>
  <c r="O36" i="62"/>
  <c r="H15" i="66" s="1"/>
  <c r="O39" i="62"/>
  <c r="H16" i="66" s="1"/>
  <c r="O48" i="62"/>
  <c r="H19" i="66" s="1"/>
  <c r="O51" i="62"/>
  <c r="H20" i="66" s="1"/>
  <c r="O54" i="62"/>
  <c r="H21" i="66" s="1"/>
  <c r="O33" i="62"/>
  <c r="O30" i="62"/>
  <c r="O27" i="62"/>
  <c r="L61" i="62"/>
  <c r="M61" i="62"/>
  <c r="N61" i="62" s="1"/>
  <c r="O61" i="62"/>
  <c r="L62" i="62"/>
  <c r="M62" i="62"/>
  <c r="N62" i="62" s="1"/>
  <c r="O62" i="62"/>
  <c r="L63" i="62"/>
  <c r="M63" i="62"/>
  <c r="N63" i="62" s="1"/>
  <c r="O63" i="62"/>
  <c r="L64" i="62"/>
  <c r="M64" i="62"/>
  <c r="N64" i="62" s="1"/>
  <c r="O64" i="62"/>
  <c r="L65" i="62"/>
  <c r="M65" i="62"/>
  <c r="N65" i="62" s="1"/>
  <c r="O65" i="62"/>
  <c r="L66" i="62"/>
  <c r="M66" i="62"/>
  <c r="N66" i="62" s="1"/>
  <c r="O66" i="62"/>
  <c r="L67" i="62"/>
  <c r="M67" i="62"/>
  <c r="N67" i="62" s="1"/>
  <c r="O67" i="62"/>
  <c r="L68" i="62"/>
  <c r="M68" i="62"/>
  <c r="N68" i="62" s="1"/>
  <c r="O68" i="62"/>
  <c r="L69" i="62"/>
  <c r="M69" i="62"/>
  <c r="N69" i="62" s="1"/>
  <c r="O69" i="62"/>
  <c r="L70" i="62"/>
  <c r="M70" i="62"/>
  <c r="N70" i="62" s="1"/>
  <c r="O70" i="62"/>
  <c r="L71" i="62"/>
  <c r="M71" i="62"/>
  <c r="N71" i="62" s="1"/>
  <c r="O71" i="62"/>
  <c r="L72" i="62"/>
  <c r="M72" i="62"/>
  <c r="N72" i="62" s="1"/>
  <c r="O72" i="62"/>
  <c r="L73" i="62"/>
  <c r="M73" i="62"/>
  <c r="N73" i="62" s="1"/>
  <c r="O73" i="62"/>
  <c r="L74" i="62"/>
  <c r="M74" i="62"/>
  <c r="N74" i="62" s="1"/>
  <c r="O74" i="62"/>
  <c r="L75" i="62"/>
  <c r="M75" i="62"/>
  <c r="N75" i="62" s="1"/>
  <c r="O75" i="62"/>
  <c r="L76" i="62"/>
  <c r="M76" i="62"/>
  <c r="N76" i="62" s="1"/>
  <c r="O76" i="62"/>
  <c r="L77" i="62"/>
  <c r="M77" i="62"/>
  <c r="N77" i="62" s="1"/>
  <c r="O77" i="62"/>
  <c r="L78" i="62"/>
  <c r="M78" i="62"/>
  <c r="N78" i="62" s="1"/>
  <c r="O78" i="62"/>
  <c r="L79" i="62"/>
  <c r="M79" i="62"/>
  <c r="N79" i="62" s="1"/>
  <c r="O79" i="62"/>
  <c r="L80" i="62"/>
  <c r="M80" i="62"/>
  <c r="N80" i="62" s="1"/>
  <c r="O80" i="62"/>
  <c r="L81" i="62"/>
  <c r="M81" i="62"/>
  <c r="N81" i="62" s="1"/>
  <c r="O81" i="62"/>
  <c r="L82" i="62"/>
  <c r="M82" i="62"/>
  <c r="N82" i="62" s="1"/>
  <c r="O82" i="62"/>
  <c r="L83" i="62"/>
  <c r="M83" i="62"/>
  <c r="N83" i="62" s="1"/>
  <c r="O83" i="62"/>
  <c r="L84" i="62"/>
  <c r="M84" i="62"/>
  <c r="N84" i="62" s="1"/>
  <c r="O84" i="62"/>
  <c r="L85" i="62"/>
  <c r="M85" i="62"/>
  <c r="N85" i="62" s="1"/>
  <c r="O85" i="62"/>
  <c r="L86" i="62"/>
  <c r="M86" i="62"/>
  <c r="N86" i="62" s="1"/>
  <c r="O86" i="62"/>
  <c r="L87" i="62"/>
  <c r="M87" i="62"/>
  <c r="N87" i="62" s="1"/>
  <c r="O87" i="62"/>
  <c r="L88" i="62"/>
  <c r="M88" i="62"/>
  <c r="N88" i="62" s="1"/>
  <c r="O88" i="62"/>
  <c r="L89" i="62"/>
  <c r="M89" i="62"/>
  <c r="N89" i="62" s="1"/>
  <c r="O89" i="62"/>
  <c r="L90" i="62"/>
  <c r="M90" i="62"/>
  <c r="N90" i="62" s="1"/>
  <c r="O90" i="62"/>
  <c r="L91" i="62"/>
  <c r="M91" i="62"/>
  <c r="N91" i="62" s="1"/>
  <c r="O91" i="62"/>
  <c r="L92" i="62"/>
  <c r="M92" i="62"/>
  <c r="N92" i="62" s="1"/>
  <c r="O92" i="62"/>
  <c r="L93" i="62"/>
  <c r="M93" i="62"/>
  <c r="N93" i="62" s="1"/>
  <c r="O93" i="62"/>
  <c r="L94" i="62"/>
  <c r="M94" i="62"/>
  <c r="N94" i="62" s="1"/>
  <c r="O94" i="62"/>
  <c r="L95" i="62"/>
  <c r="M95" i="62"/>
  <c r="N95" i="62" s="1"/>
  <c r="O95" i="62"/>
  <c r="L96" i="62"/>
  <c r="M96" i="62"/>
  <c r="N96" i="62" s="1"/>
  <c r="O96" i="62"/>
  <c r="L97" i="62"/>
  <c r="M97" i="62"/>
  <c r="N97" i="62" s="1"/>
  <c r="O97" i="62"/>
  <c r="L98" i="62"/>
  <c r="M98" i="62"/>
  <c r="N98" i="62" s="1"/>
  <c r="O98" i="62"/>
  <c r="L99" i="62"/>
  <c r="M99" i="62"/>
  <c r="N99" i="62" s="1"/>
  <c r="O99" i="62"/>
  <c r="L100" i="62"/>
  <c r="M100" i="62"/>
  <c r="N100" i="62" s="1"/>
  <c r="O100" i="62"/>
  <c r="L101" i="62"/>
  <c r="M101" i="62"/>
  <c r="N101" i="62" s="1"/>
  <c r="O101" i="62"/>
  <c r="L102" i="62"/>
  <c r="M102" i="62"/>
  <c r="N102" i="62" s="1"/>
  <c r="O102" i="62"/>
  <c r="L103" i="62"/>
  <c r="M103" i="62"/>
  <c r="N103" i="62" s="1"/>
  <c r="O103" i="62"/>
  <c r="L104" i="62"/>
  <c r="M104" i="62"/>
  <c r="N104" i="62" s="1"/>
  <c r="O104" i="62"/>
  <c r="L105" i="62"/>
  <c r="M105" i="62"/>
  <c r="N105" i="62" s="1"/>
  <c r="O105" i="62"/>
  <c r="L106" i="62"/>
  <c r="M106" i="62"/>
  <c r="N106" i="62" s="1"/>
  <c r="O106" i="62"/>
  <c r="L107" i="62"/>
  <c r="M107" i="62"/>
  <c r="N107" i="62" s="1"/>
  <c r="O107" i="62"/>
  <c r="L108" i="62"/>
  <c r="M108" i="62"/>
  <c r="N108" i="62" s="1"/>
  <c r="O108" i="62"/>
  <c r="L109" i="62"/>
  <c r="M109" i="62"/>
  <c r="N109" i="62" s="1"/>
  <c r="O109" i="62"/>
  <c r="L110" i="62"/>
  <c r="M110" i="62"/>
  <c r="N110" i="62" s="1"/>
  <c r="O110" i="62"/>
  <c r="L111" i="62"/>
  <c r="M111" i="62"/>
  <c r="N111" i="62" s="1"/>
  <c r="O111" i="62"/>
  <c r="B3" i="78" l="1"/>
  <c r="C3" i="78"/>
  <c r="D3" i="78"/>
  <c r="E3" i="78"/>
  <c r="F3" i="78"/>
  <c r="G3" i="78"/>
  <c r="H3" i="78"/>
  <c r="I3" i="78"/>
  <c r="J3" i="78"/>
  <c r="K3" i="78"/>
  <c r="L3" i="78"/>
  <c r="M3" i="78"/>
  <c r="B4" i="78"/>
  <c r="C4" i="78"/>
  <c r="D4" i="78"/>
  <c r="E4" i="78"/>
  <c r="F4" i="78"/>
  <c r="G4" i="78"/>
  <c r="H4" i="78"/>
  <c r="I4" i="78"/>
  <c r="J4" i="78"/>
  <c r="K4" i="78"/>
  <c r="L4" i="78"/>
  <c r="M4" i="78"/>
  <c r="C2" i="78"/>
  <c r="D2" i="78"/>
  <c r="E2" i="78"/>
  <c r="F2" i="78"/>
  <c r="G2" i="78"/>
  <c r="H2" i="78"/>
  <c r="I2" i="78"/>
  <c r="J2" i="78"/>
  <c r="K2" i="78"/>
  <c r="L2" i="78"/>
  <c r="M2" i="78"/>
  <c r="B2" i="78"/>
  <c r="C1" i="78"/>
  <c r="D1" i="78"/>
  <c r="E1" i="78"/>
  <c r="F1" i="78"/>
  <c r="G1" i="78"/>
  <c r="H1" i="78"/>
  <c r="I1" i="78"/>
  <c r="J1" i="78"/>
  <c r="K1" i="78"/>
  <c r="L1" i="78"/>
  <c r="M1" i="78"/>
  <c r="N1" i="78"/>
  <c r="B1" i="78"/>
  <c r="A9" i="78"/>
  <c r="A8" i="78"/>
  <c r="A7" i="78"/>
  <c r="A6" i="78"/>
  <c r="A5" i="78"/>
  <c r="A1" i="78"/>
  <c r="N8" i="78"/>
  <c r="N6" i="78"/>
  <c r="N3" i="78"/>
  <c r="N4" i="78" l="1"/>
  <c r="N2" i="78"/>
  <c r="N5" i="78"/>
  <c r="C16" i="66"/>
  <c r="Q30" i="63" l="1"/>
  <c r="Q37" i="63"/>
  <c r="N7" i="78"/>
  <c r="Q11" i="63"/>
  <c r="B13" i="66" l="1"/>
  <c r="D21" i="66"/>
  <c r="R35" i="63"/>
  <c r="N9" i="78"/>
  <c r="C15" i="66"/>
  <c r="L54" i="62"/>
  <c r="R11" i="63"/>
  <c r="L30" i="62"/>
  <c r="C21" i="66"/>
  <c r="Q15" i="63"/>
  <c r="C19" i="66"/>
  <c r="Q8" i="63"/>
  <c r="A11" i="73" l="1"/>
  <c r="H11" i="73" s="1"/>
  <c r="A3" i="73"/>
  <c r="L3" i="73" s="1"/>
  <c r="B12" i="66"/>
  <c r="C14" i="66"/>
  <c r="Q16" i="63"/>
  <c r="M30" i="62"/>
  <c r="N30" i="62" s="1"/>
  <c r="M54" i="62"/>
  <c r="N54" i="62" s="1"/>
  <c r="E21" i="66" s="1"/>
  <c r="R8" i="63"/>
  <c r="L27" i="62"/>
  <c r="C20" i="66"/>
  <c r="E3" i="73" l="1"/>
  <c r="K3" i="73"/>
  <c r="G3" i="73"/>
  <c r="D3" i="73"/>
  <c r="H3" i="73"/>
  <c r="J3" i="73"/>
  <c r="I3" i="73"/>
  <c r="F3" i="73"/>
  <c r="M3" i="73"/>
  <c r="G11" i="73"/>
  <c r="D11" i="73"/>
  <c r="J11" i="73"/>
  <c r="C11" i="73"/>
  <c r="K11" i="73"/>
  <c r="F11" i="73"/>
  <c r="I11" i="73"/>
  <c r="L11" i="73"/>
  <c r="M11" i="73"/>
  <c r="E11" i="73"/>
  <c r="C3" i="73"/>
  <c r="M27" i="62"/>
  <c r="N27" i="62" s="1"/>
  <c r="A2" i="73"/>
  <c r="F2" i="73" s="1"/>
  <c r="L2" i="73" l="1"/>
  <c r="I2" i="73"/>
  <c r="G2" i="73"/>
  <c r="M2" i="73"/>
  <c r="H2" i="73"/>
  <c r="E2" i="73"/>
  <c r="C2" i="73"/>
  <c r="J2" i="73"/>
  <c r="K2" i="73"/>
  <c r="D2" i="73"/>
  <c r="D20" i="66"/>
  <c r="R32" i="63"/>
  <c r="L51" i="62"/>
  <c r="B2" i="66"/>
  <c r="B3" i="66"/>
  <c r="C8" i="75"/>
  <c r="J8" i="75"/>
  <c r="H12" i="66"/>
  <c r="H13" i="66"/>
  <c r="H14" i="66"/>
  <c r="Q22" i="63"/>
  <c r="Q31" i="63"/>
  <c r="B1" i="59"/>
  <c r="B2" i="59"/>
  <c r="B6" i="59"/>
  <c r="Q19" i="63"/>
  <c r="A10" i="73" l="1"/>
  <c r="H10" i="73" s="1"/>
  <c r="R20" i="63"/>
  <c r="M39" i="62" s="1"/>
  <c r="N39" i="62" s="1"/>
  <c r="E16" i="66" s="1"/>
  <c r="M51" i="62"/>
  <c r="N51" i="62" s="1"/>
  <c r="E20" i="66" s="1"/>
  <c r="D15" i="66"/>
  <c r="R17" i="63"/>
  <c r="D14" i="66"/>
  <c r="R14" i="63"/>
  <c r="D19" i="66"/>
  <c r="R29" i="63"/>
  <c r="D16" i="66"/>
  <c r="L39" i="62"/>
  <c r="L36" i="62"/>
  <c r="L48" i="62"/>
  <c r="L33" i="62"/>
  <c r="A6" i="59"/>
  <c r="M14" i="54"/>
  <c r="C8" i="54"/>
  <c r="I10" i="73" l="1"/>
  <c r="E10" i="73"/>
  <c r="M10" i="73"/>
  <c r="K10" i="73"/>
  <c r="L10" i="73"/>
  <c r="C10" i="73"/>
  <c r="F10" i="73"/>
  <c r="J10" i="73"/>
  <c r="D10" i="73"/>
  <c r="G10" i="73"/>
  <c r="A6" i="73"/>
  <c r="A5" i="73"/>
  <c r="H5" i="73" s="1"/>
  <c r="A9" i="73"/>
  <c r="M9" i="73" s="1"/>
  <c r="A4" i="73"/>
  <c r="J4" i="73" s="1"/>
  <c r="C6" i="62"/>
  <c r="E6" i="62"/>
  <c r="G6" i="62"/>
  <c r="F6" i="62"/>
  <c r="D6" i="62"/>
  <c r="C6" i="85"/>
  <c r="G4" i="63"/>
  <c r="M48" i="62"/>
  <c r="N48" i="62" s="1"/>
  <c r="E19" i="66" s="1"/>
  <c r="M36" i="62"/>
  <c r="N36" i="62" s="1"/>
  <c r="E15" i="66" s="1"/>
  <c r="M33" i="62"/>
  <c r="N33" i="62" s="1"/>
  <c r="E14" i="66" s="1"/>
  <c r="E12" i="66"/>
  <c r="E13" i="66"/>
  <c r="C6" i="75"/>
  <c r="B3" i="59"/>
  <c r="I4" i="73" l="1"/>
  <c r="D5" i="73"/>
  <c r="I5" i="73"/>
  <c r="E5" i="73"/>
  <c r="F5" i="73"/>
  <c r="K5" i="73"/>
  <c r="J5" i="73"/>
  <c r="I9" i="73"/>
  <c r="E9" i="73"/>
  <c r="M5" i="73"/>
  <c r="C5" i="73"/>
  <c r="G5" i="73"/>
  <c r="L5" i="73"/>
  <c r="I6" i="73"/>
  <c r="M6" i="73"/>
  <c r="G6" i="73"/>
  <c r="E6" i="73"/>
  <c r="C6" i="73"/>
  <c r="F6" i="73"/>
  <c r="D6" i="73"/>
  <c r="H6" i="73"/>
  <c r="J6" i="73"/>
  <c r="L6" i="73"/>
  <c r="K6" i="73"/>
  <c r="C9" i="73"/>
  <c r="G9" i="73"/>
  <c r="J9" i="73"/>
  <c r="F9" i="73"/>
  <c r="L9" i="73"/>
  <c r="K9" i="73"/>
  <c r="H9" i="73"/>
  <c r="D9" i="73"/>
  <c r="H4" i="73"/>
  <c r="G4" i="73"/>
  <c r="C4" i="73"/>
  <c r="E4" i="73"/>
  <c r="M4" i="73"/>
  <c r="L4" i="73"/>
  <c r="D4" i="73"/>
  <c r="K4" i="73"/>
  <c r="F4" i="73"/>
  <c r="G10" i="62"/>
  <c r="F9" i="62"/>
  <c r="G9" i="62"/>
  <c r="C9" i="62"/>
  <c r="D10" i="62"/>
  <c r="E11" i="62"/>
  <c r="E10" i="62"/>
  <c r="E9" i="62"/>
  <c r="D9" i="62"/>
  <c r="D7" i="62"/>
  <c r="H6" i="62"/>
  <c r="O10" i="73" a="1"/>
  <c r="W2" i="73" a="1"/>
  <c r="X11" i="73" a="1"/>
  <c r="Y5" i="73" a="1"/>
  <c r="W5" i="73" a="1"/>
  <c r="P8" i="73" a="1"/>
  <c r="Y12" i="73" a="1"/>
  <c r="T12" i="73" a="1"/>
  <c r="O4" i="73" a="1"/>
  <c r="O6" i="73" a="1"/>
  <c r="P3" i="73" a="1"/>
  <c r="O3" i="73" a="1"/>
  <c r="Y11" i="73" a="1"/>
  <c r="V4" i="73" a="1"/>
  <c r="X12" i="73" a="1"/>
  <c r="Y9" i="73" a="1"/>
  <c r="S5" i="73" a="1"/>
  <c r="T9" i="73" a="1"/>
  <c r="Y8" i="73" a="1"/>
  <c r="P10" i="73" a="1"/>
  <c r="O9" i="73" a="1"/>
  <c r="W4" i="73" a="1"/>
  <c r="V12" i="73" a="1"/>
  <c r="T3" i="73" a="1"/>
  <c r="T7" i="73" a="1"/>
  <c r="V8" i="73" a="1"/>
  <c r="Q11" i="73" a="1"/>
  <c r="X6" i="73" a="1"/>
  <c r="V7" i="73" a="1"/>
  <c r="U6" i="73" a="1"/>
  <c r="Y7" i="73" a="1"/>
  <c r="R11" i="73" a="1"/>
  <c r="X3" i="73" a="1"/>
  <c r="O8" i="73" a="1"/>
  <c r="Y2" i="73" a="1"/>
  <c r="X8" i="73" a="1"/>
  <c r="R3" i="73" a="1"/>
  <c r="Y10" i="73" a="1"/>
  <c r="Y3" i="73" a="1"/>
  <c r="O12" i="73" a="1"/>
  <c r="U4" i="73" a="1"/>
  <c r="O5" i="73" a="1"/>
  <c r="V10" i="73" a="1"/>
  <c r="X10" i="73" a="1"/>
  <c r="S9" i="73" a="1"/>
  <c r="X9" i="73" a="1"/>
  <c r="P6" i="73" a="1"/>
  <c r="O2" i="73" a="1"/>
  <c r="P2" i="73" a="1"/>
  <c r="T5" i="73" a="1"/>
  <c r="O7" i="73" a="1"/>
  <c r="U5" i="73" a="1"/>
  <c r="V6" i="73" a="1"/>
  <c r="U8" i="73" a="1"/>
  <c r="V5" i="73" a="1"/>
  <c r="X4" i="73" a="1"/>
  <c r="R5" i="73" a="1"/>
  <c r="X5" i="73" a="1"/>
  <c r="V2" i="73" a="1"/>
  <c r="T4" i="73" a="1"/>
  <c r="T2" i="73" a="1"/>
  <c r="V11" i="73" a="1"/>
  <c r="X7" i="73" a="1"/>
  <c r="S6" i="73" a="1"/>
  <c r="Q2" i="73" a="1"/>
  <c r="V3" i="73" a="1"/>
  <c r="Y6" i="73" a="1"/>
  <c r="Y4" i="73" a="1"/>
  <c r="T6" i="73" a="1"/>
  <c r="T11" i="73" a="1"/>
  <c r="W3" i="73" a="1"/>
  <c r="O11" i="73" a="1"/>
  <c r="X2" i="73" a="1"/>
  <c r="T10" i="73" a="1"/>
  <c r="P7" i="73" a="1"/>
  <c r="T8" i="73" a="1"/>
  <c r="R8" i="73" a="1"/>
  <c r="V9" i="73" a="1"/>
  <c r="U5" i="73" l="1"/>
  <c r="U8" i="73"/>
  <c r="G20" i="75" s="1"/>
  <c r="U4" i="73"/>
  <c r="U6" i="73"/>
  <c r="V6" i="73"/>
  <c r="V11" i="73"/>
  <c r="H23" i="75" s="1"/>
  <c r="V8" i="73"/>
  <c r="H20" i="75" s="1"/>
  <c r="V12" i="73"/>
  <c r="H24" i="75" s="1"/>
  <c r="V9" i="73"/>
  <c r="V10" i="73"/>
  <c r="H22" i="75" s="1"/>
  <c r="V2" i="73"/>
  <c r="V7" i="73"/>
  <c r="V3" i="73"/>
  <c r="V4" i="73"/>
  <c r="H16" i="75" s="1"/>
  <c r="V5" i="73"/>
  <c r="X2" i="73"/>
  <c r="X8" i="73"/>
  <c r="J20" i="75" s="1"/>
  <c r="X10" i="73"/>
  <c r="J22" i="75" s="1"/>
  <c r="X12" i="73"/>
  <c r="J24" i="75" s="1"/>
  <c r="X9" i="73"/>
  <c r="X5" i="73"/>
  <c r="X3" i="73"/>
  <c r="X11" i="73"/>
  <c r="J23" i="75" s="1"/>
  <c r="X7" i="73"/>
  <c r="X6" i="73"/>
  <c r="X4" i="73"/>
  <c r="R8" i="73"/>
  <c r="D20" i="75" s="1"/>
  <c r="R11" i="73"/>
  <c r="D23" i="75" s="1"/>
  <c r="R5" i="73"/>
  <c r="R3" i="73"/>
  <c r="Y2" i="73"/>
  <c r="Y11" i="73"/>
  <c r="K23" i="75" s="1"/>
  <c r="Y9" i="73"/>
  <c r="Y10" i="73"/>
  <c r="K22" i="75" s="1"/>
  <c r="Y6" i="73"/>
  <c r="Y12" i="73"/>
  <c r="K24" i="75" s="1"/>
  <c r="Y8" i="73"/>
  <c r="K20" i="75" s="1"/>
  <c r="Y4" i="73"/>
  <c r="Y7" i="73"/>
  <c r="Y5" i="73"/>
  <c r="K17" i="75" s="1"/>
  <c r="Y3" i="73"/>
  <c r="T2" i="73"/>
  <c r="T8" i="73"/>
  <c r="F20" i="75" s="1"/>
  <c r="T12" i="73"/>
  <c r="F24" i="75" s="1"/>
  <c r="T10" i="73"/>
  <c r="F22" i="75" s="1"/>
  <c r="T9" i="73"/>
  <c r="T5" i="73"/>
  <c r="T3" i="73"/>
  <c r="T11" i="73"/>
  <c r="F23" i="75" s="1"/>
  <c r="T7" i="73"/>
  <c r="T6" i="73"/>
  <c r="T4" i="73"/>
  <c r="S9" i="73"/>
  <c r="S6" i="73"/>
  <c r="E18" i="75" s="1"/>
  <c r="S5" i="73"/>
  <c r="W2" i="73"/>
  <c r="W4" i="73"/>
  <c r="W5" i="73"/>
  <c r="W3" i="73"/>
  <c r="Q2" i="73"/>
  <c r="Q11" i="73"/>
  <c r="C23" i="75" s="1"/>
  <c r="P2" i="73"/>
  <c r="P10" i="73"/>
  <c r="B22" i="75" s="1"/>
  <c r="P3" i="73"/>
  <c r="B15" i="75" s="1"/>
  <c r="P7" i="73"/>
  <c r="P8" i="73"/>
  <c r="B20" i="75" s="1"/>
  <c r="P6" i="73"/>
  <c r="O2" i="73"/>
  <c r="O11" i="73"/>
  <c r="A23" i="75" s="1"/>
  <c r="O9" i="73"/>
  <c r="O12" i="73"/>
  <c r="A24" i="75" s="1"/>
  <c r="O8" i="73"/>
  <c r="A20" i="75" s="1"/>
  <c r="O10" i="73"/>
  <c r="A22" i="75" s="1"/>
  <c r="O6" i="73"/>
  <c r="A18" i="75" s="1"/>
  <c r="O4" i="73"/>
  <c r="O7" i="73"/>
  <c r="O5" i="73"/>
  <c r="O3" i="73"/>
  <c r="G45" i="63"/>
  <c r="G44" i="63"/>
  <c r="G47" i="63"/>
  <c r="G48" i="63"/>
  <c r="H44" i="63"/>
  <c r="W10" i="73" a="1"/>
  <c r="R7" i="73" a="1"/>
  <c r="U10" i="73" a="1"/>
  <c r="R4" i="73" a="1"/>
  <c r="U12" i="73" a="1"/>
  <c r="S2" i="73" a="1"/>
  <c r="Q5" i="73" a="1"/>
  <c r="U9" i="73" a="1"/>
  <c r="Q9" i="73" a="1"/>
  <c r="Q3" i="73" a="1"/>
  <c r="S4" i="73" a="1"/>
  <c r="S12" i="73" a="1"/>
  <c r="U2" i="73" a="1"/>
  <c r="W9" i="73" a="1"/>
  <c r="P11" i="73" a="1"/>
  <c r="W11" i="73" a="1"/>
  <c r="R10" i="73" a="1"/>
  <c r="S11" i="73" a="1"/>
  <c r="U3" i="73" a="1"/>
  <c r="W7" i="73" a="1"/>
  <c r="Q8" i="73" a="1"/>
  <c r="Q10" i="73" a="1"/>
  <c r="R12" i="73" a="1"/>
  <c r="W12" i="73" a="1"/>
  <c r="R2" i="73" a="1"/>
  <c r="P4" i="73" a="1"/>
  <c r="U11" i="73" a="1"/>
  <c r="Q12" i="73" a="1"/>
  <c r="W6" i="73" a="1"/>
  <c r="Q7" i="73" a="1"/>
  <c r="R9" i="73" a="1"/>
  <c r="S7" i="73" a="1"/>
  <c r="Q6" i="73" a="1"/>
  <c r="U7" i="73" a="1"/>
  <c r="Q4" i="73" a="1"/>
  <c r="P9" i="73" a="1"/>
  <c r="S3" i="73" a="1"/>
  <c r="S8" i="73" a="1"/>
  <c r="P12" i="73" a="1"/>
  <c r="W8" i="73" a="1"/>
  <c r="P5" i="73" a="1"/>
  <c r="S10" i="73" a="1"/>
  <c r="R6" i="73" a="1"/>
  <c r="U3" i="73" l="1"/>
  <c r="G15" i="75" s="1"/>
  <c r="Q9" i="73"/>
  <c r="C21" i="75" s="1"/>
  <c r="S11" i="73"/>
  <c r="E23" i="75" s="1"/>
  <c r="Q6" i="73"/>
  <c r="C18" i="75" s="1"/>
  <c r="U10" i="73"/>
  <c r="G22" i="75" s="1"/>
  <c r="W7" i="73"/>
  <c r="I19" i="75" s="1"/>
  <c r="U12" i="73"/>
  <c r="G24" i="75" s="1"/>
  <c r="S8" i="73"/>
  <c r="E20" i="75" s="1"/>
  <c r="R6" i="73"/>
  <c r="D18" i="75" s="1"/>
  <c r="R9" i="73"/>
  <c r="D21" i="75" s="1"/>
  <c r="S2" i="73"/>
  <c r="W9" i="73"/>
  <c r="I21" i="75" s="1"/>
  <c r="Q8" i="73"/>
  <c r="C20" i="75" s="1"/>
  <c r="Q12" i="73"/>
  <c r="C24" i="75" s="1"/>
  <c r="P12" i="73"/>
  <c r="B24" i="75" s="1"/>
  <c r="R12" i="73"/>
  <c r="D24" i="75" s="1"/>
  <c r="U9" i="73"/>
  <c r="G21" i="75" s="1"/>
  <c r="Q7" i="73"/>
  <c r="C19" i="75" s="1"/>
  <c r="Q4" i="73"/>
  <c r="C16" i="75" s="1"/>
  <c r="R7" i="73"/>
  <c r="D19" i="75" s="1"/>
  <c r="Q5" i="73"/>
  <c r="C17" i="75" s="1"/>
  <c r="U2" i="73"/>
  <c r="R2" i="73"/>
  <c r="S12" i="73"/>
  <c r="E24" i="75" s="1"/>
  <c r="S10" i="73"/>
  <c r="E22" i="75" s="1"/>
  <c r="U11" i="73"/>
  <c r="G23" i="75" s="1"/>
  <c r="W11" i="73"/>
  <c r="I23" i="75" s="1"/>
  <c r="S4" i="73"/>
  <c r="E16" i="75" s="1"/>
  <c r="Q3" i="73"/>
  <c r="C15" i="75" s="1"/>
  <c r="W6" i="73"/>
  <c r="I18" i="75" s="1"/>
  <c r="R10" i="73"/>
  <c r="D22" i="75" s="1"/>
  <c r="Q10" i="73"/>
  <c r="C22" i="75" s="1"/>
  <c r="W10" i="73"/>
  <c r="I22" i="75" s="1"/>
  <c r="U7" i="73"/>
  <c r="G19" i="75" s="1"/>
  <c r="S3" i="73"/>
  <c r="E15" i="75" s="1"/>
  <c r="R4" i="73"/>
  <c r="D16" i="75" s="1"/>
  <c r="W8" i="73"/>
  <c r="I20" i="75" s="1"/>
  <c r="P4" i="73"/>
  <c r="B16" i="75" s="1"/>
  <c r="S7" i="73"/>
  <c r="E19" i="75" s="1"/>
  <c r="W12" i="73"/>
  <c r="I24" i="75" s="1"/>
  <c r="P9" i="73"/>
  <c r="B21" i="75" s="1"/>
  <c r="P5" i="73"/>
  <c r="B17" i="75" s="1"/>
  <c r="P11" i="73"/>
  <c r="B23" i="75" s="1"/>
  <c r="F21" i="75"/>
  <c r="F17" i="75"/>
  <c r="F19" i="75"/>
  <c r="B18" i="75"/>
  <c r="K16" i="75"/>
  <c r="D15" i="75"/>
  <c r="E21" i="75"/>
  <c r="I16" i="75"/>
  <c r="A15" i="75"/>
  <c r="G18" i="75"/>
  <c r="A19" i="75"/>
  <c r="A16" i="75"/>
  <c r="H15" i="75"/>
  <c r="A21" i="75"/>
  <c r="H21" i="75"/>
  <c r="G17" i="75"/>
  <c r="I15" i="75"/>
  <c r="H17" i="75"/>
  <c r="H19" i="75"/>
  <c r="H18" i="75"/>
  <c r="J15" i="75"/>
  <c r="J19" i="75"/>
  <c r="J21" i="75"/>
  <c r="J16" i="75"/>
  <c r="D17" i="75"/>
  <c r="K21" i="75"/>
  <c r="A17" i="75"/>
  <c r="K18" i="75"/>
  <c r="F15" i="75"/>
  <c r="J17" i="75"/>
  <c r="K15" i="75"/>
  <c r="K19" i="75"/>
  <c r="G16" i="75"/>
  <c r="I17" i="75"/>
  <c r="B19" i="75"/>
  <c r="E17" i="75"/>
  <c r="F16" i="75"/>
  <c r="F18" i="75"/>
  <c r="J18" i="75"/>
  <c r="E7" i="62"/>
  <c r="G7" i="62"/>
  <c r="G8" i="62" s="1"/>
  <c r="H47" i="63" l="1"/>
  <c r="H46" i="63"/>
  <c r="G11" i="62"/>
  <c r="H11" i="62" s="1"/>
  <c r="H10" i="62"/>
  <c r="E8" i="62"/>
  <c r="H7" i="62"/>
  <c r="H9" i="62"/>
  <c r="I46" i="63" l="1"/>
  <c r="H8" i="62"/>
  <c r="K14" i="75" l="1"/>
  <c r="D14" i="75"/>
  <c r="E14" i="75"/>
  <c r="C14" i="75"/>
  <c r="I14" i="75"/>
  <c r="G14" i="75"/>
  <c r="H14" i="75"/>
  <c r="F14" i="75"/>
  <c r="B14" i="75"/>
  <c r="J14" i="75"/>
  <c r="A14" i="75"/>
  <c r="M11" i="75" s="1" a="1"/>
  <c r="M11" i="75" s="1"/>
  <c r="B10" i="75" l="1"/>
  <c r="F12" i="75"/>
  <c r="I12" i="75"/>
  <c r="F13" i="75"/>
  <c r="C13" i="75"/>
  <c r="D13" i="75"/>
  <c r="J12" i="75"/>
  <c r="B12" i="75"/>
  <c r="C12" i="75"/>
  <c r="J13" i="75"/>
  <c r="E13" i="75"/>
  <c r="B11" i="75"/>
  <c r="A12" i="75"/>
  <c r="B1" i="75" s="1"/>
  <c r="G13" i="75"/>
  <c r="H13" i="75"/>
  <c r="K13" i="7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OnkoZert - Roxana Rentea</author>
    <author>o.penzes</author>
  </authors>
  <commentList>
    <comment ref="C6" authorId="0" shapeId="0" xr:uid="{00000000-0006-0000-0000-000001000000}">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C12" authorId="1" shapeId="0" xr:uid="{00000000-0006-0000-0000-000002000000}">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M12" authorId="2" shapeId="0" xr:uid="{00000000-0006-0000-0000-000003000000}">
      <text>
        <r>
          <rPr>
            <sz val="9"/>
            <color indexed="81"/>
            <rFont val="Arial"/>
            <family val="2"/>
          </rPr>
          <t>tt.mm.jjjj
Übertrag in weitere Tabellenblätter erfolgt automatisch.</t>
        </r>
      </text>
    </comment>
    <comment ref="C14" authorId="1"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M14" authorId="2" shapeId="0" xr:uid="{00000000-0006-0000-0000-000005000000}">
      <text>
        <r>
          <rPr>
            <sz val="9"/>
            <color indexed="81"/>
            <rFont val="Arial"/>
            <family val="2"/>
          </rPr>
          <t>Auswahl erfolgt über Reg.-Nr.</t>
        </r>
      </text>
    </comment>
    <comment ref="C16" authorId="0" shapeId="0" xr:uid="{00000000-0006-0000-0000-000006000000}">
      <text>
        <r>
          <rPr>
            <sz val="9"/>
            <color indexed="81"/>
            <rFont val="Arial"/>
            <family val="2"/>
          </rPr>
          <t>Name, Vorname</t>
        </r>
      </text>
    </comment>
    <comment ref="E28" authorId="3" shapeId="0" xr:uid="{00000000-0006-0000-0000-000007000000}">
      <text>
        <r>
          <rPr>
            <sz val="9"/>
            <color indexed="81"/>
            <rFont val="Arial"/>
            <family val="2"/>
          </rPr>
          <t>Teil von Nenner KN: 3</t>
        </r>
      </text>
    </comment>
    <comment ref="F28" authorId="3" shapeId="0" xr:uid="{00000000-0006-0000-0000-000008000000}">
      <text>
        <r>
          <rPr>
            <sz val="9"/>
            <color indexed="81"/>
            <rFont val="Arial"/>
            <family val="2"/>
          </rPr>
          <t>Teil von Nenner KN: 3</t>
        </r>
      </text>
    </comment>
    <comment ref="G28" authorId="3" shapeId="0" xr:uid="{00000000-0006-0000-0000-000009000000}">
      <text>
        <r>
          <rPr>
            <sz val="9"/>
            <color indexed="81"/>
            <rFont val="Arial"/>
            <family val="2"/>
          </rPr>
          <t>Teil von Nenner KN: 3</t>
        </r>
      </text>
    </comment>
    <comment ref="H28" authorId="3" shapeId="0" xr:uid="{00000000-0006-0000-0000-00000A000000}">
      <text>
        <r>
          <rPr>
            <sz val="9"/>
            <color indexed="81"/>
            <rFont val="Arial"/>
            <family val="2"/>
          </rPr>
          <t>Teil von Nenner KN: 3</t>
        </r>
      </text>
    </comment>
    <comment ref="I28" authorId="3" shapeId="0" xr:uid="{00000000-0006-0000-0000-00000B000000}">
      <text>
        <r>
          <rPr>
            <sz val="9"/>
            <color indexed="81"/>
            <rFont val="Arial"/>
            <family val="2"/>
          </rPr>
          <t>Teil von Nenner KN: 3</t>
        </r>
      </text>
    </comment>
    <comment ref="J28" authorId="3" shapeId="0" xr:uid="{00000000-0006-0000-0000-00000C000000}">
      <text>
        <r>
          <rPr>
            <sz val="9"/>
            <color indexed="81"/>
            <rFont val="Arial"/>
            <family val="2"/>
          </rPr>
          <t>Teil von Nenner KN: 3</t>
        </r>
      </text>
    </comment>
    <comment ref="K28" authorId="3" shapeId="0" xr:uid="{00000000-0006-0000-0000-00000D000000}">
      <text>
        <r>
          <rPr>
            <sz val="9"/>
            <color indexed="81"/>
            <rFont val="Arial"/>
            <family val="2"/>
          </rPr>
          <t>Teil von Nenner KN: 3</t>
        </r>
      </text>
    </comment>
    <comment ref="L28" authorId="3" shapeId="0" xr:uid="{00000000-0006-0000-0000-00000E000000}">
      <text>
        <r>
          <rPr>
            <sz val="9"/>
            <color indexed="81"/>
            <rFont val="Arial"/>
            <family val="2"/>
          </rPr>
          <t>Teil von Nenner KN: 3</t>
        </r>
      </text>
    </comment>
    <comment ref="M28" authorId="3" shapeId="0" xr:uid="{00000000-0006-0000-0000-00000F000000}">
      <text>
        <r>
          <rPr>
            <sz val="9"/>
            <color indexed="81"/>
            <rFont val="Arial"/>
            <family val="2"/>
          </rPr>
          <t>Teil von Nenner KN: 3</t>
        </r>
      </text>
    </comment>
    <comment ref="N28" authorId="3" shapeId="0" xr:uid="{00000000-0006-0000-0000-000010000000}">
      <text>
        <r>
          <rPr>
            <sz val="9"/>
            <color indexed="81"/>
            <rFont val="Arial"/>
            <family val="2"/>
          </rPr>
          <t>Teil von Nenner KN: 3</t>
        </r>
      </text>
    </comment>
    <comment ref="O28" authorId="3" shapeId="0" xr:uid="{00000000-0006-0000-0000-000011000000}">
      <text>
        <r>
          <rPr>
            <sz val="9"/>
            <color indexed="81"/>
            <rFont val="Arial"/>
            <family val="2"/>
          </rPr>
          <t>Teil von Nenner KN: 3</t>
        </r>
      </text>
    </comment>
    <comment ref="E29" authorId="3" shapeId="0" xr:uid="{00000000-0006-0000-0000-000012000000}">
      <text>
        <r>
          <rPr>
            <sz val="9"/>
            <color indexed="81"/>
            <rFont val="Arial"/>
            <family val="2"/>
          </rPr>
          <t>Teil von Nenner KN: 3</t>
        </r>
      </text>
    </comment>
    <comment ref="F29" authorId="3" shapeId="0" xr:uid="{00000000-0006-0000-0000-000013000000}">
      <text>
        <r>
          <rPr>
            <sz val="9"/>
            <color indexed="81"/>
            <rFont val="Arial"/>
            <family val="2"/>
          </rPr>
          <t>Teil von Nenner KN: 3</t>
        </r>
      </text>
    </comment>
    <comment ref="G29" authorId="3" shapeId="0" xr:uid="{00000000-0006-0000-0000-000014000000}">
      <text>
        <r>
          <rPr>
            <sz val="9"/>
            <color indexed="81"/>
            <rFont val="Arial"/>
            <family val="2"/>
          </rPr>
          <t>Teil von Nenner KN: 3</t>
        </r>
      </text>
    </comment>
    <comment ref="H29" authorId="3" shapeId="0" xr:uid="{00000000-0006-0000-0000-000015000000}">
      <text>
        <r>
          <rPr>
            <sz val="9"/>
            <color indexed="81"/>
            <rFont val="Arial"/>
            <family val="2"/>
          </rPr>
          <t>Teil von Nenner KN: 3</t>
        </r>
      </text>
    </comment>
    <comment ref="I29" authorId="3" shapeId="0" xr:uid="{00000000-0006-0000-0000-000016000000}">
      <text>
        <r>
          <rPr>
            <sz val="9"/>
            <color indexed="81"/>
            <rFont val="Arial"/>
            <family val="2"/>
          </rPr>
          <t>Teil von Nenner KN: 3</t>
        </r>
      </text>
    </comment>
    <comment ref="J29" authorId="3" shapeId="0" xr:uid="{00000000-0006-0000-0000-000017000000}">
      <text>
        <r>
          <rPr>
            <sz val="9"/>
            <color indexed="81"/>
            <rFont val="Arial"/>
            <family val="2"/>
          </rPr>
          <t>Teil von Nenner KN: 3</t>
        </r>
      </text>
    </comment>
    <comment ref="K29" authorId="3" shapeId="0" xr:uid="{00000000-0006-0000-0000-000018000000}">
      <text>
        <r>
          <rPr>
            <sz val="9"/>
            <color indexed="81"/>
            <rFont val="Arial"/>
            <family val="2"/>
          </rPr>
          <t>Teil von Nenner KN: 3</t>
        </r>
      </text>
    </comment>
    <comment ref="L29" authorId="3" shapeId="0" xr:uid="{00000000-0006-0000-0000-000019000000}">
      <text>
        <r>
          <rPr>
            <sz val="9"/>
            <color indexed="81"/>
            <rFont val="Arial"/>
            <family val="2"/>
          </rPr>
          <t>Teil von Nenner KN: 3</t>
        </r>
      </text>
    </comment>
    <comment ref="M29" authorId="3" shapeId="0" xr:uid="{00000000-0006-0000-0000-00001A000000}">
      <text>
        <r>
          <rPr>
            <sz val="9"/>
            <color indexed="81"/>
            <rFont val="Arial"/>
            <family val="2"/>
          </rPr>
          <t>Teil von Nenner KN: 3</t>
        </r>
      </text>
    </comment>
    <comment ref="N29" authorId="3" shapeId="0" xr:uid="{00000000-0006-0000-0000-00001B000000}">
      <text>
        <r>
          <rPr>
            <sz val="9"/>
            <color indexed="81"/>
            <rFont val="Arial"/>
            <family val="2"/>
          </rPr>
          <t>Teil von Nenner KN: 3</t>
        </r>
      </text>
    </comment>
    <comment ref="O29" authorId="3" shapeId="0" xr:uid="{00000000-0006-0000-0000-00001C000000}">
      <text>
        <r>
          <rPr>
            <sz val="9"/>
            <color indexed="81"/>
            <rFont val="Arial"/>
            <family val="2"/>
          </rPr>
          <t>Teil von Nenner KN: 3</t>
        </r>
      </text>
    </comment>
    <comment ref="E30" authorId="3" shapeId="0" xr:uid="{00000000-0006-0000-0000-00001D000000}">
      <text>
        <r>
          <rPr>
            <sz val="9"/>
            <color indexed="81"/>
            <rFont val="Arial"/>
            <family val="2"/>
          </rPr>
          <t>Teil von Nenner KN: 3</t>
        </r>
      </text>
    </comment>
    <comment ref="F30" authorId="3" shapeId="0" xr:uid="{00000000-0006-0000-0000-00001E000000}">
      <text>
        <r>
          <rPr>
            <sz val="9"/>
            <color indexed="81"/>
            <rFont val="Arial"/>
            <family val="2"/>
          </rPr>
          <t>Teil von Nenner KN: 3</t>
        </r>
      </text>
    </comment>
    <comment ref="G30" authorId="3" shapeId="0" xr:uid="{00000000-0006-0000-0000-00001F000000}">
      <text>
        <r>
          <rPr>
            <sz val="9"/>
            <color indexed="81"/>
            <rFont val="Arial"/>
            <family val="2"/>
          </rPr>
          <t>Teil von Nenner KN: 3</t>
        </r>
      </text>
    </comment>
    <comment ref="H30" authorId="3" shapeId="0" xr:uid="{00000000-0006-0000-0000-000020000000}">
      <text>
        <r>
          <rPr>
            <sz val="9"/>
            <color indexed="81"/>
            <rFont val="Arial"/>
            <family val="2"/>
          </rPr>
          <t>Teil von Nenner KN: 3</t>
        </r>
      </text>
    </comment>
    <comment ref="I30" authorId="3" shapeId="0" xr:uid="{00000000-0006-0000-0000-000021000000}">
      <text>
        <r>
          <rPr>
            <sz val="9"/>
            <color indexed="81"/>
            <rFont val="Arial"/>
            <family val="2"/>
          </rPr>
          <t>Teil von Nenner KN: 3</t>
        </r>
      </text>
    </comment>
    <comment ref="J30" authorId="3" shapeId="0" xr:uid="{00000000-0006-0000-0000-000022000000}">
      <text>
        <r>
          <rPr>
            <sz val="9"/>
            <color indexed="81"/>
            <rFont val="Arial"/>
            <family val="2"/>
          </rPr>
          <t>Teil von Nenner KN: 3</t>
        </r>
      </text>
    </comment>
    <comment ref="K30" authorId="3" shapeId="0" xr:uid="{00000000-0006-0000-0000-000023000000}">
      <text>
        <r>
          <rPr>
            <sz val="9"/>
            <color indexed="81"/>
            <rFont val="Arial"/>
            <family val="2"/>
          </rPr>
          <t>Teil von Nenner KN: 3</t>
        </r>
      </text>
    </comment>
    <comment ref="L30" authorId="3" shapeId="0" xr:uid="{00000000-0006-0000-0000-000024000000}">
      <text>
        <r>
          <rPr>
            <sz val="9"/>
            <color indexed="81"/>
            <rFont val="Arial"/>
            <family val="2"/>
          </rPr>
          <t>Teil von Nenner KN: 3</t>
        </r>
      </text>
    </comment>
    <comment ref="M30" authorId="3" shapeId="0" xr:uid="{00000000-0006-0000-0000-000025000000}">
      <text>
        <r>
          <rPr>
            <sz val="9"/>
            <color indexed="81"/>
            <rFont val="Arial"/>
            <family val="2"/>
          </rPr>
          <t>Teil von Nenner KN: 3</t>
        </r>
      </text>
    </comment>
    <comment ref="N30" authorId="3" shapeId="0" xr:uid="{00000000-0006-0000-0000-000026000000}">
      <text>
        <r>
          <rPr>
            <sz val="9"/>
            <color indexed="81"/>
            <rFont val="Arial"/>
            <family val="2"/>
          </rPr>
          <t>Teil von Nenner KN: 3</t>
        </r>
      </text>
    </comment>
    <comment ref="O30" authorId="3" shapeId="0" xr:uid="{00000000-0006-0000-0000-000027000000}">
      <text>
        <r>
          <rPr>
            <sz val="9"/>
            <color indexed="81"/>
            <rFont val="Arial"/>
            <family val="2"/>
          </rPr>
          <t>Teil von Nenner KN: 3</t>
        </r>
      </text>
    </comment>
    <comment ref="D34" authorId="3" shapeId="0" xr:uid="{00000000-0006-0000-0000-000028000000}">
      <text>
        <r>
          <rPr>
            <sz val="9"/>
            <color indexed="81"/>
            <rFont val="Arial"/>
            <family val="2"/>
          </rPr>
          <t>Anzahl KN: 1b)</t>
        </r>
      </text>
    </comment>
    <comment ref="D38" authorId="3" shapeId="0" xr:uid="{00000000-0006-0000-0000-000029000000}">
      <text>
        <r>
          <rPr>
            <sz val="9"/>
            <color indexed="81"/>
            <rFont val="Arial"/>
            <family val="2"/>
          </rPr>
          <t>Anzahl KN: 1a)
Nenner KN: 2, 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author>
    <author>OnkoZert - Roxana Rentea</author>
  </authors>
  <commentList>
    <comment ref="C6" authorId="0" shapeId="0" xr:uid="{00000000-0006-0000-0500-000001000000}">
      <text>
        <r>
          <rPr>
            <sz val="9"/>
            <color indexed="81"/>
            <rFont val="Arial"/>
            <family val="2"/>
          </rPr>
          <t>Übertrag erfolgt aus Tabellenblatt Basisdaten</t>
        </r>
      </text>
    </comment>
    <comment ref="C8" authorId="0" shapeId="0" xr:uid="{00000000-0006-0000-0500-000002000000}">
      <text>
        <r>
          <rPr>
            <sz val="9"/>
            <color indexed="81"/>
            <rFont val="Arial"/>
            <family val="2"/>
          </rPr>
          <t>Übertrag erfolgt aus Tabellenblatt Basisdaten</t>
        </r>
      </text>
    </comment>
    <comment ref="N8" authorId="0" shapeId="0" xr:uid="{00000000-0006-0000-0500-000003000000}">
      <text>
        <r>
          <rPr>
            <sz val="9"/>
            <color indexed="81"/>
            <rFont val="Arial"/>
            <family val="2"/>
          </rPr>
          <t>Übertrag erfolgt aus Tabellenblatt Basisdaten</t>
        </r>
      </text>
    </comment>
    <comment ref="A12" authorId="0" shapeId="0" xr:uid="{00000000-0006-0000-0500-000004000000}">
      <text>
        <r>
          <rPr>
            <sz val="9"/>
            <color indexed="81"/>
            <rFont val="Arial"/>
            <family val="2"/>
          </rPr>
          <t>KN = Kennzahl</t>
        </r>
      </text>
    </comment>
    <comment ref="B12" authorId="0" shapeId="0" xr:uid="{00000000-0006-0000-0500-000005000000}">
      <text>
        <r>
          <rPr>
            <sz val="9"/>
            <color indexed="81"/>
            <rFont val="Arial"/>
            <family val="2"/>
          </rPr>
          <t xml:space="preserve">EB = Erhebungbogen </t>
        </r>
      </text>
    </comment>
    <comment ref="J13" authorId="0" shapeId="0" xr:uid="{00000000-0006-0000-0500-000006000000}">
      <text>
        <r>
          <rPr>
            <sz val="9"/>
            <color indexed="81"/>
            <rFont val="Arial"/>
            <family val="2"/>
          </rPr>
          <t>Zu jedem Leistungserbringer müssen die Spalten K bis N ausgefüllt werden.</t>
        </r>
      </text>
    </comment>
    <comment ref="U13" authorId="0" shapeId="0" xr:uid="{00000000-0006-0000-0500-000007000000}">
      <text>
        <r>
          <rPr>
            <sz val="9"/>
            <color indexed="81"/>
            <rFont val="Arial"/>
            <family val="2"/>
          </rPr>
          <t>Wenn Zelle grau, bitte Begründung angeben.</t>
        </r>
      </text>
    </comment>
    <comment ref="C14" authorId="1" shapeId="0" xr:uid="{00000000-0006-0000-0500-000008000000}">
      <text>
        <r>
          <rPr>
            <sz val="9"/>
            <color indexed="81"/>
            <rFont val="Arial"/>
            <family val="2"/>
          </rPr>
          <t>Weitere Erläuterungen siehe FAQ</t>
        </r>
      </text>
    </comment>
    <comment ref="O14" authorId="0" shapeId="0" xr:uid="{00000000-0006-0000-0500-000009000000}">
      <text>
        <r>
          <rPr>
            <sz val="9"/>
            <color indexed="81"/>
            <rFont val="Arial"/>
            <family val="2"/>
          </rPr>
          <t>Zu jedem Leistungserbringer müssen die Spalten K bis O ausgefüllt werden.</t>
        </r>
      </text>
    </comment>
    <comment ref="C19" authorId="1" shapeId="0" xr:uid="{00000000-0006-0000-0500-00000A000000}">
      <text>
        <r>
          <rPr>
            <sz val="9"/>
            <color indexed="81"/>
            <rFont val="Arial"/>
            <family val="2"/>
          </rPr>
          <t>Weitere Erläuterungen siehe FAQ</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Florina Dudu</author>
  </authors>
  <commentList>
    <comment ref="C5" authorId="0" shapeId="0" xr:uid="{00000000-0006-0000-0600-000001000000}">
      <text>
        <r>
          <rPr>
            <sz val="9"/>
            <color indexed="81"/>
            <rFont val="Arial"/>
            <family val="2"/>
          </rPr>
          <t>Zähler KN: 7</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OnkoZert - Roxana Rentea</author>
    <author>OnkoZert - Florina Dudu</author>
  </authors>
  <commentList>
    <comment ref="D4" authorId="0" shapeId="0" xr:uid="{00000000-0006-0000-0800-000001000000}">
      <text>
        <r>
          <rPr>
            <sz val="9"/>
            <color indexed="81"/>
            <rFont val="Arial"/>
            <family val="2"/>
          </rPr>
          <t>Übertrag erfolgt aus Tabellenblatt Basisdaten</t>
        </r>
      </text>
    </comment>
    <comment ref="G4" authorId="0" shapeId="0" xr:uid="{00000000-0006-0000-0800-000002000000}">
      <text>
        <r>
          <rPr>
            <sz val="9"/>
            <color indexed="81"/>
            <rFont val="Arial"/>
            <family val="2"/>
          </rPr>
          <t>Übertrag erfolgt aus Tabellenblatt Basisdaten</t>
        </r>
      </text>
    </comment>
    <comment ref="B6" authorId="0" shapeId="0" xr:uid="{00000000-0006-0000-0800-000003000000}">
      <text>
        <r>
          <rPr>
            <sz val="9"/>
            <color indexed="81"/>
            <rFont val="Arial"/>
            <family val="2"/>
          </rPr>
          <t>KN = Kennzahl</t>
        </r>
      </text>
    </comment>
    <comment ref="D6" authorId="0" shapeId="0" xr:uid="{00000000-0006-0000-0800-000004000000}">
      <text>
        <r>
          <rPr>
            <sz val="9"/>
            <color indexed="81"/>
            <rFont val="Arial"/>
            <family val="2"/>
          </rPr>
          <t>EB = Erhebungbogen 
LL = Leitlinie (www.leitlinienprogramm-onkologie.de)</t>
        </r>
      </text>
    </comment>
    <comment ref="P6" authorId="0" shapeId="0" xr:uid="{00000000-0006-0000-0800-000005000000}">
      <text>
        <r>
          <rPr>
            <sz val="9"/>
            <color indexed="81"/>
            <rFont val="Arial"/>
            <family val="2"/>
          </rPr>
          <t>Bitte zuerst graue Felder Ist-Werte ausfüllen.</t>
        </r>
      </text>
    </comment>
    <comment ref="S7" authorId="0" shapeId="0" xr:uid="{00000000-0006-0000-0800-000006000000}">
      <text>
        <r>
          <rPr>
            <sz val="9"/>
            <color indexed="81"/>
            <rFont val="Arial"/>
            <family val="2"/>
          </rPr>
          <t>Wenn Zelle grau, bitte Begründung angeben.</t>
        </r>
      </text>
    </comment>
    <comment ref="Q8" authorId="0" shapeId="0" xr:uid="{00000000-0006-0000-0800-000007000000}">
      <text>
        <r>
          <rPr>
            <sz val="9"/>
            <color indexed="81"/>
            <rFont val="Arial"/>
            <family val="2"/>
          </rPr>
          <t>Übertrag erfolgt aus Tabellenblatt Basisdaten
Zelle D38</t>
        </r>
      </text>
    </comment>
    <comment ref="Q11" authorId="0" shapeId="0" xr:uid="{00000000-0006-0000-0800-000008000000}">
      <text>
        <r>
          <rPr>
            <sz val="9"/>
            <color indexed="81"/>
            <rFont val="Arial"/>
            <family val="2"/>
          </rPr>
          <t>Übertrag erfolgt aus Tabellenblatt Basisdaten
Zelle D34</t>
        </r>
      </text>
    </comment>
    <comment ref="Q15" authorId="0" shapeId="0" xr:uid="{00000000-0006-0000-0800-000009000000}">
      <text>
        <r>
          <rPr>
            <sz val="9"/>
            <color indexed="81"/>
            <rFont val="Arial"/>
            <family val="2"/>
          </rPr>
          <t>Übertrag erfolgt aus Tabellenblatt Basisdaten Zelle D38</t>
        </r>
      </text>
    </comment>
    <comment ref="Q18" authorId="0" shapeId="0" xr:uid="{00000000-0006-0000-0800-00000A000000}">
      <text>
        <r>
          <rPr>
            <sz val="9"/>
            <color indexed="81"/>
            <rFont val="Arial"/>
            <family val="2"/>
          </rPr>
          <t>Übertrag erfolgt aus Tabellenblatt Basisdaten Zelle E28:O30</t>
        </r>
      </text>
    </comment>
    <comment ref="E20" authorId="1" shapeId="0" xr:uid="{00000000-0006-0000-0800-00000B000000}">
      <text>
        <r>
          <rPr>
            <sz val="9"/>
            <color indexed="81"/>
            <rFont val="Arial"/>
            <family val="2"/>
          </rPr>
          <t>Weitere Erläuterungen siehe FAQ</t>
        </r>
      </text>
    </comment>
    <comment ref="Q21" authorId="0" shapeId="0" xr:uid="{00000000-0006-0000-0800-00000C000000}">
      <text>
        <r>
          <rPr>
            <sz val="9"/>
            <color indexed="81"/>
            <rFont val="Arial"/>
            <family val="2"/>
          </rPr>
          <t>Übertrag erfolgt aus Zähler KN3</t>
        </r>
      </text>
    </comment>
    <comment ref="E23" authorId="1" shapeId="0" xr:uid="{00000000-0006-0000-0800-00000D000000}">
      <text>
        <r>
          <rPr>
            <sz val="9"/>
            <color indexed="81"/>
            <rFont val="Arial"/>
            <family val="2"/>
          </rPr>
          <t>Weitere Erläuterungen siehe FAQ</t>
        </r>
      </text>
    </comment>
    <comment ref="Q23" authorId="2" shapeId="0" xr:uid="{00000000-0006-0000-0800-00000E000000}">
      <text>
        <r>
          <rPr>
            <sz val="9"/>
            <color indexed="81"/>
            <rFont val="Arial"/>
            <family val="2"/>
          </rPr>
          <t>Übertrag erfolgt aus Tabellenblatt Expertise 
Zellen O14 bis O18</t>
        </r>
      </text>
    </comment>
    <comment ref="E26" authorId="1" shapeId="0" xr:uid="{00000000-0006-0000-0800-00000F000000}">
      <text>
        <r>
          <rPr>
            <sz val="9"/>
            <color indexed="81"/>
            <rFont val="Arial"/>
            <family val="2"/>
          </rPr>
          <t>Weitere Erläuterungen siehe FAQ</t>
        </r>
      </text>
    </comment>
    <comment ref="Q26" authorId="1" shapeId="0" xr:uid="{00000000-0006-0000-0800-000010000000}">
      <text>
        <r>
          <rPr>
            <sz val="9"/>
            <color indexed="81"/>
            <rFont val="Arial"/>
            <family val="2"/>
          </rPr>
          <t>Übertrag erfolgt aus Tabellenblatt Expertise 
Zellen O19 bis O23</t>
        </r>
      </text>
    </comment>
    <comment ref="Q27" authorId="1" shapeId="0" xr:uid="{00000000-0006-0000-0800-000011000000}">
      <text>
        <r>
          <rPr>
            <sz val="9"/>
            <color indexed="81"/>
            <rFont val="Arial"/>
            <family val="2"/>
          </rPr>
          <t xml:space="preserve">Übertrag erfolgt aus Tabellenblatt Expertise 
Zelle P19 </t>
        </r>
      </text>
    </comment>
    <comment ref="E29" authorId="1" shapeId="0" xr:uid="{00000000-0006-0000-0800-000012000000}">
      <text>
        <r>
          <rPr>
            <sz val="9"/>
            <color indexed="81"/>
            <rFont val="Arial"/>
            <family val="2"/>
          </rPr>
          <t>Weitere Erläuterungen siehe FAQ</t>
        </r>
      </text>
    </comment>
    <comment ref="Q30" authorId="0" shapeId="0" xr:uid="{00000000-0006-0000-0800-000013000000}">
      <text>
        <r>
          <rPr>
            <sz val="9"/>
            <color indexed="81"/>
            <rFont val="Arial"/>
            <family val="2"/>
          </rPr>
          <t>Übertrag erfolgt aus Tabellenblatt Basisdaten Zelle D38</t>
        </r>
      </text>
    </comment>
    <comment ref="E32" authorId="1" shapeId="0" xr:uid="{00000000-0006-0000-0800-000014000000}">
      <text>
        <r>
          <rPr>
            <sz val="9"/>
            <color indexed="81"/>
            <rFont val="Arial"/>
            <family val="2"/>
          </rPr>
          <t>Weitere Erläuterungen siehe FAQ</t>
        </r>
      </text>
    </comment>
    <comment ref="Q32" authorId="1" shapeId="0" xr:uid="{00000000-0006-0000-0800-000015000000}">
      <text>
        <r>
          <rPr>
            <sz val="9"/>
            <color indexed="81"/>
            <rFont val="Arial"/>
            <family val="2"/>
          </rPr>
          <t>Der Zähler ist keine Teilmenge des Nenners.
Übertrag erfolgt aus Tabellenblatt Studien Zelle C5.</t>
        </r>
      </text>
    </comment>
    <comment ref="Q36" authorId="0" shapeId="0" xr:uid="{00000000-0006-0000-0800-000016000000}">
      <text>
        <r>
          <rPr>
            <sz val="9"/>
            <color indexed="81"/>
            <rFont val="Arial"/>
            <family val="2"/>
          </rPr>
          <t>Übertrag erfolgt aus Nenner KN7</t>
        </r>
      </text>
    </comment>
    <comment ref="E38" authorId="1" shapeId="0" xr:uid="{00000000-0006-0000-0800-000017000000}">
      <text>
        <r>
          <rPr>
            <sz val="9"/>
            <color indexed="81"/>
            <rFont val="Arial"/>
            <family val="2"/>
          </rPr>
          <t>Weitere Erläuterungen siehe FAQ</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B00-000001000000}">
      <text>
        <r>
          <rPr>
            <sz val="9"/>
            <color indexed="81"/>
            <rFont val="Arial"/>
            <family val="2"/>
          </rPr>
          <t>Übertrag erfolgt aus 
Tabellenblatt Basisdaten</t>
        </r>
      </text>
    </comment>
    <comment ref="C8" authorId="0" shapeId="0" xr:uid="{00000000-0006-0000-0B00-000002000000}">
      <text>
        <r>
          <rPr>
            <sz val="9"/>
            <color indexed="81"/>
            <rFont val="Arial"/>
            <family val="2"/>
          </rPr>
          <t>Übertrag erfolgt aus Tabellenblatt Basisdaten</t>
        </r>
      </text>
    </comment>
    <comment ref="J8" authorId="0" shapeId="0" xr:uid="{00000000-0006-0000-0B00-000003000000}">
      <text>
        <r>
          <rPr>
            <sz val="9"/>
            <color indexed="81"/>
            <rFont val="Arial"/>
            <family val="2"/>
          </rPr>
          <t>Übertrag erfolgt aus Tabellenblatt Basisdaten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 - Florina Dudu</author>
  </authors>
  <commentList>
    <comment ref="F21" authorId="0" shapeId="0" xr:uid="{00000000-0006-0000-0E00-000001000000}">
      <text>
        <r>
          <rPr>
            <sz val="9"/>
            <color indexed="81"/>
            <rFont val="Arial"/>
            <family val="2"/>
          </rPr>
          <t>Sollvorgabe nicht erfüllt wenn &lt; 5</t>
        </r>
      </text>
    </comment>
    <comment ref="H21" authorId="0" shapeId="0" xr:uid="{00000000-0006-0000-0E00-000002000000}">
      <text>
        <r>
          <rPr>
            <sz val="9"/>
            <color indexed="81"/>
            <rFont val="Arial"/>
            <family val="2"/>
          </rPr>
          <t>Sollvorgabe nicht erfüllt wenn &lt; 2</t>
        </r>
      </text>
    </comment>
    <comment ref="I21" authorId="0" shapeId="0" xr:uid="{00000000-0006-0000-0E00-000003000000}">
      <text>
        <r>
          <rPr>
            <sz val="9"/>
            <color indexed="81"/>
            <rFont val="Arial"/>
            <family val="2"/>
          </rPr>
          <t>Sollvorgabe nicht erfüllt wenn &lt; 2</t>
        </r>
      </text>
    </comment>
    <comment ref="J21" authorId="0" shapeId="0" xr:uid="{00000000-0006-0000-0E00-000004000000}">
      <text>
        <r>
          <rPr>
            <sz val="9"/>
            <color indexed="81"/>
            <rFont val="Arial"/>
            <family val="2"/>
          </rPr>
          <t>Sollvorgabe nicht erfüllt wenn &lt; 2</t>
        </r>
      </text>
    </comment>
    <comment ref="K21" authorId="0" shapeId="0" xr:uid="{00000000-0006-0000-0E00-000005000000}">
      <text>
        <r>
          <rPr>
            <sz val="9"/>
            <color indexed="81"/>
            <rFont val="Arial"/>
            <family val="2"/>
          </rPr>
          <t>Sollvorgabe nicht erfüllt wenn &lt; 2</t>
        </r>
      </text>
    </comment>
    <comment ref="F24" authorId="0" shapeId="0" xr:uid="{00000000-0006-0000-0E00-000006000000}">
      <text>
        <r>
          <rPr>
            <sz val="9"/>
            <color indexed="81"/>
            <rFont val="Arial"/>
            <family val="2"/>
          </rPr>
          <t>Sollvorgabe nicht erfüllt wenn &lt; 5</t>
        </r>
      </text>
    </comment>
    <comment ref="H24" authorId="0" shapeId="0" xr:uid="{00000000-0006-0000-0E00-000007000000}">
      <text>
        <r>
          <rPr>
            <sz val="9"/>
            <color indexed="81"/>
            <rFont val="Arial"/>
            <family val="2"/>
          </rPr>
          <t>Sollvorgabe nicht erfüllt, wenn Summe Kinder + Erwachsene &lt; 10</t>
        </r>
      </text>
    </comment>
    <comment ref="F37" authorId="0" shapeId="0" xr:uid="{00000000-0006-0000-0E00-000008000000}">
      <text>
        <r>
          <rPr>
            <sz val="9"/>
            <color indexed="81"/>
            <rFont val="Arial"/>
            <family val="2"/>
          </rPr>
          <t>Sollvorgabe nicht erfüllt wenn &lt; 5</t>
        </r>
      </text>
    </comment>
    <comment ref="H37" authorId="0" shapeId="0" xr:uid="{00000000-0006-0000-0E00-000009000000}">
      <text>
        <r>
          <rPr>
            <sz val="9"/>
            <color indexed="81"/>
            <rFont val="Arial"/>
            <family val="2"/>
          </rPr>
          <t>Sollvorgabe nicht erfüllt wenn &lt; 2</t>
        </r>
      </text>
    </comment>
    <comment ref="I37" authorId="0" shapeId="0" xr:uid="{00000000-0006-0000-0E00-00000A000000}">
      <text>
        <r>
          <rPr>
            <sz val="9"/>
            <color indexed="81"/>
            <rFont val="Arial"/>
            <family val="2"/>
          </rPr>
          <t>Sollvorgabe nicht erfüllt wenn &lt; 2</t>
        </r>
      </text>
    </comment>
    <comment ref="J37" authorId="0" shapeId="0" xr:uid="{00000000-0006-0000-0E00-00000B000000}">
      <text>
        <r>
          <rPr>
            <sz val="9"/>
            <color indexed="81"/>
            <rFont val="Arial"/>
            <family val="2"/>
          </rPr>
          <t>Sollvorgabe nicht erfüllt wenn &lt; 2</t>
        </r>
      </text>
    </comment>
    <comment ref="K37" authorId="0" shapeId="0" xr:uid="{00000000-0006-0000-0E00-00000C000000}">
      <text>
        <r>
          <rPr>
            <sz val="9"/>
            <color indexed="81"/>
            <rFont val="Arial"/>
            <family val="2"/>
          </rPr>
          <t>Sollvorgabe nicht erfüllt wenn &lt; 2</t>
        </r>
      </text>
    </comment>
    <comment ref="F40" authorId="0" shapeId="0" xr:uid="{00000000-0006-0000-0E00-00000D000000}">
      <text>
        <r>
          <rPr>
            <sz val="9"/>
            <color indexed="81"/>
            <rFont val="Arial"/>
            <family val="2"/>
          </rPr>
          <t>Sollvorgabe nicht erfüllt wenn &lt; 5</t>
        </r>
      </text>
    </comment>
    <comment ref="H40" authorId="0" shapeId="0" xr:uid="{00000000-0006-0000-0E00-00000E000000}">
      <text>
        <r>
          <rPr>
            <sz val="9"/>
            <color indexed="81"/>
            <rFont val="Arial"/>
            <family val="2"/>
          </rPr>
          <t>Sollvorgabe nicht erfüllt, wenn Summe Kinder + Erwachsene &lt; 10</t>
        </r>
      </text>
    </comment>
    <comment ref="G45" authorId="0" shapeId="0" xr:uid="{00000000-0006-0000-0E00-00000F000000}">
      <text>
        <r>
          <rPr>
            <sz val="9"/>
            <color indexed="81"/>
            <rFont val="Arial"/>
            <family val="2"/>
          </rPr>
          <t>Sollvorgabe nicht erfüllt wenn  &lt; 15</t>
        </r>
      </text>
    </comment>
  </commentList>
</comments>
</file>

<file path=xl/sharedStrings.xml><?xml version="1.0" encoding="utf-8"?>
<sst xmlns="http://schemas.openxmlformats.org/spreadsheetml/2006/main" count="1145" uniqueCount="828">
  <si>
    <t>Nicht gelistet</t>
  </si>
  <si>
    <t>-----</t>
  </si>
  <si>
    <t>Pflicht Berechnung</t>
  </si>
  <si>
    <t>I.O. (Plausibilität unklar)</t>
  </si>
  <si>
    <t>Summe</t>
  </si>
  <si>
    <t>Optional Berechnung</t>
  </si>
  <si>
    <t>optional - I.O.</t>
  </si>
  <si>
    <t>optional - I.O. (Plausibilität unklar)</t>
  </si>
  <si>
    <t>optional - Sollvorgabe nicht erfüllt</t>
  </si>
  <si>
    <t>optional - unvollständig</t>
  </si>
  <si>
    <t>optional - inkorrekt</t>
  </si>
  <si>
    <t>Kennzahlenbogen</t>
  </si>
  <si>
    <t>Nr.</t>
  </si>
  <si>
    <t>kein Eintrag</t>
  </si>
  <si>
    <t xml:space="preserve"> &lt;= Sollv. nicht erfüllt</t>
  </si>
  <si>
    <t xml:space="preserve"> &gt;= Sollv. nicht erfüllt</t>
  </si>
  <si>
    <t xml:space="preserve"> &lt; Plausi ?</t>
  </si>
  <si>
    <t xml:space="preserve"> &gt; Plausi ?</t>
  </si>
  <si>
    <t>Anzahl/Quote</t>
  </si>
  <si>
    <t>HID</t>
  </si>
  <si>
    <t>ID</t>
  </si>
  <si>
    <t>Aktion</t>
  </si>
  <si>
    <t>n.d.</t>
  </si>
  <si>
    <t>Fehlermeldungen Kennzahlenbogen</t>
  </si>
  <si>
    <t>Kennzahl</t>
  </si>
  <si>
    <t>Anzahl</t>
  </si>
  <si>
    <t>Nenner</t>
  </si>
  <si>
    <t>Datenqualität Kennzahlen</t>
  </si>
  <si>
    <t>Plausibel</t>
  </si>
  <si>
    <t>Fehlerhaft</t>
  </si>
  <si>
    <t>Kennzahldefinition</t>
  </si>
  <si>
    <t>Kennzahlenziel</t>
  </si>
  <si>
    <t>Zähler</t>
  </si>
  <si>
    <t>Grundgesamtheit 
(= Nenner)</t>
  </si>
  <si>
    <t>Ist-Wert</t>
  </si>
  <si>
    <t>Verifizierung Zentrum</t>
  </si>
  <si>
    <t>%</t>
  </si>
  <si>
    <t>1.2.3</t>
  </si>
  <si>
    <t>siehe Sollvorgabe</t>
  </si>
  <si>
    <t>Nr</t>
  </si>
  <si>
    <t>Zaehler</t>
  </si>
  <si>
    <t>Quote</t>
  </si>
  <si>
    <t>vID</t>
  </si>
  <si>
    <t>ErlaeuterungDatendefizit</t>
  </si>
  <si>
    <t>EingeleiteteAktionen</t>
  </si>
  <si>
    <t>Aktionen</t>
  </si>
  <si>
    <t>Zähler / Anzahl</t>
  </si>
  <si>
    <t>≥ 95%</t>
  </si>
  <si>
    <t>≥ 30</t>
  </si>
  <si>
    <t>≤ 5%</t>
  </si>
  <si>
    <t>Begründung / Ursache</t>
  </si>
  <si>
    <t>Eingeleitete / geplante Aktionen</t>
  </si>
  <si>
    <t>3, 4, 5, 6, 7, 8, 15, 16, 17, 20, 21, 22</t>
  </si>
  <si>
    <t>2, 10, 11, 24, 25</t>
  </si>
  <si>
    <t>12, 19, 23, 28, 29</t>
  </si>
  <si>
    <t>1, 9, 30</t>
  </si>
  <si>
    <t>Ansprechpartner</t>
  </si>
  <si>
    <t>Bundesland / Land</t>
  </si>
  <si>
    <t>Daten-qualität</t>
  </si>
  <si>
    <t>Soll-vorgabe</t>
  </si>
  <si>
    <t>Plausi unklar</t>
  </si>
  <si>
    <t>Allgemeine Feststellungen</t>
  </si>
  <si>
    <t>Allgemeine Hinweise</t>
  </si>
  <si>
    <t>Allgemeine Abweichungen</t>
  </si>
  <si>
    <t>Bewertung Ausschuss</t>
  </si>
  <si>
    <t>Anmerkung OnkoZert</t>
  </si>
  <si>
    <t>Feststellung</t>
  </si>
  <si>
    <t>Hinweis</t>
  </si>
  <si>
    <t>Abweichung</t>
  </si>
  <si>
    <t>Alle KN leer:</t>
  </si>
  <si>
    <t>Für Übertragung in Datendefizite_KB:</t>
  </si>
  <si>
    <t xml:space="preserve">Datenqualität
</t>
  </si>
  <si>
    <t>B</t>
  </si>
  <si>
    <t>Sollvorgabe</t>
  </si>
  <si>
    <t>Sollvorgabe nicht erfüllt</t>
  </si>
  <si>
    <t>C</t>
  </si>
  <si>
    <t>D</t>
  </si>
  <si>
    <t>E</t>
  </si>
  <si>
    <t>F</t>
  </si>
  <si>
    <t>G</t>
  </si>
  <si>
    <t>I</t>
  </si>
  <si>
    <t>Gesamt</t>
  </si>
  <si>
    <t>Reg.-Nr.</t>
  </si>
  <si>
    <t>Bundesland</t>
  </si>
  <si>
    <t>Tumordokumentationssystem</t>
  </si>
  <si>
    <t>Berlin</t>
  </si>
  <si>
    <t>Niedersachsen</t>
  </si>
  <si>
    <t>Nordrhein-Westfalen</t>
  </si>
  <si>
    <t>Schweiz</t>
  </si>
  <si>
    <t>Datenqualität</t>
  </si>
  <si>
    <t>FormularID</t>
  </si>
  <si>
    <t>Ja</t>
  </si>
  <si>
    <t>Nein</t>
  </si>
  <si>
    <t>Erstelldatum</t>
  </si>
  <si>
    <t>Plausibilität unklar</t>
  </si>
  <si>
    <t xml:space="preserve">Reg.-Nr. </t>
  </si>
  <si>
    <t>Erstzertifizierung</t>
  </si>
  <si>
    <t>J</t>
  </si>
  <si>
    <t>L</t>
  </si>
  <si>
    <t>I.O.</t>
  </si>
  <si>
    <t>Inkorrekt</t>
  </si>
  <si>
    <t>Unvollständig</t>
  </si>
  <si>
    <t>Kennzahlenjahr</t>
  </si>
  <si>
    <t>&gt;</t>
  </si>
  <si>
    <t>&lt;</t>
  </si>
  <si>
    <t>Datum Erstzertifizierung</t>
  </si>
  <si>
    <t>A</t>
  </si>
  <si>
    <t>Zentrum</t>
  </si>
  <si>
    <t>Standort</t>
  </si>
  <si>
    <t>a)</t>
  </si>
  <si>
    <t>b)</t>
  </si>
  <si>
    <t>Einrichtung 1</t>
  </si>
  <si>
    <t>K</t>
  </si>
  <si>
    <t>KN</t>
  </si>
  <si>
    <t>Basisdaten Kinderonkologie</t>
  </si>
  <si>
    <t>Diagnose-Hauptgruppen</t>
  </si>
  <si>
    <t>I - Leukämien</t>
  </si>
  <si>
    <t>II - Lymphome</t>
  </si>
  <si>
    <t>III - Hirntumore</t>
  </si>
  <si>
    <t>V - Retinoblastome</t>
  </si>
  <si>
    <t>IV - Neuroblastome</t>
  </si>
  <si>
    <t>VI - Nierentumore</t>
  </si>
  <si>
    <t>VII - Lebertumore</t>
  </si>
  <si>
    <t>VIII - Bösartige Knochentumore</t>
  </si>
  <si>
    <t>IX - Weichteilsarkome</t>
  </si>
  <si>
    <t>X - Keimzelltumoren, trophoblastische Tumore und Neubildungen der Keimdrüsen</t>
  </si>
  <si>
    <t>XI - Andere bösartige epitheliale Neubildungen (Karzinome) und maligne Melanome</t>
  </si>
  <si>
    <t>XII - Andere und unspezifizierte Neubildungen</t>
  </si>
  <si>
    <t>Name Datenfeld</t>
  </si>
  <si>
    <t>Ausprägungen</t>
  </si>
  <si>
    <t>Kommentar</t>
  </si>
  <si>
    <t>Relevant für Kennzahl</t>
  </si>
  <si>
    <t>Relevant für Basisdaten</t>
  </si>
  <si>
    <t>Patienten - ID</t>
  </si>
  <si>
    <t>alphanumerisch</t>
  </si>
  <si>
    <t>Die Patienten-ID dient der eindeutigen Identifizierung des Patienten. Diese ID kann von der Klinik selbstständig vergeben werden.</t>
  </si>
  <si>
    <t>1 | 2 | 3 | 4 | 5 | 6 | 7</t>
  </si>
  <si>
    <t>Geschlecht</t>
  </si>
  <si>
    <t xml:space="preserve">M | W </t>
  </si>
  <si>
    <t>Selbsterklärend</t>
  </si>
  <si>
    <t>Geburtsdatum</t>
  </si>
  <si>
    <t>TT.MM.JJJJ</t>
  </si>
  <si>
    <t>Diagnose nach ICD-10-GM</t>
  </si>
  <si>
    <t>Angabe der Diagnose nach ICD-10-GM. Dieses Feld muss immer in Verbindung mit dem Datum der Diagnose angegeben werden.</t>
  </si>
  <si>
    <t>Datum Diagnose</t>
  </si>
  <si>
    <t>Datum der Diagnose des Tumors. Dieses Feld muss immer in Verbindung mit der ICD-10-GM Kodierung angegeben werden.</t>
  </si>
  <si>
    <t xml:space="preserve">Datum, der Vorstellung im multiprofessionellen Team </t>
  </si>
  <si>
    <t xml:space="preserve">Datum, der Vorstellung in der interdisziplinären Tumorkonferenz </t>
  </si>
  <si>
    <t>3 | 4</t>
  </si>
  <si>
    <t>Ja | Nein</t>
  </si>
  <si>
    <t xml:space="preserve">TT.MM.JJJJ </t>
  </si>
  <si>
    <t>H</t>
  </si>
  <si>
    <t>Kennzahlenbogen Kinderonkologie</t>
  </si>
  <si>
    <t>Primärfälle</t>
  </si>
  <si>
    <t>1.2.1</t>
  </si>
  <si>
    <t xml:space="preserve">Primärfälle </t>
  </si>
  <si>
    <t>Vorstellung multiprofessionelles Team</t>
  </si>
  <si>
    <t>Vorstellung interdisziplinäre Tumorkonferenz</t>
  </si>
  <si>
    <t>Therapieabweichung gegenüber Empfehlung Tumorkonferenz</t>
  </si>
  <si>
    <t>1.2.5</t>
  </si>
  <si>
    <t>1.2.6</t>
  </si>
  <si>
    <t>1.7.4</t>
  </si>
  <si>
    <t>Beratung durch den Psychosozialdienst (PSD)</t>
  </si>
  <si>
    <t>10.2</t>
  </si>
  <si>
    <t>I - Leukämie</t>
  </si>
  <si>
    <t>Primärfall</t>
  </si>
  <si>
    <t>Ersttumor</t>
  </si>
  <si>
    <t>Definitionen</t>
  </si>
  <si>
    <t>VIII - Bösartige Knochentumoren</t>
  </si>
  <si>
    <t>X - Keimzelltumoren, trophoblastische Tumoren und Neubildungen der Keimdrüsen</t>
  </si>
  <si>
    <t>Erstvorstellung mit Rezidiv</t>
  </si>
  <si>
    <t>Zweittumore</t>
  </si>
  <si>
    <t>Zentrumsfälle</t>
  </si>
  <si>
    <t>Zentrumsfälle, die in der interdisziplinären Tumorkonferenz vorgestellt worden sind 
(= Zähler Kennzahl 3)</t>
  </si>
  <si>
    <t>Erstmalige Krebs-Diagnose unabhg. von der Tumorentität; bei synchroner Diagnose zweier Tumorentitäten ist die führende Tumorentität als Ersttumor festzulegen (weitere Tumore sind dann Zweittumore). Keine Mehrfachnennung möglich.</t>
  </si>
  <si>
    <t>Alle weiteren, erstmalig in einer anderen (Tumor-) Hauptgruppen I-XII, diagnostizierte Tumore, werden als Zweittumore bezeichnet; wird ein zweiter Tumor innerhalb 1 Hauptgruppe diagnostiziert, dann ist dieser unabhg. von der Lokalisation kein Zweittumor, sondern ein Rezidiv. Mehrfachnennung möglich.</t>
  </si>
  <si>
    <t>Reifzellige T/NK-Zell-Lymphome</t>
  </si>
  <si>
    <t>Bösartige immunproliferative Krankheiten</t>
  </si>
  <si>
    <t>Lymphatische Leukämie</t>
  </si>
  <si>
    <t>Sonstige Leukämien näher bezeichneten Zelltyps</t>
  </si>
  <si>
    <t>1a)</t>
  </si>
  <si>
    <t>1b)</t>
  </si>
  <si>
    <t>1 a)</t>
  </si>
  <si>
    <t>1 b)</t>
  </si>
  <si>
    <t>Derzeit keine Vorgaben</t>
  </si>
  <si>
    <t>1.4.3</t>
  </si>
  <si>
    <t>Kennzahlenbogen - Analyseprotokoll Datendefizite Kinderonkologie</t>
  </si>
  <si>
    <t>Zentrumsfälle Kinderonkologie</t>
  </si>
  <si>
    <t>Möglichst selten Abweichung  gegenüber der Empfehlung der Tumorkonferenz</t>
  </si>
  <si>
    <t>Möglichst vollständige Vorstellung der Zentrumsfälle im multiprofessionellem Team</t>
  </si>
  <si>
    <t>Kinderonkologisches Zentrum am Universitätsklinikum Münster</t>
  </si>
  <si>
    <t>Universitätsklinikum Münster, Klinik für Kinder- und Jugendmedizin - Pädiatrische Hämatologie und Onkologie</t>
  </si>
  <si>
    <t>Pädiatrische Hämatologie/Onkologie und Stammzelltherapie Universitätsklinikum Essen</t>
  </si>
  <si>
    <t>Kinderonkologisches Zentrum Hannover</t>
  </si>
  <si>
    <t>Medizinische Hochschule Hannover</t>
  </si>
  <si>
    <t>Universitäres Zentrum für Kinder- und Jugendonkologie Bern</t>
  </si>
  <si>
    <t>Kinderonkologisches Zentrum Dortmund</t>
  </si>
  <si>
    <t>Klinikum Dortmund</t>
  </si>
  <si>
    <t xml:space="preserve">       Datum Erstzertifizierung</t>
  </si>
  <si>
    <t xml:space="preserve">       Erstelldatum</t>
  </si>
  <si>
    <t xml:space="preserve">       Kennzahlenjahr</t>
  </si>
  <si>
    <t>Zusammenarbeit mit KFRG-Krebsregister</t>
  </si>
  <si>
    <t>OncoBox</t>
  </si>
  <si>
    <t>Abbildung des Netzwerkes der internen und externen chirurgischen Kooperationspartner</t>
  </si>
  <si>
    <t>Fachdisziplin</t>
  </si>
  <si>
    <t>Name Kooperationspartner</t>
  </si>
  <si>
    <t>Intern</t>
  </si>
  <si>
    <t>Kinderchirurgie (EB_5.1.3)</t>
  </si>
  <si>
    <t>Urologie</t>
  </si>
  <si>
    <t>Thoraxchirurgie</t>
  </si>
  <si>
    <t>Name Abteilung</t>
  </si>
  <si>
    <r>
      <t xml:space="preserve">Falls </t>
    </r>
    <r>
      <rPr>
        <sz val="9"/>
        <rFont val="Arial"/>
        <family val="2"/>
      </rPr>
      <t>es zu einer</t>
    </r>
    <r>
      <rPr>
        <sz val="9"/>
        <color theme="1"/>
        <rFont val="Arial"/>
        <family val="2"/>
      </rPr>
      <t xml:space="preserve"> Therapieabweichung gegenüber der Therapieempfehlung in der Tumorkonferenz gekommen ist, ist hier ein Ja anzugeben.</t>
    </r>
  </si>
  <si>
    <t xml:space="preserve">Ja | Nein </t>
  </si>
  <si>
    <t>Wenn der Patient / Familie mind. eine Beratung mit mind. einem der genannten Aspekte erhalten hat, ist hier ein Ja anzugeben. Falls keine Beratung stattgefunden hat ist hier ein Nein anzugeben.</t>
  </si>
  <si>
    <r>
      <t>Datu</t>
    </r>
    <r>
      <rPr>
        <sz val="9"/>
        <rFont val="Arial"/>
        <family val="2"/>
      </rPr>
      <t>m an dem</t>
    </r>
    <r>
      <rPr>
        <sz val="9"/>
        <color theme="1"/>
        <rFont val="Arial"/>
        <family val="2"/>
      </rPr>
      <t xml:space="preserve"> der Primärfall in eine Therapieoptimierungsstudie eingeschlossen wurde</t>
    </r>
  </si>
  <si>
    <t>Datum Vorstellung Multiprofe-ssionelles Team</t>
  </si>
  <si>
    <t xml:space="preserve">Therapie-abweichung </t>
  </si>
  <si>
    <t>Beratung Psycho-sozialdienst</t>
  </si>
  <si>
    <t>Datum Therapie-optimierungs-studie</t>
  </si>
  <si>
    <t>Datenfelder</t>
  </si>
  <si>
    <t>Bearbeitungs-qualität</t>
  </si>
  <si>
    <t>Neurochirurg 1</t>
  </si>
  <si>
    <t>Neurochirurg 2</t>
  </si>
  <si>
    <t>Neurochirurg 3</t>
  </si>
  <si>
    <t>Neurochirurg 4</t>
  </si>
  <si>
    <t>HNO</t>
  </si>
  <si>
    <t>Sonstige</t>
  </si>
  <si>
    <t>D61.0</t>
  </si>
  <si>
    <t>Angeborene aplastische Anämie</t>
  </si>
  <si>
    <t>D61.3</t>
  </si>
  <si>
    <t>Idiopathische aplastische Anämie</t>
  </si>
  <si>
    <t>D61.9</t>
  </si>
  <si>
    <t>Aplastische Anämie, nicht näher bezeichnet</t>
  </si>
  <si>
    <t>D76.1</t>
  </si>
  <si>
    <t>Hämophagozytäre Lymphohistiozytose</t>
  </si>
  <si>
    <t>Gynäkologie</t>
  </si>
  <si>
    <t>Muskuloskelettale Sarkome | Erwachsene</t>
  </si>
  <si>
    <r>
      <t xml:space="preserve">Zentrumsfälle Hauptgruppe </t>
    </r>
    <r>
      <rPr>
        <sz val="8"/>
        <rFont val="Arial"/>
        <family val="2"/>
      </rPr>
      <t>II - XII (ohne Hauptgruppe I</t>
    </r>
    <r>
      <rPr>
        <sz val="8"/>
        <rFont val="Arial"/>
        <family val="2"/>
      </rPr>
      <t>)</t>
    </r>
  </si>
  <si>
    <r>
      <t>≥</t>
    </r>
    <r>
      <rPr>
        <sz val="8"/>
        <rFont val="Arial Narrow"/>
        <family val="2"/>
      </rPr>
      <t xml:space="preserve"> 90</t>
    </r>
    <r>
      <rPr>
        <sz val="8"/>
        <color indexed="8"/>
        <rFont val="Arial Narrow"/>
        <family val="2"/>
      </rPr>
      <t>%</t>
    </r>
  </si>
  <si>
    <t>Primärfälle mit nationalem Wohnsitz</t>
  </si>
  <si>
    <t>Meldung nationales Kinderkrebsregister (KKR)</t>
  </si>
  <si>
    <t xml:space="preserve">Meldung aller Primärfälle an das nationale Kinderkrebsregister (KKR)
</t>
  </si>
  <si>
    <t>Möglichst vollständiger Einschluss der Zentrumsfälle in Therapieoptimierungsstudien/
GPOH-Register</t>
  </si>
  <si>
    <t>Gesamtfälle mit Zweittumoren</t>
  </si>
  <si>
    <t>Gesamtfälle mit Erstvorstellung mit Rezidiv</t>
  </si>
  <si>
    <t>Myeloische Leukämie</t>
  </si>
  <si>
    <t>Monozytenleukämie</t>
  </si>
  <si>
    <t>D45</t>
  </si>
  <si>
    <t>Polycythämia vera</t>
  </si>
  <si>
    <t>Myelodysplastische Syndrome</t>
  </si>
  <si>
    <t>Hodgkin-Lymphom [Lymphogranulomatose]</t>
  </si>
  <si>
    <t>Nicht follikuläres Lymphom</t>
  </si>
  <si>
    <r>
      <t xml:space="preserve">Follikuläres Lymphom 
</t>
    </r>
    <r>
      <rPr>
        <sz val="9"/>
        <rFont val="Arial"/>
        <family val="2"/>
      </rPr>
      <t>Non-Hodgkin-Lymphom</t>
    </r>
  </si>
  <si>
    <t>Sonstige und nicht näher bezeichnete Typen des Non-Hodgkin-Lymphoms</t>
  </si>
  <si>
    <t>Weitere spezifizierte T/NK-Zell-Lymphome</t>
  </si>
  <si>
    <r>
      <t xml:space="preserve">Plasmozytom und bösartige Plasmazellen-Neubildungen
</t>
    </r>
    <r>
      <rPr>
        <sz val="9"/>
        <rFont val="Arial"/>
        <family val="2"/>
      </rPr>
      <t>Non-Hodgkin-Lymphom</t>
    </r>
  </si>
  <si>
    <t>Sonstige und nicht näher bezeichnete bösartige Neubildungen des lymphatischen, blutbildenden und verwandten Gewebes</t>
  </si>
  <si>
    <t>Gutartige Neubildung des Gehirns und anderer Teile des Zentralnervensystems</t>
  </si>
  <si>
    <t xml:space="preserve">D35.2 </t>
  </si>
  <si>
    <t>Gutartige Neubildung Hypophyse</t>
  </si>
  <si>
    <t xml:space="preserve">D35.3  </t>
  </si>
  <si>
    <t>Gutartige Neubildung Ductus craniopharyngealis</t>
  </si>
  <si>
    <t xml:space="preserve">D35.4  </t>
  </si>
  <si>
    <t>Gutartige Neubildung Epiphyse</t>
  </si>
  <si>
    <r>
      <t xml:space="preserve">Neubildung unsicheren oder unbekannten Verhaltens der Meningen
</t>
    </r>
    <r>
      <rPr>
        <sz val="9"/>
        <rFont val="Arial"/>
        <family val="2"/>
      </rPr>
      <t>ZNS-Tumore</t>
    </r>
  </si>
  <si>
    <t>Bösartige Neubildung der peripheren Nerven und des autonomen Nervensystems</t>
  </si>
  <si>
    <t>C69.2</t>
  </si>
  <si>
    <t>Retina</t>
  </si>
  <si>
    <t>C69.4</t>
  </si>
  <si>
    <t>C69.8</t>
  </si>
  <si>
    <t>C69.9</t>
  </si>
  <si>
    <r>
      <t xml:space="preserve">Ziliarkörper
</t>
    </r>
    <r>
      <rPr>
        <sz val="9"/>
        <rFont val="Arial"/>
        <family val="2"/>
      </rPr>
      <t>Retinoblastom</t>
    </r>
  </si>
  <si>
    <r>
      <t xml:space="preserve">Auge und Augenanhangsgebilde, mehrere Teilbereiche überlappend
</t>
    </r>
    <r>
      <rPr>
        <sz val="9"/>
        <rFont val="Arial"/>
        <family val="2"/>
      </rPr>
      <t>Retinoblastom, Weichteilsarkome</t>
    </r>
  </si>
  <si>
    <r>
      <t xml:space="preserve">Auge, nicht näher bezeichnet
</t>
    </r>
    <r>
      <rPr>
        <sz val="9"/>
        <rFont val="Arial"/>
        <family val="2"/>
      </rPr>
      <t>Neuroblastom, Retinoblastom, Weichteilsarkome</t>
    </r>
  </si>
  <si>
    <t>C64</t>
  </si>
  <si>
    <t>Bösartige Neubildung der Niere, ausgenommen Nierenbecken</t>
  </si>
  <si>
    <t>Bösartige Neubildung der Leber und der intrahepatischen Gallengänge</t>
  </si>
  <si>
    <t>Bösartige Neubildung des Knochens und des Gelenkknorpels der Extremitäten</t>
  </si>
  <si>
    <t>Bösartige Neubildung des Knochens und des Gelenkknorpels sonstiger und nicht näher bezeichneter Lokalisationen</t>
  </si>
  <si>
    <t>C48.0</t>
  </si>
  <si>
    <t>C67.9</t>
  </si>
  <si>
    <t>Harnblase, nicht näher bezeichnet</t>
  </si>
  <si>
    <t>C69.6</t>
  </si>
  <si>
    <r>
      <t xml:space="preserve">Orbita
</t>
    </r>
    <r>
      <rPr>
        <sz val="9"/>
        <rFont val="Arial"/>
        <family val="2"/>
      </rPr>
      <t>Bindegewebe der Orbita
Extraokulärer Muskel
Periphere Nerven der Orbita
Retrobulbäres Gewebe
Retrookuläres Gewebe</t>
    </r>
  </si>
  <si>
    <t>C56</t>
  </si>
  <si>
    <t>Bösartige Neubildung des Ovars</t>
  </si>
  <si>
    <t>Bösartige Neubildung des Nasopharynx</t>
  </si>
  <si>
    <t>Bösartiges Melanom der Haut</t>
  </si>
  <si>
    <t>Bösartige Neubildung des Auges und der Augenanhangsgebilde</t>
  </si>
  <si>
    <t>C73</t>
  </si>
  <si>
    <t>Bösartige Neubildung der Schilddrüse</t>
  </si>
  <si>
    <t>Bösartige Neubildung der Nebenniere</t>
  </si>
  <si>
    <t>C75.0</t>
  </si>
  <si>
    <t>Nebenschilddrüse</t>
  </si>
  <si>
    <t>C75.1</t>
  </si>
  <si>
    <t>Hypophyse</t>
  </si>
  <si>
    <t>C75.3</t>
  </si>
  <si>
    <t>Epiphyse [Glandula pinealis] [Zirbeldrüse]</t>
  </si>
  <si>
    <t>C75.8</t>
  </si>
  <si>
    <t>Beteiligung mehrerer endokriner Drüsen, nicht näher bezeichnet</t>
  </si>
  <si>
    <r>
      <t xml:space="preserve">Sonstige bösartige Neubildungen der Haut
</t>
    </r>
    <r>
      <rPr>
        <sz val="9"/>
        <rFont val="Arial"/>
        <family val="2"/>
      </rPr>
      <t>Weichteilsarkome</t>
    </r>
  </si>
  <si>
    <t>C01</t>
  </si>
  <si>
    <t>C07</t>
  </si>
  <si>
    <t>C12</t>
  </si>
  <si>
    <t>C19</t>
  </si>
  <si>
    <t>Bösartige Neubildung am Rektosigmoid, Übergang</t>
  </si>
  <si>
    <t>C20</t>
  </si>
  <si>
    <t>Bösartige Neubildung des Rektums</t>
  </si>
  <si>
    <t>C23</t>
  </si>
  <si>
    <t>Bösartige Neubildung der Gallenblase</t>
  </si>
  <si>
    <t>C33</t>
  </si>
  <si>
    <t>C37</t>
  </si>
  <si>
    <t>Bösartige Neubildung des Thymus</t>
  </si>
  <si>
    <t>Bösartige Neubildung sonstiger und ungenau bezeichneter Lokalisationen des Atmungssystems und sonstiger intrathorakaler Organe</t>
  </si>
  <si>
    <t>Mesotheliom</t>
  </si>
  <si>
    <t>Kaposi-Sarkom [Sarcoma idiopathicum multiplex haemorrhagicum]</t>
  </si>
  <si>
    <t>Bösartige Neubildung des Retroperitoneums und des Peritoneums</t>
  </si>
  <si>
    <t>Bösartige Neubildung sonstigen Bindegewebes und anderer Weichteilgewebe</t>
  </si>
  <si>
    <t>C52</t>
  </si>
  <si>
    <t>C55</t>
  </si>
  <si>
    <t>C58</t>
  </si>
  <si>
    <t>Bösartige Neubildung der Plazenta</t>
  </si>
  <si>
    <t>C61</t>
  </si>
  <si>
    <t>Bösartige Neubildung des Hodens</t>
  </si>
  <si>
    <t>C65</t>
  </si>
  <si>
    <t>Bösartige Neubildung des Nierenbeckens</t>
  </si>
  <si>
    <t>C66</t>
  </si>
  <si>
    <t>Bösartige Neubildung des Ureters</t>
  </si>
  <si>
    <t>Bösartige Neubildung der Harnblase</t>
  </si>
  <si>
    <t>Trigonum vesicae</t>
  </si>
  <si>
    <t>Bösartige Neubildung des Gehirns</t>
  </si>
  <si>
    <t>Bösartige Neubildung sonstiger endokriner Drüsen und verwandter Strukturen</t>
  </si>
  <si>
    <t>Bösartige Neubildung sonstiger und ungenau bezeichneter Lokalisationen</t>
  </si>
  <si>
    <t>Bösartige Neubildung ohne Angabe der Lokalisation</t>
  </si>
  <si>
    <t>D30.0</t>
  </si>
  <si>
    <t>Neubildung unsicheren oder unbekannten Verhaltens der endokrinen Drüsen</t>
  </si>
  <si>
    <t>D70.0</t>
  </si>
  <si>
    <t>Angeborene Agranulozytose und Neutropenie</t>
  </si>
  <si>
    <r>
      <t xml:space="preserve">Bösartige Neubildung der Lippe
</t>
    </r>
    <r>
      <rPr>
        <sz val="9"/>
        <rFont val="Arial"/>
        <family val="2"/>
      </rPr>
      <t>Weichteilsarkome</t>
    </r>
  </si>
  <si>
    <r>
      <t xml:space="preserve">Bösartige Neubildung des Zungengrundes
</t>
    </r>
    <r>
      <rPr>
        <sz val="9"/>
        <rFont val="Arial"/>
        <family val="2"/>
      </rPr>
      <t>Weichteilsarkome</t>
    </r>
  </si>
  <si>
    <r>
      <t xml:space="preserve">Bösartige Neubildung sonstiger und nicht näher bezeichneter Teile der Zunge
</t>
    </r>
    <r>
      <rPr>
        <sz val="9"/>
        <rFont val="Arial"/>
        <family val="2"/>
      </rPr>
      <t>Weichteilsarkome</t>
    </r>
  </si>
  <si>
    <r>
      <t xml:space="preserve">Bösartige Neubildung des Zahnfleisches
</t>
    </r>
    <r>
      <rPr>
        <sz val="9"/>
        <rFont val="Arial"/>
        <family val="2"/>
      </rPr>
      <t>Weichteilsarkome</t>
    </r>
  </si>
  <si>
    <r>
      <t xml:space="preserve">Bösartige Neubildung des Mundbodens
</t>
    </r>
    <r>
      <rPr>
        <sz val="9"/>
        <rFont val="Arial"/>
        <family val="2"/>
      </rPr>
      <t>Weichteilsarkome</t>
    </r>
  </si>
  <si>
    <r>
      <t xml:space="preserve">Bösartige Neubildung des Gaumens
</t>
    </r>
    <r>
      <rPr>
        <sz val="9"/>
        <rFont val="Arial"/>
        <family val="2"/>
      </rPr>
      <t>Weichteilsarkome</t>
    </r>
  </si>
  <si>
    <r>
      <t xml:space="preserve">Bösartige Neubildung sonstiger und nicht näher bezeichneter Teile des Mundes
</t>
    </r>
    <r>
      <rPr>
        <sz val="9"/>
        <rFont val="Arial"/>
        <family val="2"/>
      </rPr>
      <t>Weichteilsarkome</t>
    </r>
  </si>
  <si>
    <r>
      <t xml:space="preserve">Bösartige Neubildung der Parotis
</t>
    </r>
    <r>
      <rPr>
        <sz val="9"/>
        <rFont val="Arial"/>
        <family val="2"/>
      </rPr>
      <t>Weichteilsarkome</t>
    </r>
  </si>
  <si>
    <r>
      <t xml:space="preserve">Bösartige Neubildung sonstiger und nicht näher bezeichneter großer Speicheldrüsen
</t>
    </r>
    <r>
      <rPr>
        <sz val="9"/>
        <rFont val="Arial"/>
        <family val="2"/>
      </rPr>
      <t>Weichteilsarkome</t>
    </r>
  </si>
  <si>
    <r>
      <t xml:space="preserve">Bösartige Neubildung der Tonsille
</t>
    </r>
    <r>
      <rPr>
        <sz val="9"/>
        <rFont val="Arial"/>
        <family val="2"/>
      </rPr>
      <t>Weichteilsarkome</t>
    </r>
  </si>
  <si>
    <r>
      <t xml:space="preserve">Bösartige Neubildung des Oropharynx
</t>
    </r>
    <r>
      <rPr>
        <sz val="9"/>
        <rFont val="Arial"/>
        <family val="2"/>
      </rPr>
      <t>Weichteilsarkome</t>
    </r>
  </si>
  <si>
    <r>
      <t xml:space="preserve">Bösartige Neubildung des Recessus piriformis
</t>
    </r>
    <r>
      <rPr>
        <sz val="9"/>
        <rFont val="Arial"/>
        <family val="2"/>
      </rPr>
      <t>Weichteilsarkome</t>
    </r>
  </si>
  <si>
    <r>
      <t xml:space="preserve">Bösartige Neubildung des Hypopharynx
</t>
    </r>
    <r>
      <rPr>
        <sz val="9"/>
        <rFont val="Arial"/>
        <family val="2"/>
      </rPr>
      <t>Weichteilsarkome</t>
    </r>
  </si>
  <si>
    <r>
      <t xml:space="preserve">Bösartige Neubildung sonstiger und ungenau bezeichneter Lokalisationen der Lippe, der Mundhöhle und des Pharynx
</t>
    </r>
    <r>
      <rPr>
        <sz val="9"/>
        <rFont val="Arial"/>
        <family val="2"/>
      </rPr>
      <t>Knochentumore, Weichteilsarkome</t>
    </r>
  </si>
  <si>
    <r>
      <t xml:space="preserve">Bösartige Neubildung des Ösophagus
</t>
    </r>
    <r>
      <rPr>
        <sz val="9"/>
        <rFont val="Arial"/>
        <family val="2"/>
      </rPr>
      <t>Weichteilsarkome</t>
    </r>
  </si>
  <si>
    <r>
      <t xml:space="preserve">Bösartige Neubildung des Magens
</t>
    </r>
    <r>
      <rPr>
        <sz val="9"/>
        <rFont val="Arial"/>
        <family val="2"/>
      </rPr>
      <t>Weichteilsarkome</t>
    </r>
  </si>
  <si>
    <r>
      <t xml:space="preserve">Bösartige Neubildung des Dünndarmes
</t>
    </r>
    <r>
      <rPr>
        <sz val="9"/>
        <rFont val="Arial"/>
        <family val="2"/>
      </rPr>
      <t>Weichteilsarkome</t>
    </r>
  </si>
  <si>
    <r>
      <t xml:space="preserve">Bösartige Neubildung des Kolons
</t>
    </r>
    <r>
      <rPr>
        <sz val="9"/>
        <rFont val="Arial"/>
        <family val="2"/>
      </rPr>
      <t>Weichteilsarkome</t>
    </r>
  </si>
  <si>
    <r>
      <t xml:space="preserve">Bösartige Neubildung des Anus und des Analkanals
</t>
    </r>
    <r>
      <rPr>
        <sz val="9"/>
        <rFont val="Arial"/>
        <family val="2"/>
      </rPr>
      <t>Weichteilsarkome</t>
    </r>
  </si>
  <si>
    <r>
      <t xml:space="preserve">Bösartige Neubildung sonstiger und nicht näher bezeichneter Teile der Gallenwege
</t>
    </r>
    <r>
      <rPr>
        <sz val="9"/>
        <rFont val="Arial"/>
        <family val="2"/>
      </rPr>
      <t>Weichteilsarkome</t>
    </r>
  </si>
  <si>
    <r>
      <t xml:space="preserve">Bösartige Neubildung des Pankreas
</t>
    </r>
    <r>
      <rPr>
        <sz val="9"/>
        <rFont val="Arial"/>
        <family val="2"/>
      </rPr>
      <t>Weichteilsarkome</t>
    </r>
  </si>
  <si>
    <r>
      <t xml:space="preserve">Bösartige Neubildung sonstiger und ungenau bezeichneter Verdauungsorgane
</t>
    </r>
    <r>
      <rPr>
        <sz val="9"/>
        <rFont val="Arial"/>
        <family val="2"/>
      </rPr>
      <t>Weichteilsarkome</t>
    </r>
  </si>
  <si>
    <r>
      <t xml:space="preserve">Bösartige Neubildung der Nasenhöhle und des Mittelohres
</t>
    </r>
    <r>
      <rPr>
        <sz val="9"/>
        <rFont val="Arial"/>
        <family val="2"/>
      </rPr>
      <t>Weichteilsarkome</t>
    </r>
  </si>
  <si>
    <r>
      <t xml:space="preserve">Bösartige Neubildung des Larynx
</t>
    </r>
    <r>
      <rPr>
        <sz val="9"/>
        <rFont val="Arial"/>
        <family val="2"/>
      </rPr>
      <t>Weichteilsarkome</t>
    </r>
  </si>
  <si>
    <r>
      <t xml:space="preserve">Bösartige Neubildung der Trachea
</t>
    </r>
    <r>
      <rPr>
        <sz val="9"/>
        <rFont val="Arial"/>
        <family val="2"/>
      </rPr>
      <t>Weichteilsarkome</t>
    </r>
  </si>
  <si>
    <r>
      <t xml:space="preserve">Bösartige Neubildung der Bronchien und der Lunge
</t>
    </r>
    <r>
      <rPr>
        <sz val="9"/>
        <rFont val="Arial"/>
        <family val="2"/>
      </rPr>
      <t>Weichteilsarkome</t>
    </r>
  </si>
  <si>
    <r>
      <t xml:space="preserve">Bösartige Neubildung des Herzens, des Mediastinums und der Pleura
</t>
    </r>
    <r>
      <rPr>
        <sz val="9"/>
        <rFont val="Arial"/>
        <family val="2"/>
      </rPr>
      <t>Weichteilsarkome</t>
    </r>
  </si>
  <si>
    <r>
      <t xml:space="preserve">Bösartige Neubildung der Brustdrüse [Mamma]
</t>
    </r>
    <r>
      <rPr>
        <sz val="9"/>
        <rFont val="Arial"/>
        <family val="2"/>
      </rPr>
      <t>Weichteilsarkome</t>
    </r>
  </si>
  <si>
    <r>
      <t xml:space="preserve">Bösartige Neubildung der Vulva
</t>
    </r>
    <r>
      <rPr>
        <sz val="9"/>
        <rFont val="Arial"/>
        <family val="2"/>
      </rPr>
      <t>Weichteilsarkome, extragonadale Keimzelltumoren</t>
    </r>
  </si>
  <si>
    <r>
      <t xml:space="preserve">Bösartige Neubildung der Vagina
</t>
    </r>
    <r>
      <rPr>
        <sz val="9"/>
        <rFont val="Arial"/>
        <family val="2"/>
      </rPr>
      <t>Weichteilsarkome, extragonadale Keimzelltumoren</t>
    </r>
  </si>
  <si>
    <r>
      <t xml:space="preserve">Bösartige Neubildung der Cervix uteri
</t>
    </r>
    <r>
      <rPr>
        <sz val="9"/>
        <rFont val="Arial"/>
        <family val="2"/>
      </rPr>
      <t>Weichteilsarkome, extragonadale Keimzelltumoren</t>
    </r>
  </si>
  <si>
    <r>
      <t xml:space="preserve">Bösartige Neubildung des Corpus uteri
</t>
    </r>
    <r>
      <rPr>
        <sz val="9"/>
        <rFont val="Arial"/>
        <family val="2"/>
      </rPr>
      <t>Weichteilsarkome, extragonadale Keimzelltumoren</t>
    </r>
  </si>
  <si>
    <r>
      <t xml:space="preserve">Bösartige Neubildung des Uterus, Teil nicht näher bezeichnet
</t>
    </r>
    <r>
      <rPr>
        <sz val="9"/>
        <rFont val="Arial"/>
        <family val="2"/>
      </rPr>
      <t>Weichteilsarkome, extragonadale Keimzelltumoren</t>
    </r>
  </si>
  <si>
    <r>
      <t xml:space="preserve">Bösartige Neubildung sonstiger und nicht näher bezeichneter weiblicher Genitalorgane
</t>
    </r>
    <r>
      <rPr>
        <sz val="9"/>
        <rFont val="Arial"/>
        <family val="2"/>
      </rPr>
      <t>Weichteilsarkome, Keimzelltumoren</t>
    </r>
  </si>
  <si>
    <r>
      <t xml:space="preserve">Bösartige Neubildung des Penis
</t>
    </r>
    <r>
      <rPr>
        <sz val="9"/>
        <rFont val="Arial"/>
        <family val="2"/>
      </rPr>
      <t>Weichteilsarkome, extragonadale Keimzelltumoren</t>
    </r>
  </si>
  <si>
    <r>
      <t xml:space="preserve">Bösartige Neubildung der Prostata
</t>
    </r>
    <r>
      <rPr>
        <sz val="9"/>
        <rFont val="Arial"/>
        <family val="2"/>
      </rPr>
      <t>Weichteilsarkome</t>
    </r>
  </si>
  <si>
    <r>
      <t xml:space="preserve">Bösartige Neubildung sonstiger und nicht näher bezeichneter männlicher Genitalorgane
</t>
    </r>
    <r>
      <rPr>
        <sz val="9"/>
        <rFont val="Arial"/>
        <family val="2"/>
      </rPr>
      <t>Weichteilsarkome, Keimzelltumoren</t>
    </r>
  </si>
  <si>
    <t>C67</t>
  </si>
  <si>
    <r>
      <t xml:space="preserve">Bösartige Neubildung sonstiger und nicht näher bezeichneter Harnorgane
</t>
    </r>
    <r>
      <rPr>
        <sz val="9"/>
        <rFont val="Arial"/>
        <family val="2"/>
      </rPr>
      <t>Wilmstumore, Weichteilsarkome</t>
    </r>
  </si>
  <si>
    <r>
      <t xml:space="preserve">Bösartige Neubildung der Meningen
</t>
    </r>
    <r>
      <rPr>
        <sz val="9"/>
        <rFont val="Arial"/>
        <family val="2"/>
      </rPr>
      <t>ZNSTumor, Weichteilsarkome, intrakraniale Keimzelltumoren</t>
    </r>
  </si>
  <si>
    <r>
      <t xml:space="preserve">Niere
</t>
    </r>
    <r>
      <rPr>
        <sz val="9"/>
        <rFont val="Arial"/>
        <family val="2"/>
      </rPr>
      <t>Kongenitales mesoblastisches Nephrom</t>
    </r>
  </si>
  <si>
    <r>
      <t xml:space="preserve">Gutartige Neubildung der Meningen
</t>
    </r>
    <r>
      <rPr>
        <sz val="9"/>
        <rFont val="Arial"/>
        <family val="2"/>
      </rPr>
      <t>ZNS-Tumore, intrakraniale Teratome</t>
    </r>
  </si>
  <si>
    <t>Leukämie nicht näher bezeichneten Zelltyps</t>
  </si>
  <si>
    <r>
      <t xml:space="preserve">Bösartige Neubildung der Nasennebenhöhlen
</t>
    </r>
    <r>
      <rPr>
        <sz val="9"/>
        <rFont val="Arial"/>
        <family val="2"/>
      </rPr>
      <t>Knochentumore, Weichteilsarkome</t>
    </r>
  </si>
  <si>
    <t>Datum Vorstellung interdisziplinäre Tumorkonferenz</t>
  </si>
  <si>
    <t>Anzahl pädiatrische Operationen gesamt</t>
  </si>
  <si>
    <t>Intern - Urologie</t>
  </si>
  <si>
    <t>Intern - Thoraxchirurgie</t>
  </si>
  <si>
    <t>Intern - HNO</t>
  </si>
  <si>
    <t>Intern - Gynäkologie</t>
  </si>
  <si>
    <t>Extern - Urologie</t>
  </si>
  <si>
    <t>Extern - Thoraxchirurgie</t>
  </si>
  <si>
    <t>Extern - HNO</t>
  </si>
  <si>
    <t>Extern - Gynäkologie</t>
  </si>
  <si>
    <t>Alle Erstdiagnosen von Erst- und Zweittumoren; Mehrfachnennung möglich.</t>
  </si>
  <si>
    <t>Siehe Codes von Tabellenblatt ICD-10-GM</t>
  </si>
  <si>
    <t>Wohnsitz</t>
  </si>
  <si>
    <t>National | Nicht-national</t>
  </si>
  <si>
    <t>Datum Erstmeldung KKR</t>
  </si>
  <si>
    <r>
      <t>Dat</t>
    </r>
    <r>
      <rPr>
        <sz val="9"/>
        <rFont val="Arial"/>
        <family val="2"/>
      </rPr>
      <t>um an dem</t>
    </r>
    <r>
      <rPr>
        <sz val="9"/>
        <color theme="1"/>
        <rFont val="Arial"/>
        <family val="2"/>
      </rPr>
      <t xml:space="preserve"> der Primärfall dem KKR gemeldet wurde</t>
    </r>
  </si>
  <si>
    <t xml:space="preserve">6 | 7 </t>
  </si>
  <si>
    <t>M</t>
  </si>
  <si>
    <t>Datum GPOH-Register</t>
  </si>
  <si>
    <r>
      <t>Datu</t>
    </r>
    <r>
      <rPr>
        <sz val="9"/>
        <rFont val="Arial"/>
        <family val="2"/>
      </rPr>
      <t>m an dem</t>
    </r>
    <r>
      <rPr>
        <sz val="9"/>
        <color theme="1"/>
        <rFont val="Arial"/>
        <family val="2"/>
      </rPr>
      <t xml:space="preserve"> der Primärfall in eine GPOH-Register eingeschlossen wurde</t>
    </r>
  </si>
  <si>
    <r>
      <t xml:space="preserve">Zentrumsfälle
</t>
    </r>
    <r>
      <rPr>
        <sz val="9"/>
        <color theme="1"/>
        <rFont val="Arial"/>
        <family val="2"/>
      </rPr>
      <t>(= Primärfälle + Gesamtfälle mit Erstvorstellung mit Rezidiv)</t>
    </r>
  </si>
  <si>
    <r>
      <t>Erstvorstellung</t>
    </r>
    <r>
      <rPr>
        <sz val="8"/>
        <rFont val="Arial"/>
        <family val="2"/>
      </rPr>
      <t xml:space="preserve"> mit </t>
    </r>
    <r>
      <rPr>
        <sz val="8"/>
        <color theme="1"/>
        <rFont val="Arial"/>
        <family val="2"/>
      </rPr>
      <t>Rezidiv</t>
    </r>
  </si>
  <si>
    <r>
      <t xml:space="preserve">Anzahl pädiatrische Operationen gesamt </t>
    </r>
    <r>
      <rPr>
        <vertAlign val="superscript"/>
        <sz val="10"/>
        <color theme="1"/>
        <rFont val="Arial"/>
        <family val="2"/>
      </rPr>
      <t>1)</t>
    </r>
  </si>
  <si>
    <t>D48.9</t>
  </si>
  <si>
    <t>Teratom</t>
  </si>
  <si>
    <t>Kinderonkologisches Zentrum im Charité Comprehensive Cancer Center</t>
  </si>
  <si>
    <t>Charité - Campus Virchow-Klinikum</t>
  </si>
  <si>
    <t>Deutschland</t>
  </si>
  <si>
    <t>Universitäres Zentrum für Kinder- und Jugendonkologie Tübingen</t>
  </si>
  <si>
    <t>Baden-Württemberg</t>
  </si>
  <si>
    <t>Kinderkrebszentrum des Universitätsklinikums Würzburg</t>
  </si>
  <si>
    <t>Universitätsklinikum Würzburg</t>
  </si>
  <si>
    <t>Bayern</t>
  </si>
  <si>
    <t>Helios Kinderonkologisches Zentrum Erfurt</t>
  </si>
  <si>
    <t>Helios Klinikum Erfurt</t>
  </si>
  <si>
    <t>Thüringen</t>
  </si>
  <si>
    <t>Kinderonkologisches Zentrum Universitätsmedizin Greifswald</t>
  </si>
  <si>
    <t>Universitätsmedizin Greifswald</t>
  </si>
  <si>
    <t>Mecklenburg-Vorpommern</t>
  </si>
  <si>
    <t>Kinderkrebszentrum Kassel</t>
  </si>
  <si>
    <t>Klinikum Kassel</t>
  </si>
  <si>
    <t>Hessen</t>
  </si>
  <si>
    <t>Pädiatrisch Onkologisches Zentrum Stuttgart</t>
  </si>
  <si>
    <t>Klinikum Stuttgart, Olgahospital</t>
  </si>
  <si>
    <t>Kinderonkologisches Zentrum am Westdeutschen Tumorzentrum - Universitätsmedizin Essen</t>
  </si>
  <si>
    <t>Kinderonkologisches Zentrum Universitätsklinikum Düsseldorf</t>
  </si>
  <si>
    <t>Kinderonkologisches Zentrum am Universitätsklinikum Leipzig</t>
  </si>
  <si>
    <t>Universitätsklinikum Leipzig</t>
  </si>
  <si>
    <t>Sachsen</t>
  </si>
  <si>
    <t>Kinderonkologisches Zentrum Bremen-Mitte</t>
  </si>
  <si>
    <t>Gesundheit Nord Standort Klinikum Bremen-Mitte</t>
  </si>
  <si>
    <t>Bremen</t>
  </si>
  <si>
    <t>Kinderonkologisches Zentrum Krefeld</t>
  </si>
  <si>
    <t>HELIOS Klinikum Krefeld</t>
  </si>
  <si>
    <t>Kinderonkologisches Zentrum am Universitätsklinikum Gießen</t>
  </si>
  <si>
    <t>Universitätsklinikum Gießen und Marburg, Standort Gießen</t>
  </si>
  <si>
    <t>Kinderonkologisches Zentrum UKSH Kiel</t>
  </si>
  <si>
    <t>Klinik für Kinder- und Jugendmedizin 1, UKSH Campus Kiel</t>
  </si>
  <si>
    <t>Schleswig-Holstein</t>
  </si>
  <si>
    <t>Kinderonkologisches Zentrum der Universitätsmedizin Mainz</t>
  </si>
  <si>
    <t>Universitätsmedizin der Johannes Gutenberg-Universität Mainz</t>
  </si>
  <si>
    <t>Rheinland-Pfalz</t>
  </si>
  <si>
    <t>Orthopädie / Unfallchirurgie (EB_5.2.3)</t>
  </si>
  <si>
    <t>Zentrumsfälle des Nenners, die im multiprofessionellen Team vorgestellt wurden</t>
  </si>
  <si>
    <t>Zentrumsfälle des Nenners, die in der interdisziplinären Tumorkonferenz vorgestellt wurden</t>
  </si>
  <si>
    <t>Eingeschlossene Zentrumsfälle in Therapieoptimierungsstudien/
GPOH-Register</t>
  </si>
  <si>
    <t>Primärfälle des Nenners die an das nationale KKR gemeldet wurden</t>
  </si>
  <si>
    <t>Kinderonkologisches Zentrum Mannheim</t>
  </si>
  <si>
    <t>Universitätsmedizin Mannheim</t>
  </si>
  <si>
    <t>Kinderonkologisches Zentrum im CIO Köln</t>
  </si>
  <si>
    <t>Centrum für Integrierte Onkologie Aachen Bonn Köln Düsseldorf im Universitätsklinikum Köln</t>
  </si>
  <si>
    <t>Kinderonkologisches Zentrum Universitäts-Kinderspital Zürich</t>
  </si>
  <si>
    <t>Centrum für Integrierte Onkologie Aachen Bonn Köln Düsseldorf im Universitätsklinikum Düsseldorf</t>
  </si>
  <si>
    <t>Kinderonkologisches Zentrum im CIO Bonn</t>
  </si>
  <si>
    <t>Centrum für Integrierte Onkologie Aachen Bonn Köln Düsseldorf im Universitätsklinikum Bonn</t>
  </si>
  <si>
    <t>Kinderonkologisches Zentrum am Krukenberg-Krebszentrum Halle der Universitätsmedizin Halle (Saale)</t>
  </si>
  <si>
    <t>Universitätsklinikum Halle (Saale)</t>
  </si>
  <si>
    <t>Kinderonkologisches Zentrum Universitätsklinikum Heidelberg</t>
  </si>
  <si>
    <t>Universitätsklinikum Heidelberg</t>
  </si>
  <si>
    <t>Sachsen-Anhalt</t>
  </si>
  <si>
    <t>Anmerkung:</t>
  </si>
  <si>
    <t>Kinderonkologisches Zentrum am Universitätsklinikum Regensburg</t>
  </si>
  <si>
    <t>Universitätsklinikum Regensburg</t>
  </si>
  <si>
    <t xml:space="preserve">D37.- </t>
  </si>
  <si>
    <t xml:space="preserve">Neubildung unsicheren oder unbekannten Verhaltens der Mundhöhle und der Verdauungsorgane </t>
  </si>
  <si>
    <t xml:space="preserve">D38.- </t>
  </si>
  <si>
    <t xml:space="preserve">Neubildung unsicheren oder unbekannten Verhaltens des Mittelohres, der Atmungsorgane und der intrathorakalen Organe </t>
  </si>
  <si>
    <t xml:space="preserve">D39.- </t>
  </si>
  <si>
    <t xml:space="preserve">Neubildung unsicheren oder unbekannten Verhaltens der weiblichen Genitalorgane </t>
  </si>
  <si>
    <t xml:space="preserve">D40.- </t>
  </si>
  <si>
    <t xml:space="preserve">Neubildung unsicheren oder unbekannten Verhaltens der männlichen Genitalorgane </t>
  </si>
  <si>
    <t xml:space="preserve">D41.- </t>
  </si>
  <si>
    <t xml:space="preserve">Neubildung unsicheren oder unbekannten Verhaltens der Harnorgane </t>
  </si>
  <si>
    <t xml:space="preserve">D42.- </t>
  </si>
  <si>
    <t xml:space="preserve">Neubildung unsicheren oder unbekannten Verhaltens der Meningen </t>
  </si>
  <si>
    <t xml:space="preserve">D43.- </t>
  </si>
  <si>
    <t xml:space="preserve">Neubildung unsicheren oder unbekannten Verhaltens des Gehirns und des Zentralnervensystems </t>
  </si>
  <si>
    <t>EB/ LL</t>
  </si>
  <si>
    <t>Universitätsklinikum Augsburg - Medizincampus</t>
  </si>
  <si>
    <t>Tumordokumentationssystem für Berechnung der Kennzahlen</t>
  </si>
  <si>
    <t>Eigenentwicklung (MS Excel, MS Access etc.)</t>
  </si>
  <si>
    <t>Achieva</t>
  </si>
  <si>
    <t>Achiever Medical System</t>
  </si>
  <si>
    <t>Adjumed</t>
  </si>
  <si>
    <t>ambucare</t>
  </si>
  <si>
    <t>c37.CancerCenter</t>
  </si>
  <si>
    <t>CaOnkoDok (Eigenentwicklung)</t>
  </si>
  <si>
    <t>CARAT</t>
  </si>
  <si>
    <t>Clinic WinData</t>
  </si>
  <si>
    <t>CREDOS</t>
  </si>
  <si>
    <t>em.net</t>
  </si>
  <si>
    <t>FileTuDo</t>
  </si>
  <si>
    <t>GTDS</t>
  </si>
  <si>
    <t>Eigenentwicklung auf Basis medico (Cerner)</t>
  </si>
  <si>
    <t>H.I.T.</t>
  </si>
  <si>
    <t>Heartsoft Tumordatenbank</t>
  </si>
  <si>
    <t>IndivuNET</t>
  </si>
  <si>
    <t>ixserv.4</t>
  </si>
  <si>
    <t>KIS-Erweiterung</t>
  </si>
  <si>
    <t>KR7</t>
  </si>
  <si>
    <t>KRAZTUR</t>
  </si>
  <si>
    <t>MaDoS</t>
  </si>
  <si>
    <t>MADOS 4</t>
  </si>
  <si>
    <t>Kolorekt</t>
  </si>
  <si>
    <t>Medbrix</t>
  </si>
  <si>
    <t>KoReDos</t>
  </si>
  <si>
    <t>MR-TU-DO</t>
  </si>
  <si>
    <t>NUK</t>
  </si>
  <si>
    <t>ODSeasy / ODSeasyNet</t>
  </si>
  <si>
    <t>Oncolution</t>
  </si>
  <si>
    <t>ONDIS</t>
  </si>
  <si>
    <t>onkodok (XAXOA)</t>
  </si>
  <si>
    <t>MIQ-KRCA</t>
  </si>
  <si>
    <t>OnkoManager</t>
  </si>
  <si>
    <t>Onkomedia</t>
  </si>
  <si>
    <t>OnkoNet</t>
  </si>
  <si>
    <t>ONKOSTAR</t>
  </si>
  <si>
    <t>online Dokumentation IDZB</t>
  </si>
  <si>
    <t>ORBIS-ODOK</t>
  </si>
  <si>
    <t>QuaDoSta</t>
  </si>
  <si>
    <t>SMATOS</t>
  </si>
  <si>
    <t>Tudok (Tumorzentrum Regensburg)</t>
  </si>
  <si>
    <t>Tumordokumentation des Instituts für Krebsepidemiologie</t>
  </si>
  <si>
    <t>Tumorregister München (TRM)</t>
  </si>
  <si>
    <t>UCC-TDS (Tumorzentrum Dresden)</t>
  </si>
  <si>
    <t>Unbekannt</t>
  </si>
  <si>
    <t>Qualitätssicherung Kolorektalkarzinom</t>
  </si>
  <si>
    <t>SHGHoncoDoc</t>
  </si>
  <si>
    <t>StuDoQ</t>
  </si>
  <si>
    <t>WDC-Kolonakte</t>
  </si>
  <si>
    <t>Marvin</t>
  </si>
  <si>
    <t>EB</t>
  </si>
  <si>
    <t>Leistungserbringer / Kooperationspartner</t>
  </si>
  <si>
    <t xml:space="preserve">Daten-qualität </t>
  </si>
  <si>
    <t>Daten-qualität
gesamt</t>
  </si>
  <si>
    <t xml:space="preserve">Name Behandlungseinheit </t>
  </si>
  <si>
    <t>Straße Hausnummer</t>
  </si>
  <si>
    <t>PLZ</t>
  </si>
  <si>
    <t>Ort</t>
  </si>
  <si>
    <r>
      <t xml:space="preserve">Begründung / Ursache
</t>
    </r>
    <r>
      <rPr>
        <sz val="6"/>
        <rFont val="Arial"/>
        <family val="2"/>
      </rPr>
      <t>(min. 30 Zeichen / max. 500 Zeichen)</t>
    </r>
  </si>
  <si>
    <r>
      <t xml:space="preserve">Eingeleitete / geplante Aktionen
</t>
    </r>
    <r>
      <rPr>
        <sz val="6"/>
        <rFont val="Arial"/>
        <family val="2"/>
      </rPr>
      <t>(bei plausibler Begründung keine Aktion erforderlich)</t>
    </r>
  </si>
  <si>
    <t>5a</t>
  </si>
  <si>
    <t>Behandlungseinheit 1</t>
  </si>
  <si>
    <t>Behandlungseinheit 2</t>
  </si>
  <si>
    <t>Behandlungseinheit 3</t>
  </si>
  <si>
    <t>Behandlungseinheit 4</t>
  </si>
  <si>
    <t>Behandlungseinheit 5</t>
  </si>
  <si>
    <t>5b</t>
  </si>
  <si>
    <t>Basisdatenblatt</t>
  </si>
  <si>
    <r>
      <rPr>
        <b/>
        <sz val="8"/>
        <rFont val="Arial"/>
        <family val="2"/>
      </rPr>
      <t>Expertise kooperierende Behandlungseinheit</t>
    </r>
    <r>
      <rPr>
        <sz val="8"/>
        <rFont val="Arial"/>
        <family val="2"/>
      </rPr>
      <t xml:space="preserve">
Daten zentrumsübergreifend: dies bedeutet, dass sämtliche Fälle einer Behandlungseinheit gezählt werden. Dies trifft insbesondere dann zu, wenn eine Behandlungseinheit Kooperationspartner mehrerer Zentren ist (z.B. Strahlentherapie: Kooperation mit 2 eigenständigen KIO). Bei diesen Kennzahlen steht die Expertise der Behandlungseinheit im Vordergrund und nicht die Kennzahl.
</t>
    </r>
  </si>
  <si>
    <t>Im Sinne einer gendergerechten Sprache verwenden wir für die Begriffe „Patientinnen“, „Patienten“, „Patient*innen“ die Bezeichnung „Pat.“, die ausdrücklich jede Geschlechtszuschreibung (weiblich, männlich, divers) einschließt.</t>
  </si>
  <si>
    <r>
      <rPr>
        <b/>
        <u/>
        <sz val="8"/>
        <color indexed="8"/>
        <rFont val="Arial"/>
        <family val="2"/>
      </rPr>
      <t>Bearbeitungshinweise:</t>
    </r>
    <r>
      <rPr>
        <sz val="8"/>
        <color indexed="8"/>
        <rFont val="Arial"/>
        <family val="2"/>
      </rPr>
      <t xml:space="preserve">
</t>
    </r>
  </si>
  <si>
    <t xml:space="preserve"> In Ordnung</t>
  </si>
  <si>
    <t xml:space="preserve">                    Sollvorgabe nicht erfüllt</t>
  </si>
  <si>
    <t>Gesamtzahl Pat. mit Ersttumor</t>
  </si>
  <si>
    <r>
      <t xml:space="preserve">Primärfälle
</t>
    </r>
    <r>
      <rPr>
        <sz val="9"/>
        <color theme="1"/>
        <rFont val="Arial"/>
        <family val="2"/>
      </rPr>
      <t>(Pat. mit Ersttumor + Fälle mit Zweittumoren)</t>
    </r>
  </si>
  <si>
    <t>Zählzeitpunkt ist der Zeitpunkt der Vorstellung im Zentrum. Pro Tumor-Hauptgruppe kann 1 Rezidiv pro Pat. pro Kalenderjahr gezählt werden. Mehrfachnennung pro Pat. bei verschiedenen Tumor-Hauptgruppen ist möglich.</t>
  </si>
  <si>
    <t>Möglichst vollständige Beratung der Pat. und Familien durch den Psychosozialdienst</t>
  </si>
  <si>
    <t xml:space="preserve">Mind. 5 kindliche Hirntumore (bis 18 Geburtstag) pro Jahr pro Zentrum </t>
  </si>
  <si>
    <t>Muskuloskelettale Sarkome | Kinder und junge Erwachsene</t>
  </si>
  <si>
    <t>Expertise Neurochirurg 1</t>
  </si>
  <si>
    <t>Expertise Neurochirurg 2</t>
  </si>
  <si>
    <t>Expertise Neurochirurg 3</t>
  </si>
  <si>
    <t>Expertise Neurochirurg 4</t>
  </si>
  <si>
    <t>Extern</t>
  </si>
  <si>
    <r>
      <t xml:space="preserve">Neurochirurgie (EB_5.2.2) </t>
    </r>
    <r>
      <rPr>
        <vertAlign val="superscript"/>
        <sz val="9"/>
        <rFont val="Arial"/>
        <family val="2"/>
      </rPr>
      <t>3)</t>
    </r>
  </si>
  <si>
    <t>Referenzchirurgie</t>
  </si>
  <si>
    <t>1) Anzugeben ist die Gesamtanzahl der pädiatrischen Operationen des genannten Kooperationspartners in der angegebenen Entität bzw. für die gesamte Fachdisziplin im letzten Kalenderjahr. Diese Zahl ist unabhängig von den Zentrumsfällen. Gezählt werden Operationen bei pädiatrischen Pat. mit den unter ICD-10-GM aufgeführten Diagnosen.</t>
  </si>
  <si>
    <r>
      <t xml:space="preserve">Gesamt </t>
    </r>
    <r>
      <rPr>
        <vertAlign val="superscript"/>
        <sz val="9"/>
        <color theme="1"/>
        <rFont val="Arial"/>
        <family val="2"/>
      </rPr>
      <t>4)</t>
    </r>
    <r>
      <rPr>
        <sz val="9"/>
        <color theme="1"/>
        <rFont val="Arial"/>
        <family val="2"/>
      </rPr>
      <t xml:space="preserve"> (Mind. 15 gemäß EB 5.1.3)</t>
    </r>
  </si>
  <si>
    <t>Intern - Kinderchirurgie (EB_5.1.3)</t>
  </si>
  <si>
    <t>Intern - Neurochirurgie (EB_5.2.2)</t>
  </si>
  <si>
    <t>Intern - Orthopädie / Unfallchirurgie (EB_5.2.3)</t>
  </si>
  <si>
    <t>Extern - Kinderchirurgie (EB_5.1.3)</t>
  </si>
  <si>
    <t>Extern - Neurochirurgie (EB_5.2.2)</t>
  </si>
  <si>
    <t>Extern - Orthopädie / Unfallchirurgie (EB_5.2.3)</t>
  </si>
  <si>
    <t>Extern - Referenzchirurgie 1</t>
  </si>
  <si>
    <t>Extern - Referenzchirurgie 2</t>
  </si>
  <si>
    <t>Extern - Referenzchirurgie 3</t>
  </si>
  <si>
    <t>Intern - Sonstige 1</t>
  </si>
  <si>
    <t>Intern - Sonstige 2</t>
  </si>
  <si>
    <t>Intern - Sonstige 3</t>
  </si>
  <si>
    <t>Intern - Sonstige 4</t>
  </si>
  <si>
    <t>Extern - Sonstige 1</t>
  </si>
  <si>
    <t>Extern - Sonstige 2</t>
  </si>
  <si>
    <t>Extern - Sonstige 3</t>
  </si>
  <si>
    <t>Extern - Sonstige 4</t>
  </si>
  <si>
    <t>Muskuloskelettale Sarkome | 
Kinder und junge Erwachsene</t>
  </si>
  <si>
    <t>Kinderonkologisches Zentrum am Universitätsklinikum Hamburg-Eppendorf</t>
  </si>
  <si>
    <t>Universitätsklinikum Hamburg-Eppendorf</t>
  </si>
  <si>
    <t>Hamburg</t>
  </si>
  <si>
    <t>Kinderonkologisches Zentrum am Nationalen Centrum für Tumorerkrankungen Dresden (NCT/UCC)</t>
  </si>
  <si>
    <t>Universitätsklinikum Carl Gustav Carus Dresden</t>
  </si>
  <si>
    <t>Kinderonkologisches Zentrum der Universitätsmedizin Göttingen</t>
  </si>
  <si>
    <t>Universitätsmedizin Göttingen (UMG)</t>
  </si>
  <si>
    <t>Kinderonkologisches Zentrum Klinikum Oldenburg</t>
  </si>
  <si>
    <t>Klinikum Oldenburg</t>
  </si>
  <si>
    <t>Sekundäre bösartige Neubildung der Atmungs- und Verdauungsorgane</t>
  </si>
  <si>
    <t>Sekundäre bösartige Neubildung an sonstigen und nicht näher bezeichneten Lokalisationen</t>
  </si>
  <si>
    <r>
      <rPr>
        <sz val="8"/>
        <rFont val="Arial"/>
        <family val="2"/>
      </rPr>
      <t>Pat.</t>
    </r>
    <r>
      <rPr>
        <sz val="8"/>
        <color indexed="8"/>
        <rFont val="Arial"/>
        <family val="2"/>
      </rPr>
      <t xml:space="preserve"> des Nenners bzw. deren Familien, die durch den Psychosozialdienst beraten worden sind</t>
    </r>
  </si>
  <si>
    <t>Land</t>
  </si>
  <si>
    <t>CCC Tübingen-Stuttgart am Universitätsklinikum Tübingen</t>
  </si>
  <si>
    <t>Kinderkrebszentrum am LMU Klinikum</t>
  </si>
  <si>
    <t>LMU Klinikum</t>
  </si>
  <si>
    <t>Kinderonkologisches Zentrum des Tumorzentrums Freiburg - CCCF</t>
  </si>
  <si>
    <t>Universitätsklinikum Freiburg</t>
  </si>
  <si>
    <t>C91.-</t>
  </si>
  <si>
    <t>C92.-</t>
  </si>
  <si>
    <t>C93.-</t>
  </si>
  <si>
    <t>C94.-</t>
  </si>
  <si>
    <t>C95.-</t>
  </si>
  <si>
    <t>D46.-</t>
  </si>
  <si>
    <t>D47.-</t>
  </si>
  <si>
    <t>Sonstige Neubildungen unsicheren o. unbekannten Verhaltens des lymphatischen, blutbildenden und verwandten Gewebes</t>
  </si>
  <si>
    <t>C71.-</t>
  </si>
  <si>
    <t>D33.-</t>
  </si>
  <si>
    <t>C47.-</t>
  </si>
  <si>
    <t>C22.-</t>
  </si>
  <si>
    <t>C40.-</t>
  </si>
  <si>
    <t>C41.-</t>
  </si>
  <si>
    <t>C48.-</t>
  </si>
  <si>
    <t>C49.-</t>
  </si>
  <si>
    <t>C38.1</t>
  </si>
  <si>
    <t>C38.2</t>
  </si>
  <si>
    <t>C38.3</t>
  </si>
  <si>
    <r>
      <t xml:space="preserve">Bösartige Neubildung des Mediastinums (vorderes Mediastinum)
</t>
    </r>
    <r>
      <rPr>
        <sz val="9"/>
        <rFont val="Arial"/>
        <family val="2"/>
      </rPr>
      <t>extragonadaler Keimzelltumor</t>
    </r>
  </si>
  <si>
    <r>
      <t xml:space="preserve">Bösartige Neubildung des Mediastinums (hinteres Mediastinum)
</t>
    </r>
    <r>
      <rPr>
        <sz val="9"/>
        <rFont val="Arial"/>
        <family val="2"/>
      </rPr>
      <t xml:space="preserve">extragonadaler Keimzelltumor </t>
    </r>
  </si>
  <si>
    <r>
      <t xml:space="preserve">Bösartige Neubildung des Mediastinums (Mediastinum, Teil nicht näher bezeichnet)
</t>
    </r>
    <r>
      <rPr>
        <sz val="9"/>
        <rFont val="Arial"/>
        <family val="2"/>
      </rPr>
      <t>extragonadaler Keimzelltumor</t>
    </r>
  </si>
  <si>
    <r>
      <t xml:space="preserve">Retroperitoneum
</t>
    </r>
    <r>
      <rPr>
        <sz val="9"/>
        <rFont val="Arial"/>
        <family val="2"/>
      </rPr>
      <t>extragonadaler Keimzelltumor</t>
    </r>
  </si>
  <si>
    <t>C62.-</t>
  </si>
  <si>
    <t>D39.1</t>
  </si>
  <si>
    <t>D40.1</t>
  </si>
  <si>
    <t xml:space="preserve">Teratom des Ovars </t>
  </si>
  <si>
    <t>Teratom des Hodens</t>
  </si>
  <si>
    <t xml:space="preserve">Sekundäre und nicht näher bezeichnete bösartige Neubildungen der Lymphknoten </t>
  </si>
  <si>
    <t>M72.4</t>
  </si>
  <si>
    <t>Pseudosarkomatöse Fibromatose</t>
  </si>
  <si>
    <t>Neubildungen unsicheren oder unbekannten Verhaltens an sonstigen und nicht näher bezeichneten Lokalisationen</t>
  </si>
  <si>
    <t xml:space="preserve">Anteil Protonentherapie an kompletten Bestrahlungsserien </t>
  </si>
  <si>
    <t>Anzahl komplette Bestrahlungsserien* bei Kindern (nicht auf Zentrumsfälle beschränkt)</t>
  </si>
  <si>
    <t>Anzahl der Protonentherapien an kompletten Bestrahlungsserien des Nenners</t>
  </si>
  <si>
    <t>Plausi</t>
  </si>
  <si>
    <t>&lt; 50%</t>
  </si>
  <si>
    <t>Quote gesamt</t>
  </si>
  <si>
    <t>Anzahl/Zähler</t>
  </si>
  <si>
    <t>Adäquater Anteil an Protonentherapie</t>
  </si>
  <si>
    <t>„time to antibiotic“</t>
  </si>
  <si>
    <t xml:space="preserve">Zentrumsfälle mit „Medikamenten-induzierter Neutropenie“ (ICD10 D70.1) und Fieber (ICD10 R50) u./o. nicht näher bez. Infekt (ICD10 B99) </t>
  </si>
  <si>
    <r>
      <t xml:space="preserve">Neubildung unsicheren oder unbekannten Verhaltens des Gehirns und des Zentralnervensystems 
</t>
    </r>
    <r>
      <rPr>
        <sz val="9"/>
        <rFont val="Arial"/>
        <family val="2"/>
      </rPr>
      <t>ZNS-Tumore, intrakraniale Teratome</t>
    </r>
  </si>
  <si>
    <t>5 a)</t>
  </si>
  <si>
    <t>5 b)</t>
  </si>
  <si>
    <t>Uniklinikum Erlangen</t>
  </si>
  <si>
    <t>Zentrum für Pädiatrische Onkologie Ulm</t>
  </si>
  <si>
    <t>Universitätsklinikum Ulm</t>
  </si>
  <si>
    <t>Kinderonkologisches Zentrum am Kantonsspital Aarau</t>
  </si>
  <si>
    <t>Kantonsspital Aarau</t>
  </si>
  <si>
    <t>Inselspital Bern</t>
  </si>
  <si>
    <t>Schwäbisches Kinderkrebszentrum; Klinik für Kinder- und Jugendmedizin Augsburg</t>
  </si>
  <si>
    <t xml:space="preserve">* alle Modalitäten (Photonen, Protonen, Brachytherapie, …) </t>
  </si>
  <si>
    <t xml:space="preserve">Anzahl komplette Bestrahlungsserien* bei Kindern (nicht auf Zentrumsfälle beschränkt)
* alle Modalitäten (Photonen, Protonen, Brachytherapie, …) </t>
  </si>
  <si>
    <t>IK-Nummer</t>
  </si>
  <si>
    <t>Standort-Nummer</t>
  </si>
  <si>
    <t xml:space="preserve">5b </t>
  </si>
  <si>
    <t xml:space="preserve">b) </t>
  </si>
  <si>
    <r>
      <rPr>
        <b/>
        <u/>
        <sz val="8"/>
        <rFont val="Arial"/>
        <family val="2"/>
      </rPr>
      <t>Bearbeitungshinweise:</t>
    </r>
    <r>
      <rPr>
        <sz val="8"/>
        <rFont val="Arial"/>
        <family val="2"/>
      </rPr>
      <t xml:space="preserve">
Sofern die Sollvorgabe(n) bei einem oder mehreren Kooperationspartner nicht erfüllt wird/ werden, ist eine unmittelbare Rücksprache mit OnkoZert erforderlich, da in diesen Fällen die Anerkennung eines Kooperationspartner grundsätzlich gefährdet ist.</t>
    </r>
  </si>
  <si>
    <t xml:space="preserve">9
</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</si>
  <si>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</si>
  <si>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Name des beauftragten Prüfarztes</t>
  </si>
  <si>
    <t>Name der Studie</t>
  </si>
  <si>
    <t>Anzahl eingeschlossene Pat. im Kennzahlenjahr</t>
  </si>
  <si>
    <t>Liste der Studien</t>
  </si>
  <si>
    <t xml:space="preserve">                                              Gesamt:</t>
  </si>
  <si>
    <r>
      <rPr>
        <u/>
        <sz val="8.5"/>
        <rFont val="Arial"/>
        <family val="2"/>
      </rPr>
      <t>Bearbeitungshinweis:</t>
    </r>
    <r>
      <rPr>
        <sz val="8.5"/>
        <rFont val="Arial"/>
        <family val="2"/>
      </rPr>
      <t xml:space="preserve"> Es dürfen ausschließlich Studienpat. gezählt werden, die im Zentrum als Zentrumspat. geführt werden und die im Kennzahlenjahr in die Studie eingeschlossen wurden (keine Doppelzählung von Studienpat. in mehr als 1 Zentrum, Ausnahme ZPM siehe FAQ). </t>
    </r>
  </si>
  <si>
    <r>
      <t xml:space="preserve">Begründung/ Ursache
</t>
    </r>
    <r>
      <rPr>
        <sz val="8"/>
        <color indexed="8"/>
        <rFont val="Arial"/>
        <family val="2"/>
      </rPr>
      <t>(min. 30 Zeichen / max. 500 Zeichen)</t>
    </r>
  </si>
  <si>
    <r>
      <t xml:space="preserve">Eingeleitete/ geplante Aktionen
</t>
    </r>
    <r>
      <rPr>
        <sz val="8"/>
        <color indexed="8"/>
        <rFont val="Arial"/>
        <family val="2"/>
      </rPr>
      <t>(bei plausibler Begründung keine Aktion erforderlich)</t>
    </r>
  </si>
  <si>
    <t>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</si>
  <si>
    <t>Anzahl komplette Bestrahlungsserien (Photonen, Protonen)
bei Pat. des eigenen KIO-Zentrums (Zentrumsfälle)</t>
  </si>
  <si>
    <t>Zentrumsfälle, die in Therapieoptimierungsstudien/ im
GPOH-Register eingeschlossen wurden</t>
  </si>
  <si>
    <t>nur Gyn</t>
  </si>
  <si>
    <t>nur KIO</t>
  </si>
  <si>
    <t>nur Leber und Pankreas</t>
  </si>
  <si>
    <r>
      <t xml:space="preserve">Bösartige Neubildung des Gehirns
</t>
    </r>
    <r>
      <rPr>
        <sz val="9"/>
        <rFont val="Arial"/>
        <family val="2"/>
      </rPr>
      <t>ZNS Tumor, Weichteilsarkome, intrakraniale Keimzelltumoren</t>
    </r>
  </si>
  <si>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</si>
  <si>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</si>
  <si>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</si>
  <si>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</si>
  <si>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</si>
  <si>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</si>
  <si>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</si>
  <si>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r>
      <t xml:space="preserve">Bösartige Neubildung des Rückenmarkes, der Hirnnerven und anderer Teile des Zentralnervensystems
</t>
    </r>
    <r>
      <rPr>
        <sz val="9"/>
        <rFont val="Arial"/>
        <family val="2"/>
      </rPr>
      <t>ZNS Tumor, Weichteilsarkome, intrakraniale Keimzelltumoren</t>
    </r>
  </si>
  <si>
    <t>Kinderonkologisches Zentrum des Uniklinikums Erlangen</t>
  </si>
  <si>
    <t>Kinderonkologie im Universitären Centrum für Tumorerkrankungen (UCT) Frankfurt</t>
  </si>
  <si>
    <t>Verantwortlicher Kooperationspartner</t>
  </si>
  <si>
    <t>im eigenen Zentrum in eine Studie eingeschlossen wurden</t>
  </si>
  <si>
    <t>von anderen Zentren/ Kliniken in eine Studie im eigenen Zentrum eingeschlossen wurden</t>
  </si>
  <si>
    <t>in anderen Zentren/ Kliniken in eine Studie eingeschlossen wurden</t>
  </si>
  <si>
    <t>KIO-M-001-O</t>
  </si>
  <si>
    <t>KIO-M-003-O</t>
  </si>
  <si>
    <t>KIO-M-014-O</t>
  </si>
  <si>
    <t>KIO-M-021-O</t>
  </si>
  <si>
    <t>KIO-M-028-O</t>
  </si>
  <si>
    <t>KIO-M-029-O</t>
  </si>
  <si>
    <t>KIO-M-037-O</t>
  </si>
  <si>
    <t>KIO-M-044-O</t>
  </si>
  <si>
    <t>KIO-M-045-O</t>
  </si>
  <si>
    <t>KIO-M-048-O</t>
  </si>
  <si>
    <t>KIO-M-049-O</t>
  </si>
  <si>
    <t>KIO-M-056-O</t>
  </si>
  <si>
    <t>KIO-M-057-O</t>
  </si>
  <si>
    <t>KIO-M-060-O</t>
  </si>
  <si>
    <t>KIO-M-063-O</t>
  </si>
  <si>
    <t>KIO-M-064-O</t>
  </si>
  <si>
    <t>KIO-M-065-O</t>
  </si>
  <si>
    <t>KIO-M-070-O</t>
  </si>
  <si>
    <t>KIO-M-077-O</t>
  </si>
  <si>
    <t>KIO-M-079-O</t>
  </si>
  <si>
    <t>KIO-M-080-O</t>
  </si>
  <si>
    <t>KIO-M-081-O</t>
  </si>
  <si>
    <t>KIO-M-084-O</t>
  </si>
  <si>
    <t>KIO-M-087-O</t>
  </si>
  <si>
    <t>KIO-M-089-O</t>
  </si>
  <si>
    <t>KIO-M-093-O</t>
  </si>
  <si>
    <t>KIO-M-097-O</t>
  </si>
  <si>
    <t>KIO-M-101-O</t>
  </si>
  <si>
    <t>KIO-M-102-O</t>
  </si>
  <si>
    <t>KIO-M-104-O</t>
  </si>
  <si>
    <t>KIO-M-108-O</t>
  </si>
  <si>
    <t>KIO-M-109-O</t>
  </si>
  <si>
    <t>KIO-M-115-O</t>
  </si>
  <si>
    <t>KIO-M-117-O</t>
  </si>
  <si>
    <t>KIO-M-118-O</t>
  </si>
  <si>
    <t>KIO-M-140-O</t>
  </si>
  <si>
    <t>KIO-M-146-O</t>
  </si>
  <si>
    <t>Grundlage des Erhebungsbogens stellt die ICD-Klassifikation ICD-10-GM 2025 (BfArM) und die OPS-Klassifikation OPS 2025 (BfArM) dar.</t>
  </si>
  <si>
    <t>Dem Auditjahr vorgegangenes Kalenderjahr; Bsp.: Auditjahr 2026 =&gt; Kennzahlenjahr 2025</t>
  </si>
  <si>
    <t>ICD-10-GM 2025</t>
  </si>
  <si>
    <t>Anlage EB Version G1.1 (Auditjahr 2026 / Kennzahlenjahr 2025)</t>
  </si>
  <si>
    <t>Auditjahr 2026 / Kennzahlenjahr 2025</t>
  </si>
  <si>
    <t>C81.-</t>
  </si>
  <si>
    <t>C82.-</t>
  </si>
  <si>
    <t>C83.-</t>
  </si>
  <si>
    <t>C84.-</t>
  </si>
  <si>
    <t>C85.-</t>
  </si>
  <si>
    <t>C86.-</t>
  </si>
  <si>
    <t>C88.-</t>
  </si>
  <si>
    <t>C90.-</t>
  </si>
  <si>
    <t>C96.-</t>
  </si>
  <si>
    <t>D42.-</t>
  </si>
  <si>
    <t>C11.-</t>
  </si>
  <si>
    <t>C43.-</t>
  </si>
  <si>
    <t>C44.-</t>
  </si>
  <si>
    <t>C69.-</t>
  </si>
  <si>
    <t>C74.-</t>
  </si>
  <si>
    <t>C00.-</t>
  </si>
  <si>
    <t>C02.-</t>
  </si>
  <si>
    <t>C03.-</t>
  </si>
  <si>
    <t>C04.-</t>
  </si>
  <si>
    <t>C05.-</t>
  </si>
  <si>
    <t>C06.-</t>
  </si>
  <si>
    <t>C08.-</t>
  </si>
  <si>
    <t>C09.-</t>
  </si>
  <si>
    <t>C10.-</t>
  </si>
  <si>
    <t>C13.-</t>
  </si>
  <si>
    <t>C14.-</t>
  </si>
  <si>
    <t>C15.-</t>
  </si>
  <si>
    <t>C16.-</t>
  </si>
  <si>
    <t>C17.-</t>
  </si>
  <si>
    <t>C18.-</t>
  </si>
  <si>
    <t>C21.-</t>
  </si>
  <si>
    <t>C24.-</t>
  </si>
  <si>
    <t>C25.-</t>
  </si>
  <si>
    <t>C26.-</t>
  </si>
  <si>
    <t>C30.-</t>
  </si>
  <si>
    <t>C31.-</t>
  </si>
  <si>
    <t>C32.-</t>
  </si>
  <si>
    <t>C34.-</t>
  </si>
  <si>
    <t>C38.-</t>
  </si>
  <si>
    <t>C39.-</t>
  </si>
  <si>
    <t>C45.-</t>
  </si>
  <si>
    <t>C46.-</t>
  </si>
  <si>
    <t>C50.-</t>
  </si>
  <si>
    <t>C51.-</t>
  </si>
  <si>
    <t>C53.-</t>
  </si>
  <si>
    <t>C54.-</t>
  </si>
  <si>
    <t>C57.-</t>
  </si>
  <si>
    <t>C60.-</t>
  </si>
  <si>
    <t>C63.-</t>
  </si>
  <si>
    <t>C67.0.-</t>
  </si>
  <si>
    <t>C68.-</t>
  </si>
  <si>
    <t>C70.-</t>
  </si>
  <si>
    <t>C72.-</t>
  </si>
  <si>
    <t>C75.-</t>
  </si>
  <si>
    <t>C76.-</t>
  </si>
  <si>
    <t>C77.-</t>
  </si>
  <si>
    <t>C78.-</t>
  </si>
  <si>
    <t>C79.-</t>
  </si>
  <si>
    <t>C80.-</t>
  </si>
  <si>
    <t>D32.-</t>
  </si>
  <si>
    <t>D44.-</t>
  </si>
  <si>
    <t>D48.-</t>
  </si>
  <si>
    <t>Expertise Strahlentherapie (Photonen/ Protonen)</t>
  </si>
  <si>
    <t xml:space="preserve">Möglichst häufig Einleitung einer antimikrobiellen Behandlung innerhalb von 3 Stunden bei Pat. mit Neutropenie u. Fieber u./o. unklarem Infekt </t>
  </si>
  <si>
    <t xml:space="preserve">Zentrumsfälle des Nenners mit Einleitung einer antimikrobiellen Therapie innerhalb von 3 Stunden nach Aufnahme*/ Fiebermessen**
* = Erstkontakt in der Rettungsstelle/ Notaufnahme bzw. auf Station (bei direkter Vorstellung auf Station) 
** bei stationären Pat. </t>
  </si>
  <si>
    <r>
      <t xml:space="preserve">Anzahl Operationen 
bei Pat. des KIO </t>
    </r>
    <r>
      <rPr>
        <vertAlign val="superscript"/>
        <sz val="10"/>
        <color theme="1"/>
        <rFont val="Arial"/>
        <family val="2"/>
      </rPr>
      <t>2)</t>
    </r>
  </si>
  <si>
    <t>2) Von der Gesamtexpertise des genannten Kooperationspartners (= Spalte F) sind hier explizit die Anzahl der Operationen bei Pat. des zertifizierten Kinderonkologischen Zentrums (KIO) aus dem letzten Kalenderjahr anzugeben.</t>
  </si>
  <si>
    <t>4) Kinderchirurgie: Nachweis von mindestens 15 Operationen (inkl. PE) pro Jahr mit Tumoren der Erkrankungsgruppe II-XII (siehe 5.1.3). Kinderchirurgische Fälle des KIO, die an benannte Kooperationspartner überwiesen werden, werden angerechnet.</t>
  </si>
  <si>
    <t>Anzahl Operationen bei Pat. des KIO</t>
  </si>
  <si>
    <t>Wenn ein KIO mit anderen chirurgisch tätigen Fachdisziplinen (z.B. Urologie, Thoraxchirurgie, HNO, Gynäkologie, ...) zusammenarbeitet, sind diese untenstehend aufzuführen. Wenn in dem Erhebungsjahr kein Pat. durch die Fachdisziplin behandelt wurde, ist der Wert "0" einzutragen.</t>
  </si>
  <si>
    <t xml:space="preserve">Die jeweilige Eingabe oder Änderung "Anzahl/ Zähler/ Nenner" (gepunktete Felder) ist nur im Tabellenblatt "Basisdaten" möglich, die Übertragung erfolgt automatisch. </t>
  </si>
  <si>
    <t>Zentrumsfälle des Nenners, bei denen es zu mind. einer Abweichung gegenüber der/ den Therapieempfehlung(en) der Tumorkonferenz gekommen ist</t>
  </si>
  <si>
    <t>Anzahl komplette Bestrahlungsserien bei Kindern/ Jahr</t>
  </si>
  <si>
    <t>3) Anforderung:
- Mind. 5 kindliche Hirntumore (bis 18 Geburtstag) pro Jahr pro Zentrum verteilt auf die 2 benannten Operateure (mind. 2 OPs/ benanntem Operateur, wenn mehr als 3 Operateure benannt werden, muss eine schriftliche Begründung erfolgen)
- Jeder Eingriff kann nur einem benannten Operateur zugeordnet werden</t>
  </si>
  <si>
    <t>D-Flow Onco (vormals OncoAssist)</t>
  </si>
  <si>
    <t>Änderung: 13.08.2025</t>
  </si>
  <si>
    <t>Möglichst vollständige Vorstellung der Zentrumsfälle (Hauptgruppe 
II - XII) in der interdisziplinären Tumorkonferenz</t>
  </si>
  <si>
    <t>KIO-M-054-1-O</t>
  </si>
  <si>
    <t>Universitäts-Kinderspital Zürich</t>
  </si>
  <si>
    <t>Universitätsmedizin Frankfurt</t>
  </si>
  <si>
    <t>Kinderonkologisches Zentrum am TUM Universitätsklinikum, Klinikum rechts der Isar</t>
  </si>
  <si>
    <t>TUM Klinikum Rechts der Isar</t>
  </si>
  <si>
    <t>KIO-M-141-O</t>
  </si>
  <si>
    <t>Kinderonkologisches Zentrum der Universitätsmedizin Magdeburg</t>
  </si>
  <si>
    <t>Universitätsklinikum Magdeburg</t>
  </si>
  <si>
    <t>KIO-M-171-O</t>
  </si>
  <si>
    <t>Kinder- und Jugendonkologisches Zentrum am EvKB | Bielefeld</t>
  </si>
  <si>
    <t>Evangelisches Klinikum Bethel Bielefeld</t>
  </si>
  <si>
    <t>Stand 14.11.2025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</si>
</sst>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0.000%"/>
  </numFmts>
  <fonts count="140" x14ac:knownFonts="1">
    <font>
      <sz val="11"/>
      <color theme="1"/>
      <name val="Calibri"/>
      <family val="2"/>
      <scheme val="minor"/>
    </font>
    <font>
      <sz val="10"/>
      <color theme="1"/>
      <name val="Arial"/>
      <family val="2"/>
    </font>
    <font>
      <sz val="10"/>
      <color theme="1"/>
      <name val="Arial"/>
      <family val="2"/>
    </font>
    <font>
      <sz val="11"/>
      <color indexed="8"/>
      <name val="Calibri"/>
      <family val="2"/>
    </font>
    <font>
      <sz val="11"/>
      <color indexed="8"/>
      <name val="Calibri"/>
      <family val="2"/>
    </font>
    <font>
      <sz val="10"/>
      <name val="Arial"/>
      <family val="2"/>
    </font>
    <font>
      <b/>
      <sz val="10"/>
      <name val="Arial"/>
      <family val="2"/>
    </font>
    <font>
      <sz val="8"/>
      <name val="Arial"/>
      <family val="2"/>
    </font>
    <font>
      <b/>
      <sz val="8"/>
      <name val="Arial"/>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b/>
      <sz val="11"/>
      <color indexed="8"/>
      <name val="Arial"/>
      <family val="2"/>
    </font>
    <font>
      <sz val="9"/>
      <color indexed="8"/>
      <name val="Arial"/>
      <family val="2"/>
    </font>
    <font>
      <b/>
      <sz val="13"/>
      <color indexed="8"/>
      <name val="Arial"/>
      <family val="2"/>
    </font>
    <font>
      <b/>
      <sz val="8"/>
      <color indexed="8"/>
      <name val="Arial"/>
      <family val="2"/>
    </font>
    <font>
      <sz val="11"/>
      <color indexed="8"/>
      <name val="Calibri"/>
      <family val="2"/>
    </font>
    <font>
      <b/>
      <sz val="9"/>
      <color indexed="8"/>
      <name val="Arial"/>
      <family val="2"/>
    </font>
    <font>
      <b/>
      <sz val="12"/>
      <color indexed="8"/>
      <name val="Arial"/>
      <family val="2"/>
    </font>
    <font>
      <sz val="6"/>
      <color indexed="8"/>
      <name val="Arial"/>
      <family val="2"/>
    </font>
    <font>
      <sz val="9"/>
      <color indexed="81"/>
      <name val="Arial"/>
      <family val="2"/>
    </font>
    <font>
      <sz val="11"/>
      <color indexed="8"/>
      <name val="Calibri"/>
      <family val="2"/>
    </font>
    <font>
      <b/>
      <sz val="18"/>
      <color indexed="56"/>
      <name val="Cambria"/>
      <family val="2"/>
    </font>
    <font>
      <b/>
      <sz val="15"/>
      <color indexed="56"/>
      <name val="Calibri"/>
      <family val="2"/>
    </font>
    <font>
      <b/>
      <sz val="11"/>
      <color indexed="56"/>
      <name val="Calibri"/>
      <family val="2"/>
    </font>
    <font>
      <sz val="11"/>
      <color indexed="10"/>
      <name val="Calibri"/>
      <family val="2"/>
    </font>
    <font>
      <b/>
      <sz val="13"/>
      <color indexed="56"/>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b/>
      <sz val="8"/>
      <color indexed="8"/>
      <name val="Arial Narrow"/>
      <family val="2"/>
    </font>
    <font>
      <sz val="8"/>
      <color indexed="8"/>
      <name val="Arial Narrow"/>
      <family val="2"/>
    </font>
    <font>
      <sz val="11"/>
      <color indexed="8"/>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8"/>
      <color indexed="8"/>
      <name val="Calibri"/>
      <family val="2"/>
    </font>
    <font>
      <b/>
      <sz val="18"/>
      <color indexed="62"/>
      <name val="Cambria"/>
      <family val="2"/>
    </font>
    <font>
      <sz val="11"/>
      <color indexed="53"/>
      <name val="Calibri"/>
      <family val="2"/>
    </font>
    <font>
      <sz val="10"/>
      <color indexed="8"/>
      <name val="Arial"/>
      <family val="2"/>
    </font>
    <font>
      <sz val="8"/>
      <color indexed="8"/>
      <name val="Arial"/>
      <family val="2"/>
    </font>
    <font>
      <sz val="11"/>
      <color indexed="8"/>
      <name val="Arial"/>
      <family val="2"/>
    </font>
    <font>
      <b/>
      <sz val="8"/>
      <color indexed="8"/>
      <name val="Arial"/>
      <family val="2"/>
    </font>
    <font>
      <b/>
      <sz val="10"/>
      <color indexed="8"/>
      <name val="Arial"/>
      <family val="2"/>
    </font>
    <font>
      <sz val="6"/>
      <color indexed="8"/>
      <name val="Arial"/>
      <family val="2"/>
    </font>
    <font>
      <sz val="6"/>
      <color indexed="8"/>
      <name val="Calibri"/>
      <family val="2"/>
    </font>
    <font>
      <sz val="8"/>
      <color indexed="8"/>
      <name val="Arial Narrow"/>
      <family val="2"/>
    </font>
    <font>
      <b/>
      <sz val="8"/>
      <color indexed="8"/>
      <name val="Arial Narrow"/>
      <family val="2"/>
    </font>
    <font>
      <sz val="8"/>
      <name val="Calibri"/>
      <family val="2"/>
    </font>
    <font>
      <b/>
      <sz val="11"/>
      <color indexed="8"/>
      <name val="Arial"/>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sz val="11"/>
      <color rgb="FFFF0000"/>
      <name val="Calibri"/>
      <family val="2"/>
      <scheme val="minor"/>
    </font>
    <font>
      <sz val="11"/>
      <color rgb="FFFF0000"/>
      <name val="Calibri"/>
      <family val="2"/>
    </font>
    <font>
      <sz val="11"/>
      <color rgb="FFFF0000"/>
      <name val="Arial"/>
      <family val="2"/>
    </font>
    <font>
      <sz val="8"/>
      <color rgb="FFFF0000"/>
      <name val="Arial"/>
      <family val="2"/>
    </font>
    <font>
      <sz val="9"/>
      <color rgb="FFFF0000"/>
      <name val="Arial"/>
      <family val="2"/>
    </font>
    <font>
      <sz val="8"/>
      <color theme="1"/>
      <name val="Arial"/>
      <family val="2"/>
    </font>
    <font>
      <sz val="9"/>
      <color theme="1"/>
      <name val="Arial"/>
      <family val="2"/>
    </font>
    <font>
      <sz val="10"/>
      <color theme="1"/>
      <name val="Arial"/>
      <family val="2"/>
    </font>
    <font>
      <b/>
      <sz val="10"/>
      <color theme="1"/>
      <name val="Arial"/>
      <family val="2"/>
    </font>
    <font>
      <b/>
      <sz val="12"/>
      <color theme="1"/>
      <name val="Arial"/>
      <family val="2"/>
    </font>
    <font>
      <b/>
      <sz val="11"/>
      <color rgb="FF000000"/>
      <name val="Arial"/>
      <family val="2"/>
    </font>
    <font>
      <sz val="8"/>
      <name val="Arial Narrow"/>
      <family val="2"/>
    </font>
    <font>
      <b/>
      <sz val="11"/>
      <name val="Arial"/>
      <family val="2"/>
    </font>
    <font>
      <sz val="9"/>
      <color theme="1"/>
      <name val="Calibri"/>
      <family val="2"/>
      <scheme val="minor"/>
    </font>
    <font>
      <b/>
      <sz val="9"/>
      <color theme="1"/>
      <name val="Arial"/>
      <family val="2"/>
    </font>
    <font>
      <strike/>
      <sz val="8"/>
      <name val="Arial"/>
      <family val="2"/>
    </font>
    <font>
      <b/>
      <sz val="9"/>
      <color rgb="FF808080"/>
      <name val="Arial"/>
      <family val="2"/>
    </font>
    <font>
      <sz val="13"/>
      <color theme="1"/>
      <name val="Calibri"/>
      <family val="2"/>
      <scheme val="minor"/>
    </font>
    <font>
      <b/>
      <sz val="11"/>
      <color theme="1"/>
      <name val="Arial"/>
      <family val="2"/>
    </font>
    <font>
      <b/>
      <u/>
      <sz val="8"/>
      <color indexed="8"/>
      <name val="Arial"/>
      <family val="2"/>
    </font>
    <font>
      <sz val="10"/>
      <color indexed="8"/>
      <name val="Arial"/>
      <family val="2"/>
    </font>
    <font>
      <sz val="10"/>
      <name val="Arial"/>
      <family val="2"/>
    </font>
    <font>
      <b/>
      <sz val="11"/>
      <color indexed="8"/>
      <name val="Arial"/>
      <family val="2"/>
    </font>
    <font>
      <b/>
      <sz val="10"/>
      <color indexed="53"/>
      <name val="Arial"/>
      <family val="2"/>
    </font>
    <font>
      <sz val="11"/>
      <color theme="1"/>
      <name val="Arial"/>
      <family val="2"/>
    </font>
    <font>
      <sz val="8"/>
      <color indexed="23"/>
      <name val="Arial"/>
      <family val="2"/>
    </font>
    <font>
      <b/>
      <sz val="10"/>
      <name val="Arial"/>
      <family val="2"/>
    </font>
    <font>
      <sz val="8"/>
      <color rgb="FFFF0000"/>
      <name val="Arial"/>
      <family val="2"/>
    </font>
    <font>
      <b/>
      <sz val="9"/>
      <color indexed="8"/>
      <name val="Arial"/>
      <family val="2"/>
    </font>
    <font>
      <sz val="9"/>
      <color indexed="8"/>
      <name val="Arial"/>
      <family val="2"/>
    </font>
    <font>
      <sz val="9"/>
      <name val="Arial"/>
      <family val="2"/>
    </font>
    <font>
      <sz val="10"/>
      <color rgb="FF0000CC"/>
      <name val="Arial"/>
      <family val="2"/>
    </font>
    <font>
      <sz val="9"/>
      <color theme="1"/>
      <name val="Arial"/>
      <family val="2"/>
    </font>
    <font>
      <b/>
      <u/>
      <sz val="8"/>
      <color indexed="8"/>
      <name val="Arial"/>
      <family val="2"/>
    </font>
    <font>
      <sz val="8"/>
      <color indexed="8"/>
      <name val="Arial"/>
      <family val="2"/>
    </font>
    <font>
      <sz val="10"/>
      <color theme="1"/>
      <name val="Arial"/>
      <family val="2"/>
    </font>
    <font>
      <sz val="11"/>
      <name val="Calibri"/>
      <family val="2"/>
      <scheme val="minor"/>
    </font>
    <font>
      <b/>
      <sz val="9"/>
      <color rgb="FFFF0000"/>
      <name val="Arial"/>
      <family val="2"/>
    </font>
    <font>
      <vertAlign val="superscript"/>
      <sz val="10"/>
      <color theme="1"/>
      <name val="Arial"/>
      <family val="2"/>
    </font>
    <font>
      <b/>
      <sz val="10"/>
      <color rgb="FFFF0000"/>
      <name val="Arial"/>
      <family val="2"/>
    </font>
    <font>
      <sz val="11"/>
      <name val="Arial"/>
      <family val="2"/>
    </font>
    <font>
      <b/>
      <u/>
      <sz val="8"/>
      <color theme="1"/>
      <name val="Arial"/>
      <family val="2"/>
    </font>
    <font>
      <sz val="6"/>
      <name val="Arial"/>
      <family val="2"/>
    </font>
    <font>
      <sz val="11"/>
      <name val="Calibri"/>
      <family val="2"/>
    </font>
    <font>
      <b/>
      <sz val="13"/>
      <name val="Arial"/>
      <family val="2"/>
    </font>
    <font>
      <b/>
      <sz val="11"/>
      <color rgb="FFFF0000"/>
      <name val="Arial"/>
      <family val="2"/>
    </font>
    <font>
      <vertAlign val="superscript"/>
      <sz val="9"/>
      <name val="Arial"/>
      <family val="2"/>
    </font>
    <font>
      <vertAlign val="superscript"/>
      <sz val="9"/>
      <color theme="1"/>
      <name val="Arial"/>
      <family val="2"/>
    </font>
    <font>
      <sz val="6"/>
      <name val="Calibri"/>
      <family val="2"/>
    </font>
    <font>
      <sz val="11"/>
      <name val="Arial Narrow"/>
      <family val="2"/>
    </font>
    <font>
      <sz val="8"/>
      <name val="Calibri"/>
      <family val="2"/>
      <scheme val="minor"/>
    </font>
    <font>
      <b/>
      <sz val="9"/>
      <color theme="1" tint="0.499984740745262"/>
      <name val="Arial"/>
      <family val="2"/>
    </font>
    <font>
      <sz val="9"/>
      <color theme="1" tint="0.34998626667073579"/>
      <name val="Arial"/>
      <family val="2"/>
    </font>
    <font>
      <b/>
      <u/>
      <sz val="8"/>
      <name val="Arial"/>
      <family val="2"/>
    </font>
    <font>
      <sz val="6"/>
      <color theme="1"/>
      <name val="Arial"/>
      <family val="2"/>
    </font>
    <font>
      <sz val="8"/>
      <color theme="1"/>
      <name val="Arial Narrow"/>
      <family val="2"/>
    </font>
    <font>
      <b/>
      <sz val="8"/>
      <color theme="1"/>
      <name val="Arial"/>
      <family val="2"/>
    </font>
    <font>
      <b/>
      <sz val="12"/>
      <name val="Arial"/>
      <family val="2"/>
    </font>
    <font>
      <sz val="8.5"/>
      <name val="Arial"/>
      <family val="2"/>
    </font>
    <font>
      <u/>
      <sz val="8.5"/>
      <name val="Arial"/>
      <family val="2"/>
    </font>
  </fonts>
  <fills count="86">
    <fill>
      <patternFill patternType="none"/>
    </fill>
    <fill>
      <patternFill patternType="gray125"/>
    </fill>
    <fill>
      <patternFill patternType="solid">
        <fgColor indexed="44"/>
      </patternFill>
    </fill>
    <fill>
      <patternFill patternType="solid">
        <fgColor indexed="31"/>
      </patternFill>
    </fill>
    <fill>
      <patternFill patternType="solid">
        <fgColor indexed="4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3"/>
      </patternFill>
    </fill>
    <fill>
      <patternFill patternType="solid">
        <fgColor indexed="10"/>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gray0625">
        <fgColor indexed="23"/>
        <bgColor indexed="9"/>
      </patternFill>
    </fill>
    <fill>
      <patternFill patternType="solid">
        <fgColor indexed="43"/>
        <bgColor indexed="64"/>
      </patternFill>
    </fill>
    <fill>
      <patternFill patternType="solid">
        <fgColor indexed="11"/>
        <bgColor indexed="64"/>
      </patternFill>
    </fill>
    <fill>
      <patternFill patternType="solid">
        <fgColor indexed="44"/>
        <bgColor indexed="9"/>
      </patternFill>
    </fill>
    <fill>
      <patternFill patternType="solid">
        <fgColor indexed="13"/>
        <bgColor indexed="64"/>
      </patternFill>
    </fill>
    <fill>
      <patternFill patternType="solid">
        <fgColor indexed="5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D9D9D9"/>
        <bgColor indexed="64"/>
      </patternFill>
    </fill>
    <fill>
      <patternFill patternType="solid">
        <fgColor rgb="FFFF7C80"/>
        <bgColor indexed="64"/>
      </patternFill>
    </fill>
    <fill>
      <patternFill patternType="solid">
        <fgColor theme="4" tint="0.79998168889431442"/>
        <bgColor indexed="64"/>
      </patternFill>
    </fill>
    <fill>
      <patternFill patternType="solid">
        <fgColor indexed="9"/>
        <bgColor indexed="23"/>
      </patternFill>
    </fill>
    <fill>
      <patternFill patternType="solid">
        <fgColor theme="4" tint="0.79998168889431442"/>
        <bgColor indexed="23"/>
      </patternFill>
    </fill>
    <fill>
      <patternFill patternType="solid">
        <fgColor theme="0"/>
        <bgColor indexed="64"/>
      </patternFill>
    </fill>
    <fill>
      <patternFill patternType="solid">
        <fgColor rgb="FFC0C0C0"/>
        <bgColor indexed="64"/>
      </patternFill>
    </fill>
    <fill>
      <patternFill patternType="solid">
        <fgColor rgb="FFDCE6F1"/>
        <bgColor indexed="64"/>
      </patternFill>
    </fill>
    <fill>
      <patternFill patternType="gray0625">
        <bgColor rgb="FFDCE6F1"/>
      </patternFill>
    </fill>
    <fill>
      <patternFill patternType="solid">
        <fgColor rgb="FFFFC000"/>
        <bgColor indexed="64"/>
      </patternFill>
    </fill>
    <fill>
      <patternFill patternType="solid">
        <fgColor indexed="22"/>
        <bgColor indexed="64"/>
      </patternFill>
    </fill>
    <fill>
      <patternFill patternType="solid">
        <fgColor indexed="44"/>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theme="1" tint="0.499984740745262"/>
        <bgColor indexed="64"/>
      </patternFill>
    </fill>
    <fill>
      <patternFill patternType="lightDown">
        <bgColor theme="0" tint="-4.9989318521683403E-2"/>
      </patternFill>
    </fill>
    <fill>
      <patternFill patternType="solid">
        <fgColor rgb="FFBFBFBF"/>
        <bgColor indexed="64"/>
      </patternFill>
    </fill>
  </fills>
  <borders count="98">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49"/>
      </bottom>
      <diagonal/>
    </border>
    <border>
      <left/>
      <right/>
      <top/>
      <bottom style="thick">
        <color indexed="44"/>
      </bottom>
      <diagonal/>
    </border>
    <border>
      <left/>
      <right/>
      <top/>
      <bottom style="thick">
        <color indexed="41"/>
      </bottom>
      <diagonal/>
    </border>
    <border>
      <left/>
      <right/>
      <top/>
      <bottom style="medium">
        <color indexed="44"/>
      </bottom>
      <diagonal/>
    </border>
    <border>
      <left/>
      <right/>
      <top/>
      <bottom style="medium">
        <color indexed="4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theme="0" tint="-0.14999847407452621"/>
      </left>
      <right style="thin">
        <color theme="0" tint="-0.14999847407452621"/>
      </right>
      <top/>
      <bottom style="thin">
        <color theme="0" tint="-0.14999847407452621"/>
      </bottom>
      <diagonal/>
    </border>
    <border>
      <left style="thick">
        <color theme="9" tint="-0.24994659260841701"/>
      </left>
      <right style="thick">
        <color theme="9" tint="-0.24994659260841701"/>
      </right>
      <top style="thick">
        <color theme="9" tint="-0.24994659260841701"/>
      </top>
      <bottom style="thin">
        <color indexed="64"/>
      </bottom>
      <diagonal/>
    </border>
    <border>
      <left style="thick">
        <color theme="9" tint="-0.24994659260841701"/>
      </left>
      <right style="thick">
        <color theme="9" tint="-0.24994659260841701"/>
      </right>
      <top style="thin">
        <color indexed="64"/>
      </top>
      <bottom style="thin">
        <color indexed="64"/>
      </bottom>
      <diagonal/>
    </border>
    <border>
      <left style="thick">
        <color theme="9" tint="-0.24994659260841701"/>
      </left>
      <right style="thick">
        <color theme="9" tint="-0.24994659260841701"/>
      </right>
      <top style="thin">
        <color indexed="64"/>
      </top>
      <bottom style="thick">
        <color theme="9" tint="-0.24994659260841701"/>
      </bottom>
      <diagonal/>
    </border>
    <border>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1"/>
      </left>
      <right/>
      <top style="thin">
        <color indexed="64"/>
      </top>
      <bottom style="thin">
        <color indexed="64"/>
      </bottom>
      <diagonal/>
    </border>
    <border>
      <left style="thin">
        <color theme="1"/>
      </left>
      <right/>
      <top style="thin">
        <color indexed="64"/>
      </top>
      <bottom style="thin">
        <color theme="1"/>
      </bottom>
      <diagonal/>
    </border>
    <border>
      <left style="thick">
        <color theme="9" tint="-0.24994659260841701"/>
      </left>
      <right style="thick">
        <color theme="9" tint="-0.24994659260841701"/>
      </right>
      <top style="thick">
        <color theme="9" tint="-0.24994659260841701"/>
      </top>
      <bottom style="thin">
        <color theme="1"/>
      </bottom>
      <diagonal/>
    </border>
    <border>
      <left style="thick">
        <color theme="9" tint="-0.24994659260841701"/>
      </left>
      <right style="thick">
        <color theme="9" tint="-0.24994659260841701"/>
      </right>
      <top style="thin">
        <color indexed="64"/>
      </top>
      <bottom style="thin">
        <color theme="1"/>
      </bottom>
      <diagonal/>
    </border>
    <border>
      <left style="thin">
        <color indexed="64"/>
      </left>
      <right style="thin">
        <color indexed="64"/>
      </right>
      <top style="medium">
        <color indexed="64"/>
      </top>
      <bottom/>
      <diagonal/>
    </border>
    <border>
      <left style="thin">
        <color theme="1"/>
      </left>
      <right/>
      <top style="medium">
        <color indexed="64"/>
      </top>
      <bottom style="thin">
        <color indexed="64"/>
      </bottom>
      <diagonal/>
    </border>
    <border>
      <left style="thin">
        <color indexed="64"/>
      </left>
      <right style="thin">
        <color theme="1"/>
      </right>
      <top style="medium">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89">
    <xf numFmtId="0" fontId="0" fillId="0" borderId="0"/>
    <xf numFmtId="0" fontId="63" fillId="3" borderId="0" applyNumberFormat="0" applyBorder="0" applyAlignment="0" applyProtection="0"/>
    <xf numFmtId="0" fontId="63" fillId="3" borderId="0" applyNumberFormat="0" applyBorder="0" applyAlignment="0" applyProtection="0"/>
    <xf numFmtId="0" fontId="63" fillId="34" borderId="0" applyNumberFormat="0" applyBorder="0" applyAlignment="0" applyProtection="0"/>
    <xf numFmtId="0" fontId="63" fillId="34" borderId="0" applyNumberFormat="0" applyBorder="0" applyAlignment="0" applyProtection="0"/>
    <xf numFmtId="0" fontId="63" fillId="2"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35" borderId="0" applyNumberFormat="0" applyBorder="0" applyAlignment="0" applyProtection="0"/>
    <xf numFmtId="0" fontId="63" fillId="35" borderId="0" applyNumberFormat="0" applyBorder="0" applyAlignment="0" applyProtection="0"/>
    <xf numFmtId="0" fontId="63" fillId="5" borderId="0" applyNumberFormat="0" applyBorder="0" applyAlignment="0" applyProtection="0"/>
    <xf numFmtId="0" fontId="63" fillId="5" borderId="0" applyNumberFormat="0" applyBorder="0" applyAlignment="0" applyProtection="0"/>
    <xf numFmtId="0" fontId="6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36" borderId="0" applyNumberFormat="0" applyBorder="0" applyAlignment="0" applyProtection="0"/>
    <xf numFmtId="0" fontId="63" fillId="36"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63" fillId="10" borderId="0" applyNumberFormat="0" applyBorder="0" applyAlignment="0" applyProtection="0"/>
    <xf numFmtId="0" fontId="63" fillId="10" borderId="0" applyNumberFormat="0" applyBorder="0" applyAlignment="0" applyProtection="0"/>
    <xf numFmtId="0" fontId="63" fillId="37" borderId="0" applyNumberFormat="0" applyBorder="0" applyAlignment="0" applyProtection="0"/>
    <xf numFmtId="0" fontId="63" fillId="37"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3" fillId="38" borderId="0" applyNumberFormat="0" applyBorder="0" applyAlignment="0" applyProtection="0"/>
    <xf numFmtId="0" fontId="63" fillId="38" borderId="0" applyNumberFormat="0" applyBorder="0" applyAlignment="0" applyProtection="0"/>
    <xf numFmtId="0" fontId="63" fillId="2" borderId="0" applyNumberFormat="0" applyBorder="0" applyAlignment="0" applyProtection="0"/>
    <xf numFmtId="0" fontId="63" fillId="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63" fillId="3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63" fillId="40" borderId="0" applyNumberFormat="0" applyBorder="0" applyAlignment="0" applyProtection="0"/>
    <xf numFmtId="0" fontId="63" fillId="40" borderId="0" applyNumberFormat="0" applyBorder="0" applyAlignment="0" applyProtection="0"/>
    <xf numFmtId="0" fontId="63" fillId="4"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63" fillId="4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63" fillId="42" borderId="0" applyNumberFormat="0" applyBorder="0" applyAlignment="0" applyProtection="0"/>
    <xf numFmtId="0" fontId="63" fillId="42"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3" fillId="43" borderId="0" applyNumberFormat="0" applyBorder="0" applyAlignment="0" applyProtection="0"/>
    <xf numFmtId="0" fontId="63" fillId="43"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3" fillId="44" borderId="0" applyNumberFormat="0" applyBorder="0" applyAlignment="0" applyProtection="0"/>
    <xf numFmtId="0" fontId="63" fillId="44" borderId="0" applyNumberFormat="0" applyBorder="0" applyAlignment="0" applyProtection="0"/>
    <xf numFmtId="0" fontId="63" fillId="4"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63" fillId="45" borderId="0" applyNumberFormat="0" applyBorder="0" applyAlignment="0" applyProtection="0"/>
    <xf numFmtId="0" fontId="63" fillId="45" borderId="0" applyNumberFormat="0" applyBorder="0" applyAlignment="0" applyProtection="0"/>
    <xf numFmtId="0" fontId="63" fillId="5" borderId="0" applyNumberFormat="0" applyBorder="0" applyAlignment="0" applyProtection="0"/>
    <xf numFmtId="0" fontId="63" fillId="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2" borderId="0" applyNumberFormat="0" applyBorder="0" applyAlignment="0" applyProtection="0"/>
    <xf numFmtId="0" fontId="64" fillId="4"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64"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64" fillId="48"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49" borderId="0" applyNumberFormat="0" applyBorder="0" applyAlignment="0" applyProtection="0"/>
    <xf numFmtId="0" fontId="64" fillId="49"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64" fillId="2" borderId="0" applyNumberFormat="0" applyBorder="0" applyAlignment="0" applyProtection="0"/>
    <xf numFmtId="0" fontId="64" fillId="4"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51" borderId="0" applyNumberFormat="0" applyBorder="0" applyAlignment="0" applyProtection="0"/>
    <xf numFmtId="0" fontId="64" fillId="51"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64" fillId="52" borderId="0" applyNumberFormat="0" applyBorder="0" applyAlignment="0" applyProtection="0"/>
    <xf numFmtId="0" fontId="64" fillId="19" borderId="0" applyNumberFormat="0" applyBorder="0" applyAlignment="0" applyProtection="0"/>
    <xf numFmtId="0" fontId="64" fillId="19" borderId="0" applyNumberFormat="0" applyBorder="0" applyAlignment="0" applyProtection="0"/>
    <xf numFmtId="0" fontId="33" fillId="23" borderId="0" applyNumberFormat="0" applyBorder="0" applyAlignment="0" applyProtection="0"/>
    <xf numFmtId="0" fontId="64" fillId="22" borderId="0" applyNumberFormat="0" applyBorder="0" applyAlignment="0" applyProtection="0"/>
    <xf numFmtId="0" fontId="33" fillId="24" borderId="0" applyNumberFormat="0" applyBorder="0" applyAlignment="0" applyProtection="0"/>
    <xf numFmtId="0" fontId="33" fillId="18" borderId="0" applyNumberFormat="0" applyBorder="0" applyAlignment="0" applyProtection="0"/>
    <xf numFmtId="0" fontId="64" fillId="54"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33" fillId="19" borderId="0" applyNumberFormat="0" applyBorder="0" applyAlignment="0" applyProtection="0"/>
    <xf numFmtId="0" fontId="33" fillId="22" borderId="0" applyNumberFormat="0" applyBorder="0" applyAlignment="0" applyProtection="0"/>
    <xf numFmtId="0" fontId="64" fillId="21" borderId="0" applyNumberFormat="0" applyBorder="0" applyAlignment="0" applyProtection="0"/>
    <xf numFmtId="0" fontId="64" fillId="21" borderId="0" applyNumberFormat="0" applyBorder="0" applyAlignment="0" applyProtection="0"/>
    <xf numFmtId="0" fontId="64" fillId="21" borderId="0" applyNumberFormat="0" applyBorder="0" applyAlignment="0" applyProtection="0"/>
    <xf numFmtId="0" fontId="64" fillId="23" borderId="0" applyNumberFormat="0" applyBorder="0" applyAlignment="0" applyProtection="0"/>
    <xf numFmtId="0" fontId="64" fillId="23" borderId="0" applyNumberFormat="0" applyBorder="0" applyAlignment="0" applyProtection="0"/>
    <xf numFmtId="0" fontId="64" fillId="23" borderId="0" applyNumberFormat="0" applyBorder="0" applyAlignment="0" applyProtection="0"/>
    <xf numFmtId="0" fontId="64" fillId="53" borderId="0" applyNumberFormat="0" applyBorder="0" applyAlignment="0" applyProtection="0"/>
    <xf numFmtId="0" fontId="64" fillId="53" borderId="0" applyNumberFormat="0" applyBorder="0" applyAlignment="0" applyProtection="0"/>
    <xf numFmtId="0" fontId="64" fillId="53"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55" borderId="0" applyNumberFormat="0" applyBorder="0" applyAlignment="0" applyProtection="0"/>
    <xf numFmtId="0" fontId="64" fillId="55" borderId="0" applyNumberFormat="0" applyBorder="0" applyAlignment="0" applyProtection="0"/>
    <xf numFmtId="0" fontId="64" fillId="55"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65" fillId="15" borderId="37" applyNumberFormat="0" applyAlignment="0" applyProtection="0"/>
    <xf numFmtId="0" fontId="65" fillId="15" borderId="37" applyNumberFormat="0" applyAlignment="0" applyProtection="0"/>
    <xf numFmtId="0" fontId="65" fillId="15" borderId="37" applyNumberFormat="0" applyAlignment="0" applyProtection="0"/>
    <xf numFmtId="0" fontId="45" fillId="15" borderId="2" applyNumberFormat="0" applyAlignment="0" applyProtection="0"/>
    <xf numFmtId="0" fontId="65" fillId="57" borderId="37" applyNumberFormat="0" applyAlignment="0" applyProtection="0"/>
    <xf numFmtId="0" fontId="65" fillId="57" borderId="37" applyNumberFormat="0" applyAlignment="0" applyProtection="0"/>
    <xf numFmtId="0" fontId="65" fillId="9" borderId="37" applyNumberFormat="0" applyAlignment="0" applyProtection="0"/>
    <xf numFmtId="0" fontId="45" fillId="9" borderId="2" applyNumberFormat="0" applyAlignment="0" applyProtection="0"/>
    <xf numFmtId="0" fontId="65" fillId="15" borderId="37" applyNumberFormat="0" applyAlignment="0" applyProtection="0"/>
    <xf numFmtId="0" fontId="45" fillId="9" borderId="2" applyNumberFormat="0" applyAlignment="0" applyProtection="0"/>
    <xf numFmtId="0" fontId="65" fillId="15" borderId="37" applyNumberFormat="0" applyAlignment="0" applyProtection="0"/>
    <xf numFmtId="0" fontId="65" fillId="15" borderId="37" applyNumberFormat="0" applyAlignment="0" applyProtection="0"/>
    <xf numFmtId="0" fontId="45" fillId="15" borderId="2" applyNumberFormat="0" applyAlignment="0" applyProtection="0"/>
    <xf numFmtId="0" fontId="34" fillId="15" borderId="1" applyNumberFormat="0" applyAlignment="0" applyProtection="0"/>
    <xf numFmtId="0" fontId="34" fillId="15" borderId="1" applyNumberFormat="0" applyAlignment="0" applyProtection="0"/>
    <xf numFmtId="0" fontId="34" fillId="15" borderId="1" applyNumberFormat="0" applyAlignment="0" applyProtection="0"/>
    <xf numFmtId="0" fontId="65" fillId="15" borderId="37" applyNumberFormat="0" applyAlignment="0" applyProtection="0"/>
    <xf numFmtId="0" fontId="34" fillId="15" borderId="1" applyNumberFormat="0" applyAlignment="0" applyProtection="0"/>
    <xf numFmtId="0" fontId="45" fillId="15" borderId="2" applyNumberFormat="0" applyAlignment="0" applyProtection="0"/>
    <xf numFmtId="0" fontId="65" fillId="15" borderId="37" applyNumberFormat="0" applyAlignment="0" applyProtection="0"/>
    <xf numFmtId="0" fontId="65" fillId="15" borderId="37" applyNumberFormat="0" applyAlignment="0" applyProtection="0"/>
    <xf numFmtId="0" fontId="65" fillId="15" borderId="37" applyNumberFormat="0" applyAlignment="0" applyProtection="0"/>
    <xf numFmtId="0" fontId="34" fillId="15" borderId="1" applyNumberFormat="0" applyAlignment="0" applyProtection="0"/>
    <xf numFmtId="0" fontId="39" fillId="6" borderId="0" applyNumberFormat="0" applyBorder="0" applyAlignment="0" applyProtection="0"/>
    <xf numFmtId="0" fontId="67" fillId="15" borderId="38" applyNumberFormat="0" applyAlignment="0" applyProtection="0"/>
    <xf numFmtId="0" fontId="67" fillId="15" borderId="38" applyNumberFormat="0" applyAlignment="0" applyProtection="0"/>
    <xf numFmtId="0" fontId="67" fillId="57" borderId="38" applyNumberFormat="0" applyAlignment="0" applyProtection="0"/>
    <xf numFmtId="0" fontId="67" fillId="57" borderId="38" applyNumberFormat="0" applyAlignment="0" applyProtection="0"/>
    <xf numFmtId="0" fontId="67" fillId="9" borderId="38" applyNumberFormat="0" applyAlignment="0" applyProtection="0"/>
    <xf numFmtId="0" fontId="67" fillId="9" borderId="38" applyNumberFormat="0" applyAlignment="0" applyProtection="0"/>
    <xf numFmtId="0" fontId="67" fillId="9" borderId="38" applyNumberFormat="0" applyAlignment="0" applyProtection="0"/>
    <xf numFmtId="0" fontId="67" fillId="15" borderId="38" applyNumberFormat="0" applyAlignment="0" applyProtection="0"/>
    <xf numFmtId="0" fontId="35" fillId="15" borderId="3" applyNumberFormat="0" applyAlignment="0" applyProtection="0"/>
    <xf numFmtId="0" fontId="35" fillId="15" borderId="3" applyNumberFormat="0" applyAlignment="0" applyProtection="0"/>
    <xf numFmtId="0" fontId="35" fillId="15" borderId="3" applyNumberFormat="0" applyAlignment="0" applyProtection="0"/>
    <xf numFmtId="0" fontId="67" fillId="15" borderId="38" applyNumberFormat="0" applyAlignment="0" applyProtection="0"/>
    <xf numFmtId="0" fontId="35" fillId="15" borderId="3" applyNumberFormat="0" applyAlignment="0" applyProtection="0"/>
    <xf numFmtId="0" fontId="67" fillId="15" borderId="38" applyNumberFormat="0" applyAlignment="0" applyProtection="0"/>
    <xf numFmtId="0" fontId="35" fillId="15" borderId="3" applyNumberFormat="0" applyAlignment="0" applyProtection="0"/>
    <xf numFmtId="0" fontId="35" fillId="15" borderId="3" applyNumberFormat="0" applyAlignment="0" applyProtection="0"/>
    <xf numFmtId="0" fontId="41" fillId="26" borderId="4" applyNumberFormat="0" applyAlignment="0" applyProtection="0"/>
    <xf numFmtId="0" fontId="68" fillId="59" borderId="39" applyNumberFormat="0" applyAlignment="0" applyProtection="0"/>
    <xf numFmtId="0" fontId="68" fillId="59" borderId="5" applyNumberFormat="0" applyAlignment="0" applyProtection="0"/>
    <xf numFmtId="0" fontId="69" fillId="60" borderId="38" applyNumberFormat="0" applyAlignment="0" applyProtection="0"/>
    <xf numFmtId="0" fontId="36" fillId="5" borderId="3" applyNumberFormat="0" applyAlignment="0" applyProtection="0"/>
    <xf numFmtId="0" fontId="36" fillId="5" borderId="3" applyNumberFormat="0" applyAlignment="0" applyProtection="0"/>
    <xf numFmtId="0" fontId="36" fillId="5" borderId="3" applyNumberFormat="0" applyAlignment="0" applyProtection="0"/>
    <xf numFmtId="0" fontId="36" fillId="5" borderId="3" applyNumberFormat="0" applyAlignment="0" applyProtection="0"/>
    <xf numFmtId="0" fontId="36" fillId="5" borderId="3" applyNumberFormat="0" applyAlignment="0" applyProtection="0"/>
    <xf numFmtId="0" fontId="70" fillId="0" borderId="6" applyNumberFormat="0" applyFill="0" applyAlignment="0" applyProtection="0"/>
    <xf numFmtId="0" fontId="70" fillId="0" borderId="6" applyNumberFormat="0" applyFill="0" applyAlignment="0" applyProtection="0"/>
    <xf numFmtId="0" fontId="70" fillId="0" borderId="6" applyNumberFormat="0" applyFill="0" applyAlignment="0" applyProtection="0"/>
    <xf numFmtId="0" fontId="70" fillId="0" borderId="6"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7" applyNumberFormat="0" applyFill="0" applyAlignment="0" applyProtection="0"/>
    <xf numFmtId="0" fontId="70" fillId="0" borderId="7" applyNumberFormat="0" applyFill="0" applyAlignment="0" applyProtection="0"/>
    <xf numFmtId="0" fontId="70" fillId="0" borderId="7" applyNumberFormat="0" applyFill="0" applyAlignment="0" applyProtection="0"/>
    <xf numFmtId="0" fontId="70" fillId="0" borderId="6" applyNumberFormat="0" applyFill="0" applyAlignment="0" applyProtection="0"/>
    <xf numFmtId="0" fontId="70"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70"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70" fillId="0" borderId="6" applyNumberFormat="0" applyFill="0" applyAlignment="0" applyProtection="0"/>
    <xf numFmtId="0" fontId="11" fillId="0" borderId="6" applyNumberFormat="0" applyFill="0" applyAlignment="0" applyProtection="0"/>
    <xf numFmtId="0" fontId="70" fillId="0" borderId="6" applyNumberFormat="0" applyFill="0" applyAlignment="0" applyProtection="0"/>
    <xf numFmtId="0" fontId="11" fillId="0" borderId="6" applyNumberFormat="0" applyFill="0" applyAlignment="0" applyProtection="0"/>
    <xf numFmtId="0" fontId="7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8"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3" fillId="0" borderId="41" applyNumberFormat="0" applyFill="0" applyAlignment="0" applyProtection="0"/>
    <xf numFmtId="0" fontId="46" fillId="0" borderId="8" applyNumberFormat="0" applyFill="0" applyAlignment="0" applyProtection="0"/>
    <xf numFmtId="0" fontId="46" fillId="0" borderId="8" applyNumberFormat="0" applyFill="0" applyAlignment="0" applyProtection="0"/>
    <xf numFmtId="0" fontId="74" fillId="0" borderId="42" applyNumberFormat="0" applyFill="0" applyAlignment="0" applyProtection="0"/>
    <xf numFmtId="0" fontId="47" fillId="0" borderId="9" applyNumberFormat="0" applyFill="0" applyAlignment="0" applyProtection="0"/>
    <xf numFmtId="0" fontId="47" fillId="0" borderId="10" applyNumberFormat="0" applyFill="0" applyAlignment="0" applyProtection="0"/>
    <xf numFmtId="0" fontId="75" fillId="0" borderId="43" applyNumberFormat="0" applyFill="0" applyAlignment="0" applyProtection="0"/>
    <xf numFmtId="0" fontId="48" fillId="0" borderId="11" applyNumberFormat="0" applyFill="0" applyAlignment="0" applyProtection="0"/>
    <xf numFmtId="0" fontId="48" fillId="0" borderId="12" applyNumberFormat="0" applyFill="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36" fillId="5" borderId="3" applyNumberFormat="0" applyAlignment="0" applyProtection="0"/>
    <xf numFmtId="0" fontId="40" fillId="0" borderId="13" applyNumberFormat="0" applyFill="0" applyAlignment="0" applyProtection="0"/>
    <xf numFmtId="0" fontId="77" fillId="62" borderId="0" applyNumberFormat="0" applyBorder="0" applyAlignment="0" applyProtection="0"/>
    <xf numFmtId="0" fontId="63" fillId="0" borderId="0"/>
    <xf numFmtId="0" fontId="5" fillId="7" borderId="14" applyNumberFormat="0" applyFont="0" applyAlignment="0" applyProtection="0"/>
    <xf numFmtId="0" fontId="5" fillId="7" borderId="14"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44" fillId="63" borderId="45" applyNumberFormat="0" applyFont="0" applyAlignment="0" applyProtection="0"/>
    <xf numFmtId="0" fontId="10" fillId="63" borderId="45" applyNumberFormat="0" applyFont="0" applyAlignment="0" applyProtection="0"/>
    <xf numFmtId="0" fontId="10" fillId="63" borderId="45" applyNumberFormat="0" applyFont="0" applyAlignment="0" applyProtection="0"/>
    <xf numFmtId="0" fontId="27"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44"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44" fillId="63" borderId="45" applyNumberFormat="0" applyFont="0" applyAlignment="0" applyProtection="0"/>
    <xf numFmtId="0" fontId="44"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44"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27"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0" fontId="34" fillId="15" borderId="1" applyNumberFormat="0" applyAlignment="0" applyProtection="0"/>
    <xf numFmtId="9" fontId="4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22"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0" fontId="66" fillId="58" borderId="0" applyNumberFormat="0" applyBorder="0" applyAlignment="0" applyProtection="0"/>
    <xf numFmtId="0" fontId="66" fillId="58" borderId="0" applyNumberFormat="0" applyBorder="0" applyAlignment="0" applyProtection="0"/>
    <xf numFmtId="0" fontId="66" fillId="58" borderId="0" applyNumberFormat="0" applyBorder="0" applyAlignment="0" applyProtection="0"/>
    <xf numFmtId="0" fontId="5" fillId="0" borderId="0"/>
    <xf numFmtId="0" fontId="63" fillId="0" borderId="0"/>
    <xf numFmtId="0" fontId="63" fillId="0" borderId="0"/>
    <xf numFmtId="0" fontId="78" fillId="0" borderId="0"/>
    <xf numFmtId="0" fontId="5" fillId="0" borderId="0"/>
    <xf numFmtId="0" fontId="63" fillId="0" borderId="0"/>
    <xf numFmtId="0" fontId="63" fillId="0" borderId="0"/>
    <xf numFmtId="0" fontId="78" fillId="0" borderId="0"/>
    <xf numFmtId="0" fontId="22"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7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8" fillId="0" borderId="0"/>
    <xf numFmtId="0" fontId="63" fillId="0" borderId="0"/>
    <xf numFmtId="0" fontId="5" fillId="0" borderId="0"/>
    <xf numFmtId="0" fontId="5" fillId="0" borderId="0"/>
    <xf numFmtId="0" fontId="79"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1" fillId="0" borderId="6" applyNumberFormat="0" applyFill="0" applyAlignment="0" applyProtection="0"/>
    <xf numFmtId="0" fontId="28" fillId="0" borderId="0" applyNumberFormat="0" applyFill="0" applyBorder="0" applyAlignment="0" applyProtection="0"/>
    <xf numFmtId="0" fontId="29" fillId="0" borderId="15" applyNumberFormat="0" applyFill="0" applyAlignment="0" applyProtection="0"/>
    <xf numFmtId="0" fontId="29" fillId="0" borderId="15" applyNumberFormat="0" applyFill="0" applyAlignment="0" applyProtection="0"/>
    <xf numFmtId="0" fontId="29" fillId="0" borderId="15"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0" fillId="0" borderId="17" applyNumberFormat="0" applyFill="0" applyAlignment="0" applyProtection="0"/>
    <xf numFmtId="0" fontId="30" fillId="0" borderId="17" applyNumberFormat="0" applyFill="0" applyAlignment="0" applyProtection="0"/>
    <xf numFmtId="0" fontId="30" fillId="0" borderId="17"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6" fillId="0" borderId="44" applyNumberFormat="0" applyFill="0" applyAlignment="0" applyProtection="0"/>
    <xf numFmtId="0" fontId="76" fillId="0" borderId="44" applyNumberFormat="0" applyFill="0" applyAlignment="0" applyProtection="0"/>
    <xf numFmtId="0" fontId="76" fillId="0" borderId="44"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80" fillId="0" borderId="0" applyNumberFormat="0" applyFill="0" applyBorder="0" applyAlignment="0" applyProtection="0"/>
    <xf numFmtId="0" fontId="5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68" fillId="59" borderId="39" applyNumberFormat="0" applyAlignment="0" applyProtection="0"/>
    <xf numFmtId="0" fontId="68" fillId="59" borderId="5" applyNumberFormat="0" applyAlignment="0" applyProtection="0"/>
    <xf numFmtId="0" fontId="68" fillId="59" borderId="39" applyNumberFormat="0" applyAlignment="0" applyProtection="0"/>
    <xf numFmtId="0" fontId="68" fillId="59" borderId="39" applyNumberFormat="0" applyAlignment="0" applyProtection="0"/>
    <xf numFmtId="0" fontId="68" fillId="59" borderId="5" applyNumberFormat="0" applyAlignment="0" applyProtection="0"/>
    <xf numFmtId="9" fontId="63" fillId="0" borderId="0" applyFont="0" applyFill="0" applyBorder="0" applyAlignment="0" applyProtection="0"/>
    <xf numFmtId="0" fontId="64" fillId="21" borderId="0" applyNumberFormat="0" applyBorder="0" applyAlignment="0" applyProtection="0"/>
    <xf numFmtId="0" fontId="64" fillId="23" borderId="0" applyNumberFormat="0" applyBorder="0" applyAlignment="0" applyProtection="0"/>
    <xf numFmtId="0" fontId="64" fillId="18" borderId="0" applyNumberFormat="0" applyBorder="0" applyAlignment="0" applyProtection="0"/>
    <xf numFmtId="0" fontId="11" fillId="15" borderId="2" applyNumberFormat="0" applyAlignment="0" applyProtection="0"/>
    <xf numFmtId="0" fontId="11" fillId="9" borderId="2" applyNumberFormat="0" applyAlignment="0" applyProtection="0"/>
    <xf numFmtId="0" fontId="11" fillId="9" borderId="2" applyNumberFormat="0" applyAlignment="0" applyProtection="0"/>
    <xf numFmtId="0" fontId="11" fillId="15" borderId="2" applyNumberFormat="0" applyAlignment="0" applyProtection="0"/>
    <xf numFmtId="0" fontId="11" fillId="15" borderId="2" applyNumberFormat="0" applyAlignment="0" applyProtection="0"/>
    <xf numFmtId="0" fontId="29" fillId="0" borderId="15" applyNumberFormat="0" applyFill="0" applyAlignment="0" applyProtection="0"/>
    <xf numFmtId="0" fontId="32" fillId="0" borderId="16" applyNumberFormat="0" applyFill="0" applyAlignment="0" applyProtection="0"/>
    <xf numFmtId="0" fontId="30" fillId="0" borderId="17" applyNumberFormat="0" applyFill="0" applyAlignment="0" applyProtection="0"/>
    <xf numFmtId="0" fontId="30" fillId="0" borderId="0" applyNumberFormat="0" applyFill="0" applyBorder="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23" fillId="0" borderId="0"/>
    <xf numFmtId="0" fontId="123" fillId="0" borderId="0"/>
    <xf numFmtId="0" fontId="5" fillId="0" borderId="0"/>
    <xf numFmtId="0" fontId="28" fillId="0" borderId="0" applyNumberFormat="0" applyFill="0" applyBorder="0" applyAlignment="0" applyProtection="0"/>
    <xf numFmtId="0" fontId="11" fillId="15" borderId="2" applyNumberFormat="0" applyAlignment="0" applyProtection="0"/>
    <xf numFmtId="0" fontId="11" fillId="9" borderId="2" applyNumberFormat="0" applyAlignment="0" applyProtection="0"/>
    <xf numFmtId="0" fontId="11" fillId="9" borderId="2" applyNumberFormat="0" applyAlignment="0" applyProtection="0"/>
    <xf numFmtId="0" fontId="11" fillId="15" borderId="2" applyNumberFormat="0" applyAlignment="0" applyProtection="0"/>
    <xf numFmtId="0" fontId="11" fillId="15" borderId="2" applyNumberFormat="0" applyAlignment="0" applyProtection="0"/>
    <xf numFmtId="164" fontId="3" fillId="0" borderId="0" applyFont="0" applyFill="0" applyBorder="0" applyAlignment="0" applyProtection="0"/>
    <xf numFmtId="0" fontId="3" fillId="63" borderId="45" applyNumberFormat="0" applyFont="0" applyAlignment="0" applyProtection="0"/>
    <xf numFmtId="0" fontId="3" fillId="63" borderId="45" applyNumberFormat="0" applyFont="0" applyAlignment="0" applyProtection="0"/>
    <xf numFmtId="0" fontId="3" fillId="63" borderId="45"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23" fillId="0" borderId="0"/>
    <xf numFmtId="0" fontId="11" fillId="15" borderId="2" applyNumberFormat="0" applyAlignment="0" applyProtection="0"/>
    <xf numFmtId="0" fontId="11" fillId="9" borderId="2" applyNumberFormat="0" applyAlignment="0" applyProtection="0"/>
    <xf numFmtId="0" fontId="11" fillId="9" borderId="2" applyNumberFormat="0" applyAlignment="0" applyProtection="0"/>
    <xf numFmtId="0" fontId="11" fillId="15" borderId="2" applyNumberFormat="0" applyAlignment="0" applyProtection="0"/>
    <xf numFmtId="0" fontId="11" fillId="15" borderId="2" applyNumberFormat="0" applyAlignment="0" applyProtection="0"/>
    <xf numFmtId="0" fontId="3" fillId="0" borderId="0"/>
    <xf numFmtId="0" fontId="3" fillId="0" borderId="0"/>
  </cellStyleXfs>
  <cellXfs count="729">
    <xf numFmtId="0" fontId="0" fillId="0" borderId="0" xfId="0"/>
    <xf numFmtId="0" fontId="16" fillId="0" borderId="0" xfId="0" applyFont="1"/>
    <xf numFmtId="0" fontId="12" fillId="0" borderId="0" xfId="0" applyFont="1"/>
    <xf numFmtId="0" fontId="19" fillId="0" borderId="0" xfId="0" applyFont="1" applyAlignment="1">
      <alignment vertical="center"/>
    </xf>
    <xf numFmtId="0" fontId="16" fillId="0" borderId="0" xfId="0" applyFont="1" applyAlignment="1">
      <alignment horizontal="center"/>
    </xf>
    <xf numFmtId="0" fontId="16" fillId="0" borderId="0" xfId="0" applyFont="1" applyAlignment="1">
      <alignment horizontal="center" vertical="center"/>
    </xf>
    <xf numFmtId="0" fontId="5" fillId="0" borderId="0" xfId="476"/>
    <xf numFmtId="0" fontId="20" fillId="0" borderId="0" xfId="0" applyFont="1"/>
    <xf numFmtId="0" fontId="13" fillId="0" borderId="0" xfId="0" applyFont="1"/>
    <xf numFmtId="0" fontId="5" fillId="0" borderId="0" xfId="476" applyAlignment="1">
      <alignment horizontal="left"/>
    </xf>
    <xf numFmtId="0" fontId="14" fillId="0" borderId="0" xfId="0" applyFont="1"/>
    <xf numFmtId="0" fontId="19" fillId="0" borderId="0" xfId="0" applyFont="1"/>
    <xf numFmtId="0" fontId="21" fillId="0" borderId="0" xfId="0" applyFont="1"/>
    <xf numFmtId="14" fontId="23" fillId="28" borderId="19" xfId="0" applyNumberFormat="1" applyFont="1" applyFill="1" applyBorder="1" applyAlignment="1">
      <alignment horizontal="center" vertical="center"/>
    </xf>
    <xf numFmtId="0" fontId="15" fillId="0" borderId="0" xfId="476" applyFont="1" applyAlignment="1">
      <alignment vertical="center"/>
    </xf>
    <xf numFmtId="0" fontId="5" fillId="0" borderId="0" xfId="0" applyFont="1"/>
    <xf numFmtId="0" fontId="0" fillId="0" borderId="0" xfId="0" applyAlignment="1">
      <alignment horizontal="center" vertical="center"/>
    </xf>
    <xf numFmtId="0" fontId="53" fillId="0" borderId="0" xfId="0" applyFont="1"/>
    <xf numFmtId="1" fontId="53" fillId="0" borderId="0" xfId="0" applyNumberFormat="1" applyFont="1"/>
    <xf numFmtId="14" fontId="53" fillId="0" borderId="0" xfId="0" applyNumberFormat="1" applyFont="1"/>
    <xf numFmtId="0" fontId="6" fillId="0" borderId="0" xfId="476" applyFont="1"/>
    <xf numFmtId="0" fontId="12" fillId="0" borderId="24" xfId="0" applyFont="1" applyBorder="1" applyAlignment="1">
      <alignment vertical="center" wrapText="1"/>
    </xf>
    <xf numFmtId="0" fontId="12" fillId="0" borderId="31" xfId="0" applyFont="1" applyBorder="1" applyAlignment="1">
      <alignment vertical="center" wrapText="1"/>
    </xf>
    <xf numFmtId="49" fontId="12" fillId="0" borderId="19" xfId="0" applyNumberFormat="1" applyFont="1" applyBorder="1" applyAlignment="1">
      <alignment horizontal="center" vertical="center"/>
    </xf>
    <xf numFmtId="0" fontId="12" fillId="0" borderId="19" xfId="0" applyFont="1" applyBorder="1" applyAlignment="1">
      <alignment horizontal="center" vertical="center"/>
    </xf>
    <xf numFmtId="0" fontId="12" fillId="0" borderId="0" xfId="0" applyFont="1" applyAlignment="1">
      <alignment vertical="center"/>
    </xf>
    <xf numFmtId="0" fontId="13" fillId="0" borderId="0" xfId="0" applyFont="1" applyAlignment="1">
      <alignment vertical="center"/>
    </xf>
    <xf numFmtId="0" fontId="52" fillId="0" borderId="19" xfId="0" applyFont="1" applyBorder="1" applyAlignment="1">
      <alignment horizontal="left" vertical="center"/>
    </xf>
    <xf numFmtId="0" fontId="52" fillId="0" borderId="0" xfId="0" applyFont="1" applyAlignment="1">
      <alignment vertical="center"/>
    </xf>
    <xf numFmtId="0" fontId="6" fillId="0" borderId="0" xfId="476" applyFont="1" applyAlignment="1">
      <alignment vertical="center"/>
    </xf>
    <xf numFmtId="14" fontId="52" fillId="0" borderId="19" xfId="0" applyNumberFormat="1" applyFont="1" applyBorder="1" applyAlignment="1">
      <alignment horizontal="left" vertical="center"/>
    </xf>
    <xf numFmtId="1" fontId="52" fillId="0" borderId="0" xfId="0" applyNumberFormat="1" applyFont="1" applyAlignment="1">
      <alignment horizontal="right" vertical="center"/>
    </xf>
    <xf numFmtId="0" fontId="53" fillId="0" borderId="0" xfId="0" applyFont="1" applyAlignment="1">
      <alignment horizontal="left" vertical="center"/>
    </xf>
    <xf numFmtId="1" fontId="52" fillId="0" borderId="19" xfId="0" applyNumberFormat="1" applyFont="1" applyBorder="1" applyAlignment="1">
      <alignment horizontal="center" vertical="center"/>
    </xf>
    <xf numFmtId="0" fontId="19" fillId="0" borderId="19" xfId="0" applyFont="1" applyBorder="1" applyAlignment="1">
      <alignment horizontal="left" vertical="center"/>
    </xf>
    <xf numFmtId="0" fontId="13" fillId="0" borderId="19" xfId="0" applyFont="1" applyBorder="1" applyAlignment="1">
      <alignment horizontal="center" vertical="center"/>
    </xf>
    <xf numFmtId="0" fontId="52" fillId="0" borderId="19" xfId="0" applyFont="1" applyBorder="1" applyAlignment="1">
      <alignment horizontal="center" vertical="center"/>
    </xf>
    <xf numFmtId="0" fontId="53" fillId="0" borderId="0" xfId="0" applyFont="1" applyAlignment="1">
      <alignment vertical="center"/>
    </xf>
    <xf numFmtId="0" fontId="56" fillId="0" borderId="19" xfId="0" applyFont="1" applyBorder="1" applyAlignment="1">
      <alignment horizontal="center" vertical="center"/>
    </xf>
    <xf numFmtId="0" fontId="53" fillId="0" borderId="0" xfId="0" applyFont="1" applyAlignment="1">
      <alignment horizontal="center"/>
    </xf>
    <xf numFmtId="14" fontId="12" fillId="0" borderId="0" xfId="0" applyNumberFormat="1" applyFont="1"/>
    <xf numFmtId="0" fontId="12" fillId="0" borderId="0" xfId="0" applyFont="1" applyAlignment="1">
      <alignment horizontal="center" vertical="center" wrapText="1"/>
    </xf>
    <xf numFmtId="0" fontId="12" fillId="0" borderId="0" xfId="0" applyFont="1" applyAlignment="1">
      <alignment horizontal="left" vertical="center" wrapText="1"/>
    </xf>
    <xf numFmtId="1" fontId="12" fillId="0" borderId="0" xfId="0" applyNumberFormat="1" applyFont="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left" vertical="center" wrapText="1"/>
    </xf>
    <xf numFmtId="0" fontId="53" fillId="0" borderId="0" xfId="0" applyFont="1" applyAlignment="1">
      <alignment vertical="top"/>
    </xf>
    <xf numFmtId="1" fontId="53" fillId="0" borderId="0" xfId="0" applyNumberFormat="1" applyFont="1" applyAlignment="1">
      <alignment horizontal="center" vertical="center" wrapText="1"/>
    </xf>
    <xf numFmtId="0" fontId="53" fillId="32" borderId="19" xfId="0" applyFont="1" applyFill="1" applyBorder="1" applyAlignment="1">
      <alignment vertical="center"/>
    </xf>
    <xf numFmtId="0" fontId="49" fillId="0" borderId="0" xfId="0" applyFont="1" applyAlignment="1">
      <alignment vertical="center"/>
    </xf>
    <xf numFmtId="0" fontId="21" fillId="0" borderId="19" xfId="0" applyFont="1" applyBorder="1" applyAlignment="1">
      <alignment horizontal="center" vertical="center" wrapText="1"/>
    </xf>
    <xf numFmtId="0" fontId="55" fillId="0" borderId="0" xfId="0" applyFont="1" applyAlignment="1">
      <alignment vertical="center"/>
    </xf>
    <xf numFmtId="0" fontId="53" fillId="0" borderId="19" xfId="0" applyFont="1" applyBorder="1" applyAlignment="1">
      <alignment vertical="center" wrapText="1"/>
    </xf>
    <xf numFmtId="0" fontId="12" fillId="0" borderId="19" xfId="0" applyFont="1" applyBorder="1" applyAlignment="1">
      <alignment horizontal="center" vertical="center" wrapText="1"/>
    </xf>
    <xf numFmtId="0" fontId="12" fillId="0" borderId="19" xfId="0" applyFont="1" applyBorder="1" applyAlignment="1">
      <alignment horizontal="left" vertical="center" wrapText="1"/>
    </xf>
    <xf numFmtId="10" fontId="12" fillId="0" borderId="19" xfId="0" applyNumberFormat="1" applyFont="1" applyBorder="1" applyAlignment="1">
      <alignment horizontal="center" vertical="center" wrapText="1"/>
    </xf>
    <xf numFmtId="0" fontId="7" fillId="0" borderId="19" xfId="0" applyFont="1" applyBorder="1" applyAlignment="1">
      <alignment horizontal="center" vertical="center" wrapText="1"/>
    </xf>
    <xf numFmtId="0" fontId="7" fillId="0" borderId="19" xfId="0" applyFont="1" applyBorder="1" applyAlignment="1">
      <alignment horizontal="left" vertical="center" wrapText="1"/>
    </xf>
    <xf numFmtId="0" fontId="53" fillId="0" borderId="19" xfId="0" applyFont="1" applyBorder="1" applyAlignment="1">
      <alignment horizontal="center" vertical="center"/>
    </xf>
    <xf numFmtId="0" fontId="53" fillId="0" borderId="19" xfId="0" applyFont="1" applyBorder="1" applyAlignment="1">
      <alignment horizontal="left" vertical="center" wrapText="1"/>
    </xf>
    <xf numFmtId="10" fontId="53" fillId="0" borderId="19" xfId="0" applyNumberFormat="1" applyFont="1" applyBorder="1" applyAlignment="1">
      <alignment horizontal="center" vertical="center" wrapText="1"/>
    </xf>
    <xf numFmtId="0" fontId="53" fillId="0" borderId="19" xfId="0" applyFont="1" applyBorder="1" applyAlignment="1">
      <alignment horizontal="center" vertical="center" wrapText="1"/>
    </xf>
    <xf numFmtId="0" fontId="14" fillId="0" borderId="0" xfId="0" applyFont="1" applyAlignment="1">
      <alignment horizontal="center" vertical="center"/>
    </xf>
    <xf numFmtId="0" fontId="0" fillId="32" borderId="19" xfId="0" applyFill="1" applyBorder="1" applyAlignment="1">
      <alignment horizontal="center" vertical="center"/>
    </xf>
    <xf numFmtId="0" fontId="49" fillId="0" borderId="0" xfId="0" applyFont="1" applyAlignment="1">
      <alignment horizontal="center" vertical="center"/>
    </xf>
    <xf numFmtId="0" fontId="49" fillId="0" borderId="0" xfId="0" applyFont="1" applyAlignment="1">
      <alignment vertical="center" wrapText="1"/>
    </xf>
    <xf numFmtId="0" fontId="53" fillId="0" borderId="19" xfId="0" applyFont="1" applyBorder="1"/>
    <xf numFmtId="10" fontId="12" fillId="0" borderId="0" xfId="398" applyNumberFormat="1" applyFont="1" applyBorder="1" applyAlignment="1">
      <alignment horizontal="center" vertical="center" wrapText="1"/>
    </xf>
    <xf numFmtId="9" fontId="53" fillId="0" borderId="0" xfId="0" applyNumberFormat="1" applyFont="1" applyAlignment="1">
      <alignment horizontal="center" vertical="center" wrapText="1"/>
    </xf>
    <xf numFmtId="1" fontId="53" fillId="0" borderId="19" xfId="0" applyNumberFormat="1" applyFont="1" applyBorder="1" applyAlignment="1">
      <alignment horizontal="center" vertical="center" wrapText="1"/>
    </xf>
    <xf numFmtId="9" fontId="53" fillId="0" borderId="19" xfId="0" applyNumberFormat="1" applyFont="1" applyBorder="1" applyAlignment="1">
      <alignment horizontal="center" vertical="center" wrapText="1"/>
    </xf>
    <xf numFmtId="0" fontId="21" fillId="0" borderId="24" xfId="0" applyFont="1" applyBorder="1" applyAlignment="1">
      <alignment horizontal="center" vertical="center" wrapText="1"/>
    </xf>
    <xf numFmtId="2" fontId="52" fillId="0" borderId="19" xfId="0" applyNumberFormat="1" applyFont="1" applyBorder="1" applyAlignment="1">
      <alignment horizontal="center" vertical="center"/>
    </xf>
    <xf numFmtId="0" fontId="62" fillId="0" borderId="0" xfId="0" applyFont="1" applyAlignment="1">
      <alignment vertical="top"/>
    </xf>
    <xf numFmtId="0" fontId="81" fillId="0" borderId="0" xfId="0" applyFont="1"/>
    <xf numFmtId="0" fontId="82" fillId="0" borderId="0" xfId="0" applyFont="1"/>
    <xf numFmtId="0" fontId="83" fillId="0" borderId="0" xfId="0" applyFont="1"/>
    <xf numFmtId="0" fontId="84" fillId="0" borderId="0" xfId="0" applyFont="1" applyAlignment="1">
      <alignment vertical="center"/>
    </xf>
    <xf numFmtId="0" fontId="14" fillId="0" borderId="0" xfId="0" applyFont="1" applyAlignment="1">
      <alignment horizontal="left" vertical="center"/>
    </xf>
    <xf numFmtId="0" fontId="14" fillId="0" borderId="0" xfId="0" applyFont="1" applyAlignment="1">
      <alignment vertical="center"/>
    </xf>
    <xf numFmtId="0" fontId="14" fillId="0" borderId="0" xfId="486" applyFont="1" applyAlignment="1">
      <alignment horizontal="left" vertical="center"/>
    </xf>
    <xf numFmtId="0" fontId="53" fillId="0" borderId="0" xfId="0" applyFont="1" applyAlignment="1">
      <alignment horizontal="center" vertical="center" wrapText="1"/>
    </xf>
    <xf numFmtId="0" fontId="21" fillId="0" borderId="19" xfId="0" applyFont="1" applyBorder="1" applyAlignment="1">
      <alignment horizontal="center" vertical="center"/>
    </xf>
    <xf numFmtId="0" fontId="18" fillId="0" borderId="0" xfId="0" applyFont="1" applyAlignment="1">
      <alignment vertical="center"/>
    </xf>
    <xf numFmtId="0" fontId="16" fillId="0" borderId="0" xfId="0" applyFont="1" applyAlignment="1">
      <alignment vertical="center"/>
    </xf>
    <xf numFmtId="0" fontId="17" fillId="0" borderId="0" xfId="0" applyFont="1" applyAlignment="1">
      <alignment vertical="center"/>
    </xf>
    <xf numFmtId="165" fontId="7" fillId="0" borderId="0" xfId="398" applyNumberFormat="1" applyFont="1" applyFill="1" applyBorder="1" applyAlignment="1" applyProtection="1">
      <alignment horizontal="center" vertical="center" wrapText="1"/>
    </xf>
    <xf numFmtId="0" fontId="7" fillId="0" borderId="0" xfId="0" applyFont="1" applyAlignment="1">
      <alignment vertical="center" wrapText="1"/>
    </xf>
    <xf numFmtId="0" fontId="24" fillId="0" borderId="0" xfId="0" applyFont="1" applyAlignment="1">
      <alignment vertical="center"/>
    </xf>
    <xf numFmtId="1" fontId="21" fillId="0" borderId="19" xfId="0" applyNumberFormat="1" applyFont="1" applyBorder="1" applyAlignment="1">
      <alignment horizontal="center" vertical="center"/>
    </xf>
    <xf numFmtId="0" fontId="12" fillId="33" borderId="19" xfId="0" applyFont="1" applyFill="1" applyBorder="1" applyAlignment="1">
      <alignment horizontal="center" vertical="center"/>
    </xf>
    <xf numFmtId="9" fontId="12" fillId="33" borderId="19" xfId="417" applyFont="1" applyFill="1" applyBorder="1" applyAlignment="1" applyProtection="1">
      <alignment horizontal="center" vertical="center"/>
    </xf>
    <xf numFmtId="1" fontId="12" fillId="33" borderId="19" xfId="417" applyNumberFormat="1" applyFont="1" applyFill="1" applyBorder="1" applyAlignment="1" applyProtection="1">
      <alignment horizontal="center" vertical="center"/>
    </xf>
    <xf numFmtId="9" fontId="12" fillId="0" borderId="19" xfId="417" applyFont="1" applyBorder="1" applyAlignment="1" applyProtection="1">
      <alignment horizontal="center" vertical="center"/>
    </xf>
    <xf numFmtId="1" fontId="12" fillId="0" borderId="19" xfId="417" applyNumberFormat="1" applyFont="1" applyBorder="1" applyAlignment="1" applyProtection="1">
      <alignment horizontal="center" vertical="center"/>
    </xf>
    <xf numFmtId="0" fontId="16" fillId="0" borderId="19" xfId="0" applyFont="1" applyBorder="1" applyAlignment="1">
      <alignment vertical="center"/>
    </xf>
    <xf numFmtId="1" fontId="12" fillId="0" borderId="19" xfId="417" applyNumberFormat="1" applyFont="1" applyFill="1" applyBorder="1" applyAlignment="1" applyProtection="1">
      <alignment horizontal="center" vertical="center"/>
    </xf>
    <xf numFmtId="0" fontId="54" fillId="0" borderId="0" xfId="0" applyFont="1" applyAlignment="1">
      <alignment vertical="center"/>
    </xf>
    <xf numFmtId="0" fontId="12" fillId="0" borderId="0" xfId="0" applyFont="1" applyAlignment="1">
      <alignment horizontal="left" vertical="center"/>
    </xf>
    <xf numFmtId="0" fontId="54" fillId="0" borderId="0" xfId="0" applyFont="1" applyAlignment="1">
      <alignment horizontal="left" vertical="center"/>
    </xf>
    <xf numFmtId="0" fontId="18" fillId="66" borderId="0" xfId="0" applyFont="1" applyFill="1" applyAlignment="1">
      <alignment vertical="center"/>
    </xf>
    <xf numFmtId="0" fontId="16" fillId="66" borderId="0" xfId="0" applyFont="1" applyFill="1" applyAlignment="1">
      <alignment vertical="center"/>
    </xf>
    <xf numFmtId="0" fontId="7" fillId="66" borderId="0" xfId="0" applyFont="1" applyFill="1" applyAlignment="1">
      <alignment vertical="center" wrapText="1"/>
    </xf>
    <xf numFmtId="0" fontId="87" fillId="0" borderId="0" xfId="0" applyFont="1"/>
    <xf numFmtId="0" fontId="86" fillId="0" borderId="0" xfId="0" applyFont="1"/>
    <xf numFmtId="0" fontId="0" fillId="0" borderId="19" xfId="0" applyBorder="1"/>
    <xf numFmtId="0" fontId="0" fillId="0" borderId="19" xfId="0" applyBorder="1" applyAlignment="1">
      <alignment wrapText="1"/>
    </xf>
    <xf numFmtId="1" fontId="0" fillId="0" borderId="19" xfId="0" applyNumberFormat="1" applyBorder="1"/>
    <xf numFmtId="0" fontId="0" fillId="73" borderId="19" xfId="0" applyFill="1" applyBorder="1"/>
    <xf numFmtId="2" fontId="12" fillId="0" borderId="19" xfId="417" applyNumberFormat="1" applyFont="1" applyFill="1" applyBorder="1" applyAlignment="1" applyProtection="1">
      <alignment horizontal="center" vertical="center"/>
    </xf>
    <xf numFmtId="9" fontId="12" fillId="0" borderId="19" xfId="417" applyFont="1" applyFill="1" applyBorder="1" applyAlignment="1" applyProtection="1">
      <alignment horizontal="center" vertical="center"/>
    </xf>
    <xf numFmtId="1" fontId="8" fillId="69" borderId="24" xfId="0" applyNumberFormat="1" applyFont="1" applyFill="1" applyBorder="1" applyAlignment="1" applyProtection="1">
      <alignment horizontal="center" vertical="center"/>
      <protection locked="0"/>
    </xf>
    <xf numFmtId="1" fontId="8" fillId="28" borderId="24" xfId="0" applyNumberFormat="1" applyFont="1" applyFill="1" applyBorder="1" applyAlignment="1">
      <alignment horizontal="center" vertical="center" wrapText="1"/>
    </xf>
    <xf numFmtId="10" fontId="8" fillId="27" borderId="24" xfId="398" applyNumberFormat="1" applyFont="1" applyFill="1" applyBorder="1" applyAlignment="1" applyProtection="1">
      <alignment horizontal="center" vertical="center" wrapText="1"/>
    </xf>
    <xf numFmtId="0" fontId="14" fillId="0" borderId="19" xfId="0" applyFont="1" applyBorder="1" applyAlignment="1">
      <alignment horizontal="center" vertical="center"/>
    </xf>
    <xf numFmtId="1" fontId="52" fillId="65" borderId="19" xfId="0" applyNumberFormat="1" applyFont="1" applyFill="1" applyBorder="1" applyAlignment="1">
      <alignment horizontal="center" vertical="center"/>
    </xf>
    <xf numFmtId="2" fontId="52" fillId="65" borderId="19" xfId="0" applyNumberFormat="1" applyFont="1" applyFill="1" applyBorder="1" applyAlignment="1">
      <alignment horizontal="center" vertical="center"/>
    </xf>
    <xf numFmtId="0" fontId="8" fillId="0" borderId="19" xfId="0" applyFont="1" applyBorder="1" applyAlignment="1">
      <alignment horizontal="center" vertical="center" wrapText="1"/>
    </xf>
    <xf numFmtId="9" fontId="7" fillId="0" borderId="19" xfId="0" quotePrefix="1" applyNumberFormat="1" applyFont="1" applyBorder="1" applyAlignment="1">
      <alignment horizontal="center" vertical="center" wrapText="1"/>
    </xf>
    <xf numFmtId="9" fontId="7" fillId="0" borderId="19" xfId="0" applyNumberFormat="1" applyFont="1" applyBorder="1" applyAlignment="1">
      <alignment horizontal="center" vertical="center" wrapText="1"/>
    </xf>
    <xf numFmtId="1" fontId="7" fillId="0" borderId="19" xfId="0" applyNumberFormat="1" applyFont="1" applyBorder="1" applyAlignment="1">
      <alignment horizontal="center" vertical="center" wrapText="1"/>
    </xf>
    <xf numFmtId="1" fontId="81" fillId="64" borderId="0" xfId="0" applyNumberFormat="1" applyFont="1" applyFill="1"/>
    <xf numFmtId="0" fontId="94" fillId="67" borderId="24" xfId="0" applyFont="1" applyFill="1" applyBorder="1" applyAlignment="1">
      <alignment horizontal="center" vertical="center" wrapText="1"/>
    </xf>
    <xf numFmtId="0" fontId="94" fillId="67" borderId="18" xfId="0" applyFont="1" applyFill="1" applyBorder="1" applyAlignment="1">
      <alignment horizontal="center" vertical="center" wrapText="1"/>
    </xf>
    <xf numFmtId="0" fontId="93" fillId="0" borderId="0" xfId="0" applyFont="1"/>
    <xf numFmtId="0" fontId="86" fillId="0" borderId="35" xfId="0" applyFont="1" applyBorder="1" applyAlignment="1">
      <alignment horizontal="center" vertical="center" wrapText="1"/>
    </xf>
    <xf numFmtId="0" fontId="86" fillId="0" borderId="22" xfId="0" applyFont="1" applyBorder="1" applyAlignment="1">
      <alignment horizontal="left" vertical="center" wrapText="1"/>
    </xf>
    <xf numFmtId="0" fontId="86" fillId="0" borderId="22" xfId="0" applyFont="1" applyBorder="1" applyAlignment="1">
      <alignment horizontal="center" vertical="center" wrapText="1"/>
    </xf>
    <xf numFmtId="0" fontId="86" fillId="0" borderId="24" xfId="0" applyFont="1" applyBorder="1" applyAlignment="1">
      <alignment horizontal="center" vertical="center" wrapText="1"/>
    </xf>
    <xf numFmtId="0" fontId="86" fillId="0" borderId="24" xfId="0" applyFont="1" applyBorder="1" applyAlignment="1">
      <alignment horizontal="left" vertical="center" wrapText="1"/>
    </xf>
    <xf numFmtId="0" fontId="93" fillId="0" borderId="0" xfId="0" applyFont="1" applyAlignment="1">
      <alignment horizontal="center"/>
    </xf>
    <xf numFmtId="1" fontId="15" fillId="0" borderId="19" xfId="0" applyNumberFormat="1" applyFont="1" applyBorder="1" applyAlignment="1">
      <alignment horizontal="center" vertical="center" wrapText="1"/>
    </xf>
    <xf numFmtId="0" fontId="87" fillId="0" borderId="68" xfId="0" applyFont="1" applyBorder="1" applyAlignment="1">
      <alignment horizontal="left" vertical="top"/>
    </xf>
    <xf numFmtId="0" fontId="15" fillId="0" borderId="19" xfId="0" applyFont="1" applyBorder="1" applyAlignment="1">
      <alignment horizontal="left" vertical="center"/>
    </xf>
    <xf numFmtId="0" fontId="86" fillId="0" borderId="19" xfId="0" applyFont="1" applyBorder="1" applyAlignment="1">
      <alignment horizontal="center" vertical="center" wrapText="1"/>
    </xf>
    <xf numFmtId="0" fontId="86" fillId="0" borderId="19" xfId="0" applyFont="1" applyBorder="1" applyAlignment="1">
      <alignment horizontal="center" vertical="center"/>
    </xf>
    <xf numFmtId="1" fontId="15" fillId="0" borderId="19" xfId="0" applyNumberFormat="1" applyFont="1" applyBorder="1" applyAlignment="1">
      <alignment horizontal="center" vertical="center"/>
    </xf>
    <xf numFmtId="0" fontId="15" fillId="0" borderId="19" xfId="0" applyFont="1" applyBorder="1" applyAlignment="1">
      <alignment horizontal="center" vertical="center"/>
    </xf>
    <xf numFmtId="0" fontId="87" fillId="0" borderId="0" xfId="0" applyFont="1" applyAlignment="1">
      <alignment vertical="top"/>
    </xf>
    <xf numFmtId="0" fontId="86" fillId="0" borderId="19" xfId="0" applyFont="1" applyBorder="1" applyAlignment="1">
      <alignment horizontal="left" vertical="center"/>
    </xf>
    <xf numFmtId="0" fontId="15" fillId="0" borderId="19" xfId="0" applyFont="1" applyBorder="1" applyAlignment="1">
      <alignment horizontal="left" vertical="center" wrapText="1"/>
    </xf>
    <xf numFmtId="0" fontId="94" fillId="0" borderId="29" xfId="0" applyFont="1" applyBorder="1" applyAlignment="1">
      <alignment horizontal="left" vertical="center"/>
    </xf>
    <xf numFmtId="0" fontId="86" fillId="0" borderId="0" xfId="0" applyFont="1" applyAlignment="1">
      <alignment vertical="center"/>
    </xf>
    <xf numFmtId="0" fontId="97" fillId="0" borderId="0" xfId="0" applyFont="1" applyAlignment="1">
      <alignment vertical="center"/>
    </xf>
    <xf numFmtId="0" fontId="86" fillId="0" borderId="19" xfId="0" applyFont="1" applyBorder="1" applyAlignment="1">
      <alignment vertical="center"/>
    </xf>
    <xf numFmtId="0" fontId="15" fillId="0" borderId="24" xfId="0" applyFont="1" applyBorder="1" applyAlignment="1">
      <alignment horizontal="left" vertical="center" wrapText="1"/>
    </xf>
    <xf numFmtId="0" fontId="5" fillId="0" borderId="0" xfId="0" applyFont="1" applyAlignment="1">
      <alignment vertical="center"/>
    </xf>
    <xf numFmtId="0" fontId="21" fillId="0" borderId="19" xfId="0" applyFont="1" applyBorder="1"/>
    <xf numFmtId="0" fontId="21" fillId="0" borderId="19" xfId="0" applyFont="1" applyBorder="1" applyAlignment="1">
      <alignment horizontal="center"/>
    </xf>
    <xf numFmtId="14" fontId="7" fillId="29" borderId="19" xfId="0" applyNumberFormat="1" applyFont="1" applyFill="1" applyBorder="1" applyAlignment="1">
      <alignment horizontal="left"/>
    </xf>
    <xf numFmtId="14" fontId="53" fillId="0" borderId="19" xfId="0" applyNumberFormat="1" applyFont="1" applyBorder="1" applyAlignment="1">
      <alignment horizontal="center"/>
    </xf>
    <xf numFmtId="0" fontId="53" fillId="0" borderId="79" xfId="0" applyFont="1" applyBorder="1" applyAlignment="1">
      <alignment horizontal="center"/>
    </xf>
    <xf numFmtId="0" fontId="85" fillId="0" borderId="19" xfId="0" applyFont="1" applyBorder="1"/>
    <xf numFmtId="0" fontId="53" fillId="0" borderId="19" xfId="0" applyFont="1" applyBorder="1" applyAlignment="1">
      <alignment horizontal="center"/>
    </xf>
    <xf numFmtId="0" fontId="12" fillId="32" borderId="19" xfId="0" applyFont="1" applyFill="1" applyBorder="1" applyAlignment="1">
      <alignment horizontal="center"/>
    </xf>
    <xf numFmtId="10" fontId="7" fillId="0" borderId="19" xfId="398" applyNumberFormat="1" applyFont="1" applyFill="1" applyBorder="1" applyAlignment="1" applyProtection="1">
      <alignment horizontal="center" vertical="center" wrapText="1"/>
    </xf>
    <xf numFmtId="165" fontId="7" fillId="0" borderId="19" xfId="398" applyNumberFormat="1" applyFont="1" applyFill="1" applyBorder="1" applyAlignment="1" applyProtection="1">
      <alignment horizontal="center" vertical="center" wrapText="1"/>
    </xf>
    <xf numFmtId="10" fontId="16" fillId="0" borderId="19" xfId="0" applyNumberFormat="1" applyFont="1" applyBorder="1" applyAlignment="1">
      <alignment vertical="center"/>
    </xf>
    <xf numFmtId="0" fontId="98" fillId="0" borderId="0" xfId="0" applyFont="1"/>
    <xf numFmtId="0" fontId="16" fillId="76" borderId="0" xfId="0" applyFont="1" applyFill="1" applyAlignment="1">
      <alignment vertical="center"/>
    </xf>
    <xf numFmtId="0" fontId="100" fillId="0" borderId="0" xfId="0" applyFont="1"/>
    <xf numFmtId="0" fontId="102" fillId="0" borderId="0" xfId="0" applyFont="1" applyAlignment="1">
      <alignment horizontal="left" vertical="center"/>
    </xf>
    <xf numFmtId="0" fontId="100" fillId="0" borderId="0" xfId="0" applyFont="1" applyAlignment="1">
      <alignment horizontal="center"/>
    </xf>
    <xf numFmtId="0" fontId="101" fillId="0" borderId="0" xfId="476" applyFont="1" applyAlignment="1">
      <alignment vertical="center"/>
    </xf>
    <xf numFmtId="0" fontId="101" fillId="0" borderId="0" xfId="476" applyFont="1"/>
    <xf numFmtId="0" fontId="106" fillId="0" borderId="0" xfId="476" applyFont="1"/>
    <xf numFmtId="0" fontId="100" fillId="0" borderId="0" xfId="0" applyFont="1" applyAlignment="1">
      <alignment vertical="center"/>
    </xf>
    <xf numFmtId="14" fontId="101" fillId="0" borderId="0" xfId="476" applyNumberFormat="1" applyFont="1" applyAlignment="1">
      <alignment vertical="center"/>
    </xf>
    <xf numFmtId="0" fontId="101" fillId="0" borderId="0" xfId="476" applyFont="1" applyAlignment="1">
      <alignment horizontal="left" indent="3"/>
    </xf>
    <xf numFmtId="0" fontId="101" fillId="0" borderId="0" xfId="0" applyFont="1"/>
    <xf numFmtId="0" fontId="100" fillId="27" borderId="0" xfId="0" applyFont="1" applyFill="1" applyAlignment="1">
      <alignment horizontal="center" vertical="center" wrapText="1"/>
    </xf>
    <xf numFmtId="0" fontId="104" fillId="0" borderId="0" xfId="0" applyFont="1"/>
    <xf numFmtId="0" fontId="109" fillId="0" borderId="50" xfId="0" applyFont="1" applyBorder="1" applyAlignment="1">
      <alignment horizontal="left" vertical="center" indent="1"/>
    </xf>
    <xf numFmtId="0" fontId="109" fillId="0" borderId="71" xfId="0" applyFont="1" applyBorder="1" applyAlignment="1">
      <alignment horizontal="left" vertical="center" indent="1"/>
    </xf>
    <xf numFmtId="1" fontId="110" fillId="0" borderId="58" xfId="0" applyNumberFormat="1" applyFont="1" applyBorder="1" applyAlignment="1">
      <alignment horizontal="center" vertical="center" wrapText="1"/>
    </xf>
    <xf numFmtId="0" fontId="109" fillId="0" borderId="76" xfId="0" applyFont="1" applyBorder="1" applyAlignment="1">
      <alignment horizontal="left" vertical="center" indent="1"/>
    </xf>
    <xf numFmtId="0" fontId="109" fillId="0" borderId="30" xfId="0" applyFont="1" applyBorder="1" applyAlignment="1">
      <alignment horizontal="left" vertical="center" indent="1"/>
    </xf>
    <xf numFmtId="1" fontId="110" fillId="0" borderId="62" xfId="0" applyNumberFormat="1" applyFont="1" applyBorder="1" applyAlignment="1">
      <alignment horizontal="center" vertical="center" wrapText="1"/>
    </xf>
    <xf numFmtId="0" fontId="109" fillId="0" borderId="77" xfId="0" applyFont="1" applyBorder="1" applyAlignment="1">
      <alignment horizontal="left" vertical="center" indent="1"/>
    </xf>
    <xf numFmtId="0" fontId="109" fillId="0" borderId="72" xfId="0" applyFont="1" applyBorder="1" applyAlignment="1">
      <alignment horizontal="left" vertical="center" indent="1"/>
    </xf>
    <xf numFmtId="1" fontId="110" fillId="0" borderId="60" xfId="0" applyNumberFormat="1" applyFont="1" applyBorder="1" applyAlignment="1">
      <alignment horizontal="center" vertical="center" wrapText="1"/>
    </xf>
    <xf numFmtId="0" fontId="104" fillId="0" borderId="68" xfId="0" applyFont="1" applyBorder="1"/>
    <xf numFmtId="0" fontId="100" fillId="0" borderId="68" xfId="0" applyFont="1" applyBorder="1" applyAlignment="1">
      <alignment horizontal="center" vertical="center"/>
    </xf>
    <xf numFmtId="0" fontId="111" fillId="0" borderId="68" xfId="0" applyFont="1" applyBorder="1" applyAlignment="1">
      <alignment horizontal="center" vertical="center"/>
    </xf>
    <xf numFmtId="1" fontId="110" fillId="70" borderId="70" xfId="0" applyNumberFormat="1" applyFont="1" applyFill="1" applyBorder="1" applyAlignment="1">
      <alignment horizontal="center" vertical="center" wrapText="1"/>
    </xf>
    <xf numFmtId="0" fontId="100" fillId="0" borderId="0" xfId="0" applyFont="1" applyAlignment="1">
      <alignment horizontal="left"/>
    </xf>
    <xf numFmtId="1" fontId="110" fillId="70" borderId="62" xfId="0" applyNumberFormat="1" applyFont="1" applyFill="1" applyBorder="1" applyAlignment="1">
      <alignment horizontal="center" vertical="center" wrapText="1"/>
    </xf>
    <xf numFmtId="1" fontId="110" fillId="70" borderId="60" xfId="0" applyNumberFormat="1" applyFont="1" applyFill="1" applyBorder="1" applyAlignment="1">
      <alignment horizontal="center" vertical="center" wrapText="1"/>
    </xf>
    <xf numFmtId="0" fontId="112" fillId="0" borderId="34" xfId="0" applyFont="1" applyBorder="1"/>
    <xf numFmtId="0" fontId="109" fillId="0" borderId="0" xfId="0" applyFont="1" applyAlignment="1">
      <alignment horizontal="center" vertical="center"/>
    </xf>
    <xf numFmtId="0" fontId="110" fillId="0" borderId="23" xfId="0" applyFont="1" applyBorder="1" applyAlignment="1">
      <alignment horizontal="center" vertical="center"/>
    </xf>
    <xf numFmtId="1" fontId="110" fillId="70" borderId="65" xfId="0" applyNumberFormat="1" applyFont="1" applyFill="1" applyBorder="1" applyAlignment="1">
      <alignment horizontal="center" vertical="center" wrapText="1"/>
    </xf>
    <xf numFmtId="0" fontId="100" fillId="0" borderId="0" xfId="0" quotePrefix="1" applyFont="1"/>
    <xf numFmtId="0" fontId="113" fillId="0" borderId="0" xfId="0" applyFont="1" applyAlignment="1">
      <alignment horizontal="left" vertical="center"/>
    </xf>
    <xf numFmtId="0" fontId="114" fillId="0" borderId="0" xfId="0" applyFont="1"/>
    <xf numFmtId="0" fontId="114" fillId="0" borderId="19" xfId="0" applyFont="1" applyBorder="1" applyAlignment="1">
      <alignment horizontal="left" vertical="center" indent="1"/>
    </xf>
    <xf numFmtId="0" fontId="115" fillId="0" borderId="0" xfId="0" applyFont="1" applyAlignment="1">
      <alignment vertical="center" wrapText="1"/>
    </xf>
    <xf numFmtId="0" fontId="114" fillId="0" borderId="28" xfId="0" applyFont="1" applyBorder="1" applyAlignment="1">
      <alignment horizontal="left" vertical="center" indent="1"/>
    </xf>
    <xf numFmtId="0" fontId="114" fillId="0" borderId="29" xfId="0" applyFont="1" applyBorder="1" applyAlignment="1">
      <alignment horizontal="left" vertical="center" wrapText="1" indent="1"/>
    </xf>
    <xf numFmtId="0" fontId="114" fillId="0" borderId="0" xfId="0" applyFont="1" applyAlignment="1">
      <alignment horizontal="left" vertical="center" wrapText="1" indent="1"/>
    </xf>
    <xf numFmtId="0" fontId="100" fillId="0" borderId="0" xfId="0" applyFont="1" applyAlignment="1">
      <alignment vertical="center" wrapText="1"/>
    </xf>
    <xf numFmtId="0" fontId="104" fillId="0" borderId="0" xfId="0" applyFont="1" applyAlignment="1">
      <alignment vertical="center" wrapText="1"/>
    </xf>
    <xf numFmtId="0" fontId="12" fillId="0" borderId="19" xfId="0" applyFont="1" applyBorder="1" applyAlignment="1">
      <alignment horizontal="left" vertical="center" indent="1"/>
    </xf>
    <xf numFmtId="0" fontId="87" fillId="0" borderId="0" xfId="0" applyFont="1" applyAlignment="1">
      <alignment vertical="center"/>
    </xf>
    <xf numFmtId="0" fontId="87" fillId="0" borderId="0" xfId="0" applyFont="1" applyAlignment="1">
      <alignment horizontal="left"/>
    </xf>
    <xf numFmtId="0" fontId="7" fillId="0" borderId="0" xfId="0" applyFont="1" applyAlignment="1">
      <alignment vertical="center"/>
    </xf>
    <xf numFmtId="0" fontId="2" fillId="0" borderId="0" xfId="0" applyFont="1"/>
    <xf numFmtId="0" fontId="12" fillId="0" borderId="19" xfId="417" applyNumberFormat="1" applyFont="1" applyBorder="1" applyAlignment="1" applyProtection="1">
      <alignment horizontal="center" vertical="center"/>
    </xf>
    <xf numFmtId="0" fontId="119" fillId="0" borderId="0" xfId="0" applyFont="1" applyAlignment="1">
      <alignment vertical="top"/>
    </xf>
    <xf numFmtId="0" fontId="14" fillId="0" borderId="19" xfId="0" applyFont="1" applyBorder="1" applyAlignment="1">
      <alignment vertical="center"/>
    </xf>
    <xf numFmtId="14" fontId="14" fillId="0" borderId="19" xfId="0" applyNumberFormat="1" applyFont="1" applyBorder="1" applyAlignment="1">
      <alignment horizontal="left" vertical="center"/>
    </xf>
    <xf numFmtId="14" fontId="12" fillId="0" borderId="19" xfId="0" quotePrefix="1" applyNumberFormat="1" applyFont="1" applyBorder="1" applyAlignment="1">
      <alignment horizontal="right"/>
    </xf>
    <xf numFmtId="0" fontId="121" fillId="0" borderId="0" xfId="0" applyFont="1"/>
    <xf numFmtId="0" fontId="122" fillId="0" borderId="35" xfId="0" applyFont="1" applyBorder="1" applyAlignment="1">
      <alignment vertical="center"/>
    </xf>
    <xf numFmtId="0" fontId="9" fillId="0" borderId="36" xfId="0" applyFont="1" applyBorder="1" applyAlignment="1">
      <alignment horizontal="center" vertical="center" wrapText="1"/>
    </xf>
    <xf numFmtId="0" fontId="8" fillId="0" borderId="36" xfId="0" applyFont="1" applyBorder="1" applyAlignment="1">
      <alignment horizontal="center" vertical="center" wrapText="1"/>
    </xf>
    <xf numFmtId="0" fontId="9" fillId="0" borderId="27" xfId="0" applyFont="1" applyBorder="1" applyAlignment="1">
      <alignment horizontal="center" vertical="center" wrapText="1"/>
    </xf>
    <xf numFmtId="1" fontId="125" fillId="0" borderId="0" xfId="0" applyNumberFormat="1" applyFont="1"/>
    <xf numFmtId="0" fontId="123" fillId="0" borderId="19" xfId="0" applyFont="1" applyBorder="1"/>
    <xf numFmtId="0" fontId="0" fillId="0" borderId="0" xfId="0" applyAlignment="1">
      <alignment horizontal="left" vertical="top"/>
    </xf>
    <xf numFmtId="165" fontId="7" fillId="79" borderId="24" xfId="543" applyNumberFormat="1" applyFont="1" applyFill="1" applyBorder="1" applyAlignment="1" applyProtection="1">
      <alignment horizontal="center" vertical="center"/>
    </xf>
    <xf numFmtId="9" fontId="7" fillId="79" borderId="24" xfId="543" applyFont="1" applyFill="1" applyBorder="1" applyAlignment="1" applyProtection="1">
      <alignment horizontal="center" vertical="center"/>
    </xf>
    <xf numFmtId="165" fontId="7" fillId="80" borderId="24" xfId="543" applyNumberFormat="1" applyFont="1" applyFill="1" applyBorder="1" applyAlignment="1" applyProtection="1">
      <alignment horizontal="center" vertical="center"/>
    </xf>
    <xf numFmtId="165" fontId="7" fillId="0" borderId="24" xfId="543" applyNumberFormat="1" applyFont="1" applyFill="1" applyBorder="1" applyAlignment="1" applyProtection="1">
      <alignment horizontal="center" vertical="center"/>
    </xf>
    <xf numFmtId="165" fontId="7" fillId="82" borderId="35" xfId="543" applyNumberFormat="1" applyFont="1" applyFill="1" applyBorder="1" applyAlignment="1" applyProtection="1">
      <alignment horizontal="center" vertical="center"/>
    </xf>
    <xf numFmtId="165" fontId="7" fillId="82" borderId="24" xfId="543" applyNumberFormat="1" applyFont="1" applyFill="1" applyBorder="1" applyAlignment="1" applyProtection="1">
      <alignment horizontal="center" vertical="center"/>
    </xf>
    <xf numFmtId="165" fontId="7" fillId="0" borderId="35" xfId="543" applyNumberFormat="1" applyFont="1" applyFill="1" applyBorder="1" applyAlignment="1" applyProtection="1">
      <alignment horizontal="center" vertical="top" wrapText="1"/>
    </xf>
    <xf numFmtId="0" fontId="7" fillId="0" borderId="19" xfId="0" applyFont="1" applyBorder="1" applyAlignment="1">
      <alignment horizontal="center" vertical="center"/>
    </xf>
    <xf numFmtId="9" fontId="7" fillId="0" borderId="19" xfId="417" applyFont="1" applyFill="1" applyBorder="1" applyAlignment="1" applyProtection="1">
      <alignment horizontal="center" vertical="center"/>
    </xf>
    <xf numFmtId="1" fontId="7" fillId="0" borderId="19" xfId="417" applyNumberFormat="1" applyFont="1" applyFill="1" applyBorder="1" applyAlignment="1" applyProtection="1">
      <alignment horizontal="center" vertical="center"/>
    </xf>
    <xf numFmtId="1" fontId="52" fillId="83" borderId="19" xfId="0" applyNumberFormat="1" applyFont="1" applyFill="1" applyBorder="1" applyAlignment="1">
      <alignment horizontal="center" vertical="center"/>
    </xf>
    <xf numFmtId="2" fontId="52" fillId="83" borderId="19" xfId="0" applyNumberFormat="1" applyFont="1" applyFill="1" applyBorder="1" applyAlignment="1">
      <alignment horizontal="center" vertical="center"/>
    </xf>
    <xf numFmtId="14" fontId="9" fillId="28" borderId="19" xfId="0" applyNumberFormat="1" applyFont="1" applyFill="1" applyBorder="1" applyAlignment="1">
      <alignment horizontal="center" vertical="center"/>
    </xf>
    <xf numFmtId="0" fontId="123" fillId="0" borderId="0" xfId="0" applyFont="1" applyAlignment="1">
      <alignment horizontal="center" vertical="center"/>
    </xf>
    <xf numFmtId="0" fontId="5" fillId="0" borderId="0" xfId="0" applyFont="1" applyAlignment="1">
      <alignment horizontal="right"/>
    </xf>
    <xf numFmtId="0" fontId="6" fillId="0" borderId="0" xfId="0" applyFont="1"/>
    <xf numFmtId="0" fontId="123" fillId="0" borderId="0" xfId="0" applyFont="1"/>
    <xf numFmtId="0" fontId="5" fillId="0" borderId="0" xfId="476" applyAlignment="1">
      <alignment vertical="center"/>
    </xf>
    <xf numFmtId="0" fontId="120" fillId="0" borderId="0" xfId="0" applyFont="1" applyAlignment="1">
      <alignment horizontal="center"/>
    </xf>
    <xf numFmtId="0" fontId="124" fillId="0" borderId="0" xfId="0" applyFont="1"/>
    <xf numFmtId="0" fontId="1" fillId="0" borderId="0" xfId="0" applyFont="1"/>
    <xf numFmtId="0" fontId="120" fillId="0" borderId="0" xfId="0" applyFont="1"/>
    <xf numFmtId="0" fontId="7" fillId="0" borderId="0" xfId="565" applyFont="1" applyAlignment="1">
      <alignment vertical="center"/>
    </xf>
    <xf numFmtId="0" fontId="7" fillId="64" borderId="0" xfId="565" applyFont="1" applyFill="1" applyAlignment="1">
      <alignment vertical="center"/>
    </xf>
    <xf numFmtId="0" fontId="86" fillId="64" borderId="0" xfId="0" applyFont="1" applyFill="1"/>
    <xf numFmtId="0" fontId="84" fillId="0" borderId="0" xfId="0" applyFont="1" applyAlignment="1">
      <alignment horizontal="left" vertical="center" wrapText="1"/>
    </xf>
    <xf numFmtId="0" fontId="86" fillId="0" borderId="0" xfId="0" applyFont="1" applyAlignment="1">
      <alignment horizontal="center" vertical="center" wrapText="1"/>
    </xf>
    <xf numFmtId="0" fontId="86" fillId="0" borderId="78" xfId="0" applyFont="1" applyBorder="1"/>
    <xf numFmtId="0" fontId="86" fillId="0" borderId="0" xfId="0" applyFont="1" applyAlignment="1">
      <alignment horizontal="center"/>
    </xf>
    <xf numFmtId="0" fontId="86" fillId="0" borderId="0" xfId="0" applyFont="1" applyAlignment="1">
      <alignment horizontal="center" vertical="top" wrapText="1"/>
    </xf>
    <xf numFmtId="0" fontId="15" fillId="0" borderId="83" xfId="0" applyFont="1" applyBorder="1" applyAlignment="1">
      <alignment horizontal="left" vertical="center" wrapText="1"/>
    </xf>
    <xf numFmtId="0" fontId="15" fillId="0" borderId="0" xfId="0" applyFont="1" applyAlignment="1">
      <alignment horizontal="left" vertical="center" wrapText="1"/>
    </xf>
    <xf numFmtId="0" fontId="86" fillId="0" borderId="0" xfId="0" applyFont="1" applyAlignment="1">
      <alignment horizontal="left"/>
    </xf>
    <xf numFmtId="0" fontId="94" fillId="0" borderId="90" xfId="0" applyFont="1" applyBorder="1" applyAlignment="1">
      <alignment horizontal="center" vertical="center" wrapText="1"/>
    </xf>
    <xf numFmtId="0" fontId="86" fillId="0" borderId="47" xfId="0" applyFont="1" applyBorder="1"/>
    <xf numFmtId="0" fontId="0" fillId="0" borderId="47" xfId="0" applyBorder="1"/>
    <xf numFmtId="0" fontId="0" fillId="0" borderId="26" xfId="0" applyBorder="1"/>
    <xf numFmtId="0" fontId="0" fillId="0" borderId="23" xfId="0" applyBorder="1"/>
    <xf numFmtId="0" fontId="86" fillId="0" borderId="23" xfId="0" applyFont="1" applyBorder="1"/>
    <xf numFmtId="0" fontId="86" fillId="0" borderId="62" xfId="0" applyFont="1" applyBorder="1" applyAlignment="1">
      <alignment horizontal="center" vertical="center" wrapText="1"/>
    </xf>
    <xf numFmtId="0" fontId="86" fillId="0" borderId="68" xfId="0" applyFont="1" applyBorder="1" applyAlignment="1">
      <alignment horizontal="center"/>
    </xf>
    <xf numFmtId="0" fontId="86" fillId="0" borderId="68" xfId="0" applyFont="1" applyBorder="1"/>
    <xf numFmtId="0" fontId="86" fillId="0" borderId="22" xfId="0" applyFont="1" applyBorder="1"/>
    <xf numFmtId="0" fontId="117" fillId="0" borderId="68" xfId="0" applyFont="1" applyBorder="1" applyAlignment="1">
      <alignment horizontal="left" vertical="center" wrapText="1"/>
    </xf>
    <xf numFmtId="0" fontId="86" fillId="0" borderId="68" xfId="0" applyFont="1" applyBorder="1" applyAlignment="1">
      <alignment horizontal="center" vertical="center" wrapText="1"/>
    </xf>
    <xf numFmtId="0" fontId="87" fillId="0" borderId="68" xfId="0" applyFont="1" applyBorder="1" applyAlignment="1">
      <alignment horizontal="center" vertical="center"/>
    </xf>
    <xf numFmtId="0" fontId="15" fillId="0" borderId="21" xfId="0" applyFont="1" applyBorder="1" applyAlignment="1">
      <alignment horizontal="left" vertical="center" wrapText="1"/>
    </xf>
    <xf numFmtId="0" fontId="15" fillId="0" borderId="19" xfId="0" applyFont="1" applyBorder="1" applyAlignment="1">
      <alignment horizontal="center" vertical="center" wrapText="1"/>
    </xf>
    <xf numFmtId="0" fontId="15" fillId="73" borderId="19" xfId="0" applyFont="1" applyFill="1" applyBorder="1" applyAlignment="1">
      <alignment horizontal="center" vertical="center"/>
    </xf>
    <xf numFmtId="0" fontId="96" fillId="73" borderId="19" xfId="0" applyFont="1" applyFill="1" applyBorder="1" applyAlignment="1">
      <alignment horizontal="center" vertical="center" textRotation="255"/>
    </xf>
    <xf numFmtId="0" fontId="86" fillId="73" borderId="19" xfId="0" applyFont="1" applyFill="1" applyBorder="1" applyAlignment="1">
      <alignment vertical="center"/>
    </xf>
    <xf numFmtId="0" fontId="96" fillId="73" borderId="19" xfId="0" applyFont="1" applyFill="1" applyBorder="1" applyAlignment="1">
      <alignment horizontal="center" vertical="center" wrapText="1"/>
    </xf>
    <xf numFmtId="0" fontId="0" fillId="73" borderId="19" xfId="0" applyFill="1" applyBorder="1" applyAlignment="1">
      <alignment vertical="center"/>
    </xf>
    <xf numFmtId="0" fontId="93" fillId="73" borderId="19" xfId="0" applyFont="1" applyFill="1" applyBorder="1" applyAlignment="1">
      <alignment vertical="center"/>
    </xf>
    <xf numFmtId="1" fontId="15" fillId="73" borderId="19" xfId="0" applyNumberFormat="1" applyFont="1" applyFill="1" applyBorder="1" applyAlignment="1">
      <alignment horizontal="center" vertical="center" wrapText="1"/>
    </xf>
    <xf numFmtId="0" fontId="86" fillId="73" borderId="28" xfId="0" applyFont="1" applyFill="1" applyBorder="1" applyAlignment="1" applyProtection="1">
      <alignment horizontal="left" vertical="center" wrapText="1"/>
      <protection locked="0"/>
    </xf>
    <xf numFmtId="0" fontId="86" fillId="0" borderId="80" xfId="0" applyFont="1" applyBorder="1" applyAlignment="1" applyProtection="1">
      <alignment horizontal="center" vertical="center" wrapText="1"/>
      <protection locked="0"/>
    </xf>
    <xf numFmtId="0" fontId="86" fillId="0" borderId="30" xfId="0" applyFont="1" applyBorder="1" applyAlignment="1" applyProtection="1">
      <alignment horizontal="center" vertical="center" wrapText="1"/>
      <protection locked="0"/>
    </xf>
    <xf numFmtId="0" fontId="86" fillId="0" borderId="81" xfId="0" applyFont="1" applyBorder="1" applyAlignment="1" applyProtection="1">
      <alignment horizontal="center" vertical="center" wrapText="1"/>
      <protection locked="0"/>
    </xf>
    <xf numFmtId="0" fontId="86" fillId="0" borderId="82" xfId="0" applyFont="1" applyBorder="1" applyAlignment="1" applyProtection="1">
      <alignment horizontal="center" vertical="center"/>
      <protection locked="0"/>
    </xf>
    <xf numFmtId="0" fontId="86" fillId="0" borderId="30" xfId="0" applyFont="1" applyBorder="1" applyAlignment="1" applyProtection="1">
      <alignment horizontal="center" vertical="center"/>
      <protection locked="0"/>
    </xf>
    <xf numFmtId="0" fontId="86" fillId="0" borderId="54" xfId="0" applyFont="1" applyBorder="1" applyAlignment="1" applyProtection="1">
      <alignment horizontal="center" vertical="center" wrapText="1"/>
      <protection locked="0"/>
    </xf>
    <xf numFmtId="0" fontId="86" fillId="73" borderId="92" xfId="0" applyFont="1" applyFill="1" applyBorder="1" applyAlignment="1" applyProtection="1">
      <alignment horizontal="left" vertical="center" wrapText="1"/>
      <protection locked="0"/>
    </xf>
    <xf numFmtId="0" fontId="86" fillId="0" borderId="91" xfId="0" applyFont="1" applyBorder="1" applyAlignment="1" applyProtection="1">
      <alignment horizontal="center" vertical="center" wrapText="1"/>
      <protection locked="0"/>
    </xf>
    <xf numFmtId="0" fontId="86" fillId="0" borderId="86" xfId="0" applyFont="1" applyBorder="1" applyAlignment="1" applyProtection="1">
      <alignment horizontal="center" vertical="center" wrapText="1"/>
      <protection locked="0"/>
    </xf>
    <xf numFmtId="0" fontId="86" fillId="0" borderId="87" xfId="0" applyFont="1" applyBorder="1" applyAlignment="1" applyProtection="1">
      <alignment horizontal="center" vertical="center"/>
      <protection locked="0"/>
    </xf>
    <xf numFmtId="0" fontId="86" fillId="0" borderId="88" xfId="0" applyFont="1" applyBorder="1" applyAlignment="1" applyProtection="1">
      <alignment horizontal="center" vertical="center"/>
      <protection locked="0"/>
    </xf>
    <xf numFmtId="0" fontId="86" fillId="0" borderId="89" xfId="0" applyFont="1" applyBorder="1" applyAlignment="1" applyProtection="1">
      <alignment horizontal="center" vertical="center"/>
      <protection locked="0"/>
    </xf>
    <xf numFmtId="0" fontId="86" fillId="0" borderId="0" xfId="0" applyFont="1" applyAlignment="1">
      <alignment vertical="center" wrapText="1"/>
    </xf>
    <xf numFmtId="0" fontId="85" fillId="0" borderId="28" xfId="0" applyFont="1" applyBorder="1"/>
    <xf numFmtId="0" fontId="12" fillId="0" borderId="30" xfId="0" applyFont="1" applyBorder="1"/>
    <xf numFmtId="0" fontId="94" fillId="0" borderId="34" xfId="0" applyFont="1" applyBorder="1" applyAlignment="1">
      <alignment horizontal="center" vertical="center" textRotation="255" wrapText="1"/>
    </xf>
    <xf numFmtId="0" fontId="94" fillId="0" borderId="57" xfId="0" applyFont="1" applyBorder="1" applyAlignment="1">
      <alignment horizontal="center" vertical="center" wrapText="1"/>
    </xf>
    <xf numFmtId="0" fontId="86" fillId="0" borderId="68" xfId="0" applyFont="1" applyBorder="1" applyAlignment="1">
      <alignment horizontal="left" vertical="center" wrapText="1"/>
    </xf>
    <xf numFmtId="0" fontId="86" fillId="0" borderId="93" xfId="0" applyFont="1" applyBorder="1"/>
    <xf numFmtId="0" fontId="86" fillId="0" borderId="94" xfId="0" applyFont="1" applyBorder="1"/>
    <xf numFmtId="0" fontId="122" fillId="0" borderId="24" xfId="0" applyFont="1" applyBorder="1" applyAlignment="1">
      <alignment vertical="center"/>
    </xf>
    <xf numFmtId="0" fontId="7" fillId="77" borderId="27" xfId="0" applyFont="1" applyFill="1" applyBorder="1" applyAlignment="1" applyProtection="1">
      <alignment horizontal="left" vertical="center" wrapText="1"/>
      <protection locked="0"/>
    </xf>
    <xf numFmtId="49" fontId="7" fillId="77" borderId="27" xfId="0" applyNumberFormat="1" applyFont="1" applyFill="1" applyBorder="1" applyAlignment="1" applyProtection="1">
      <alignment horizontal="center" vertical="center" wrapText="1"/>
      <protection locked="0"/>
    </xf>
    <xf numFmtId="1" fontId="7" fillId="31" borderId="24" xfId="476" applyNumberFormat="1" applyFont="1" applyFill="1" applyBorder="1" applyAlignment="1" applyProtection="1">
      <alignment horizontal="center" vertical="center"/>
      <protection locked="0"/>
    </xf>
    <xf numFmtId="0" fontId="122" fillId="68" borderId="24" xfId="0" applyFont="1" applyFill="1" applyBorder="1" applyAlignment="1">
      <alignment horizontal="center" vertical="center" wrapText="1"/>
    </xf>
    <xf numFmtId="0" fontId="7" fillId="78" borderId="27" xfId="0" applyFont="1" applyFill="1" applyBorder="1" applyAlignment="1" applyProtection="1">
      <alignment horizontal="left" vertical="center" wrapText="1"/>
      <protection locked="0"/>
    </xf>
    <xf numFmtId="49" fontId="7" fillId="78" borderId="27" xfId="0" applyNumberFormat="1" applyFont="1" applyFill="1" applyBorder="1" applyAlignment="1" applyProtection="1">
      <alignment horizontal="center" vertical="center" wrapText="1"/>
      <protection locked="0"/>
    </xf>
    <xf numFmtId="0" fontId="122" fillId="0" borderId="24" xfId="0" applyFont="1" applyBorder="1" applyAlignment="1">
      <alignment horizontal="center" vertical="center" wrapText="1"/>
    </xf>
    <xf numFmtId="0" fontId="122" fillId="0" borderId="27" xfId="0" applyFont="1" applyBorder="1" applyAlignment="1">
      <alignment horizontal="center" vertical="center" wrapText="1"/>
    </xf>
    <xf numFmtId="0" fontId="15" fillId="0" borderId="0" xfId="476" applyFont="1" applyAlignment="1">
      <alignment horizontal="center" vertical="center"/>
    </xf>
    <xf numFmtId="0" fontId="7" fillId="74" borderId="27" xfId="0" applyFont="1" applyFill="1" applyBorder="1" applyAlignment="1" applyProtection="1">
      <alignment horizontal="left" vertical="center" wrapText="1"/>
      <protection locked="0"/>
    </xf>
    <xf numFmtId="0" fontId="18" fillId="0" borderId="0" xfId="0" applyFont="1" applyAlignment="1">
      <alignment vertical="top"/>
    </xf>
    <xf numFmtId="0" fontId="131" fillId="0" borderId="0" xfId="0" applyFont="1" applyAlignment="1">
      <alignment horizontal="left" vertical="center" wrapText="1"/>
    </xf>
    <xf numFmtId="0" fontId="132" fillId="0" borderId="0" xfId="0" applyFont="1" applyAlignment="1">
      <alignment horizontal="left" vertical="center" wrapText="1"/>
    </xf>
    <xf numFmtId="0" fontId="81" fillId="0" borderId="0" xfId="0" applyFont="1" applyAlignment="1">
      <alignment horizontal="left" vertical="top"/>
    </xf>
    <xf numFmtId="0" fontId="9" fillId="0" borderId="26" xfId="0" applyFont="1" applyBorder="1" applyAlignment="1">
      <alignment horizontal="center" vertical="center" wrapText="1"/>
    </xf>
    <xf numFmtId="0" fontId="13" fillId="0" borderId="19" xfId="486" applyFont="1" applyBorder="1" applyAlignment="1">
      <alignment horizontal="left" vertical="center"/>
    </xf>
    <xf numFmtId="0" fontId="14" fillId="0" borderId="19" xfId="0" applyFont="1" applyBorder="1" applyAlignment="1">
      <alignment horizontal="left" vertical="center"/>
    </xf>
    <xf numFmtId="0" fontId="13" fillId="0" borderId="19" xfId="0" applyFont="1" applyBorder="1" applyAlignment="1">
      <alignment vertical="center"/>
    </xf>
    <xf numFmtId="0" fontId="13" fillId="83" borderId="19" xfId="486" applyFont="1" applyFill="1" applyBorder="1" applyAlignment="1">
      <alignment horizontal="left" vertical="center"/>
    </xf>
    <xf numFmtId="0" fontId="14" fillId="83" borderId="19" xfId="0" applyFont="1" applyFill="1" applyBorder="1" applyAlignment="1">
      <alignment horizontal="left" vertical="center"/>
    </xf>
    <xf numFmtId="0" fontId="134" fillId="0" borderId="24" xfId="0" applyFont="1" applyBorder="1" applyAlignment="1">
      <alignment vertical="center"/>
    </xf>
    <xf numFmtId="0" fontId="85" fillId="0" borderId="24" xfId="0" applyFont="1" applyBorder="1" applyAlignment="1">
      <alignment vertical="center" wrapText="1"/>
    </xf>
    <xf numFmtId="1" fontId="136" fillId="28" borderId="24" xfId="0" applyNumberFormat="1" applyFont="1" applyFill="1" applyBorder="1" applyAlignment="1">
      <alignment horizontal="center" vertical="center" wrapText="1"/>
    </xf>
    <xf numFmtId="10" fontId="136" fillId="27" borderId="24" xfId="398" applyNumberFormat="1" applyFont="1" applyFill="1" applyBorder="1" applyAlignment="1" applyProtection="1">
      <alignment horizontal="center" vertical="center" wrapText="1"/>
    </xf>
    <xf numFmtId="0" fontId="7" fillId="0" borderId="31" xfId="0" applyFont="1" applyBorder="1" applyAlignment="1">
      <alignment vertical="center" wrapText="1"/>
    </xf>
    <xf numFmtId="0" fontId="7" fillId="0" borderId="24" xfId="0" applyFont="1" applyBorder="1" applyAlignment="1">
      <alignment vertical="center" wrapText="1"/>
    </xf>
    <xf numFmtId="0" fontId="116" fillId="0" borderId="0" xfId="0" applyFont="1"/>
    <xf numFmtId="0" fontId="5" fillId="0" borderId="0" xfId="0" applyFont="1" applyAlignment="1">
      <alignment vertical="top"/>
    </xf>
    <xf numFmtId="0" fontId="137" fillId="0" borderId="0" xfId="0" applyFont="1" applyAlignment="1">
      <alignment horizontal="left"/>
    </xf>
    <xf numFmtId="0" fontId="7" fillId="0" borderId="0" xfId="0" applyFont="1" applyAlignment="1">
      <alignment horizontal="left"/>
    </xf>
    <xf numFmtId="0" fontId="6" fillId="0" borderId="0" xfId="0" applyFont="1" applyAlignment="1">
      <alignment horizontal="center" vertical="center"/>
    </xf>
    <xf numFmtId="0" fontId="6" fillId="0" borderId="19" xfId="0" applyFont="1" applyBorder="1" applyAlignment="1">
      <alignment horizontal="center" vertical="center" wrapText="1"/>
    </xf>
    <xf numFmtId="0" fontId="9" fillId="0" borderId="74" xfId="0" applyFont="1" applyBorder="1" applyAlignment="1">
      <alignment horizontal="center" vertical="center" wrapText="1"/>
    </xf>
    <xf numFmtId="0" fontId="9" fillId="0" borderId="90" xfId="0" applyFont="1" applyBorder="1" applyAlignment="1">
      <alignment horizontal="center" vertical="center" wrapText="1"/>
    </xf>
    <xf numFmtId="49" fontId="15" fillId="31" borderId="76" xfId="476" applyNumberFormat="1" applyFont="1" applyFill="1" applyBorder="1" applyAlignment="1" applyProtection="1">
      <alignment vertical="center" wrapText="1"/>
      <protection locked="0"/>
    </xf>
    <xf numFmtId="49" fontId="15" fillId="31" borderId="28" xfId="476" applyNumberFormat="1" applyFont="1" applyFill="1" applyBorder="1" applyAlignment="1" applyProtection="1">
      <alignment vertical="center" wrapText="1"/>
      <protection locked="0"/>
    </xf>
    <xf numFmtId="0" fontId="15" fillId="74" borderId="62" xfId="0" applyFont="1" applyFill="1" applyBorder="1" applyAlignment="1" applyProtection="1">
      <alignment horizontal="center" vertical="center" wrapText="1"/>
      <protection locked="0"/>
    </xf>
    <xf numFmtId="49" fontId="15" fillId="31" borderId="53" xfId="476" applyNumberFormat="1" applyFont="1" applyFill="1" applyBorder="1" applyAlignment="1" applyProtection="1">
      <alignment vertical="center" wrapText="1"/>
      <protection locked="0"/>
    </xf>
    <xf numFmtId="0" fontId="15" fillId="74" borderId="60" xfId="0" applyFont="1" applyFill="1" applyBorder="1" applyAlignment="1" applyProtection="1">
      <alignment horizontal="center" vertical="center" wrapText="1"/>
      <protection locked="0"/>
    </xf>
    <xf numFmtId="0" fontId="15" fillId="0" borderId="0" xfId="0" applyFont="1" applyAlignment="1">
      <alignment horizontal="left" vertical="center"/>
    </xf>
    <xf numFmtId="1" fontId="15" fillId="71" borderId="57" xfId="0" applyNumberFormat="1" applyFont="1" applyFill="1" applyBorder="1" applyAlignment="1" applyProtection="1">
      <alignment horizontal="center" vertical="center" wrapText="1"/>
      <protection locked="0"/>
    </xf>
    <xf numFmtId="1" fontId="15" fillId="71" borderId="19" xfId="0" applyNumberFormat="1" applyFont="1" applyFill="1" applyBorder="1" applyAlignment="1" applyProtection="1">
      <alignment horizontal="center" vertical="center" wrapText="1"/>
      <protection locked="0"/>
    </xf>
    <xf numFmtId="1" fontId="15" fillId="71" borderId="59" xfId="0" applyNumberFormat="1" applyFont="1" applyFill="1" applyBorder="1" applyAlignment="1" applyProtection="1">
      <alignment horizontal="center" vertical="center" wrapText="1"/>
      <protection locked="0"/>
    </xf>
    <xf numFmtId="0" fontId="7" fillId="74" borderId="24" xfId="0" applyFont="1" applyFill="1" applyBorder="1" applyAlignment="1" applyProtection="1">
      <alignment horizontal="left" vertical="center" wrapText="1"/>
      <protection locked="0"/>
    </xf>
    <xf numFmtId="0" fontId="7" fillId="78" borderId="24" xfId="0" applyFont="1" applyFill="1" applyBorder="1" applyAlignment="1" applyProtection="1">
      <alignment horizontal="left" vertical="center" wrapText="1"/>
      <protection locked="0"/>
    </xf>
    <xf numFmtId="49" fontId="15" fillId="31" borderId="46" xfId="476" applyNumberFormat="1" applyFont="1" applyFill="1" applyBorder="1" applyAlignment="1" applyProtection="1">
      <alignment vertical="center" wrapText="1"/>
      <protection locked="0"/>
    </xf>
    <xf numFmtId="0" fontId="7" fillId="78" borderId="27" xfId="0" quotePrefix="1" applyFont="1" applyFill="1" applyBorder="1" applyAlignment="1" applyProtection="1">
      <alignment horizontal="left" vertical="center" wrapText="1"/>
      <protection locked="0"/>
    </xf>
    <xf numFmtId="0" fontId="78" fillId="0" borderId="0" xfId="0" applyFont="1"/>
    <xf numFmtId="0" fontId="15" fillId="0" borderId="19" xfId="0" applyFont="1" applyBorder="1" applyAlignment="1">
      <alignment vertical="center"/>
    </xf>
    <xf numFmtId="1" fontId="7" fillId="84" borderId="24" xfId="476" applyNumberFormat="1" applyFont="1" applyFill="1" applyBorder="1" applyAlignment="1">
      <alignment horizontal="center" vertical="center"/>
    </xf>
    <xf numFmtId="0" fontId="12" fillId="0" borderId="19" xfId="0" applyFont="1" applyBorder="1"/>
    <xf numFmtId="14" fontId="12" fillId="0" borderId="19" xfId="0" applyNumberFormat="1" applyFont="1" applyBorder="1" applyAlignment="1">
      <alignment horizontal="right"/>
    </xf>
    <xf numFmtId="0" fontId="15" fillId="0" borderId="0" xfId="0" applyFont="1"/>
    <xf numFmtId="0" fontId="86" fillId="0" borderId="19" xfId="0" applyFont="1" applyBorder="1" applyAlignment="1">
      <alignment horizontal="left" vertical="top"/>
    </xf>
    <xf numFmtId="0" fontId="86" fillId="0" borderId="19" xfId="0" applyFont="1" applyBorder="1" applyAlignment="1">
      <alignment horizontal="left" vertical="top" wrapText="1"/>
    </xf>
    <xf numFmtId="0" fontId="86" fillId="85" borderId="19" xfId="0" applyFont="1" applyFill="1" applyBorder="1" applyAlignment="1">
      <alignment horizontal="left" vertical="center"/>
    </xf>
    <xf numFmtId="0" fontId="86" fillId="85" borderId="19" xfId="0" applyFont="1" applyFill="1" applyBorder="1"/>
    <xf numFmtId="0" fontId="86" fillId="0" borderId="0" xfId="0" applyFont="1" applyAlignment="1">
      <alignment horizontal="left" vertical="center"/>
    </xf>
    <xf numFmtId="0" fontId="86" fillId="0" borderId="0" xfId="0" applyFont="1" applyAlignment="1">
      <alignment horizontal="center" vertical="center"/>
    </xf>
    <xf numFmtId="0" fontId="89" fillId="0" borderId="0" xfId="0" applyFont="1" applyAlignment="1">
      <alignment horizontal="left"/>
    </xf>
    <xf numFmtId="0" fontId="88" fillId="0" borderId="0" xfId="0" applyFont="1"/>
    <xf numFmtId="0" fontId="90" fillId="67" borderId="32" xfId="0" applyFont="1" applyFill="1" applyBorder="1" applyAlignment="1">
      <alignment horizontal="center" vertical="center" wrapText="1"/>
    </xf>
    <xf numFmtId="0" fontId="90" fillId="67" borderId="68" xfId="0" applyFont="1" applyFill="1" applyBorder="1" applyAlignment="1">
      <alignment horizontal="center" vertical="center" wrapText="1"/>
    </xf>
    <xf numFmtId="0" fontId="90" fillId="67" borderId="22" xfId="0" applyFont="1" applyFill="1" applyBorder="1" applyAlignment="1">
      <alignment horizontal="center" vertical="center" wrapText="1"/>
    </xf>
    <xf numFmtId="0" fontId="9" fillId="0" borderId="48" xfId="0" applyFont="1" applyBorder="1" applyAlignment="1">
      <alignment vertical="center" wrapText="1"/>
    </xf>
    <xf numFmtId="0" fontId="15" fillId="0" borderId="28" xfId="0" applyFont="1" applyBorder="1" applyAlignment="1">
      <alignment vertical="center" wrapText="1"/>
    </xf>
    <xf numFmtId="0" fontId="9" fillId="0" borderId="54" xfId="0" applyFont="1" applyBorder="1" applyAlignment="1">
      <alignment vertical="center" wrapText="1"/>
    </xf>
    <xf numFmtId="0" fontId="9" fillId="0" borderId="49" xfId="0" applyFont="1" applyBorder="1" applyAlignment="1">
      <alignment vertical="center" wrapText="1"/>
    </xf>
    <xf numFmtId="0" fontId="9" fillId="0" borderId="34" xfId="0" applyFont="1" applyBorder="1" applyAlignment="1">
      <alignment vertical="center" wrapText="1"/>
    </xf>
    <xf numFmtId="0" fontId="9" fillId="0" borderId="67" xfId="0" applyFont="1" applyBorder="1" applyAlignment="1">
      <alignment vertical="center" wrapText="1"/>
    </xf>
    <xf numFmtId="0" fontId="15" fillId="0" borderId="20" xfId="0" applyFont="1" applyBorder="1" applyAlignment="1">
      <alignment vertical="center"/>
    </xf>
    <xf numFmtId="0" fontId="92" fillId="0" borderId="34" xfId="0" applyFont="1" applyBorder="1" applyAlignment="1">
      <alignment horizontal="left" vertical="center" wrapText="1"/>
    </xf>
    <xf numFmtId="0" fontId="9" fillId="0" borderId="54" xfId="0" applyFont="1" applyBorder="1" applyAlignment="1">
      <alignment vertical="center"/>
    </xf>
    <xf numFmtId="0" fontId="15" fillId="0" borderId="20" xfId="0" applyFont="1" applyBorder="1" applyAlignment="1">
      <alignment vertical="center" wrapText="1"/>
    </xf>
    <xf numFmtId="0" fontId="9" fillId="0" borderId="67" xfId="0" applyFont="1" applyBorder="1" applyAlignment="1">
      <alignment vertical="center"/>
    </xf>
    <xf numFmtId="0" fontId="15" fillId="0" borderId="53" xfId="0" applyFont="1" applyBorder="1" applyAlignment="1">
      <alignment vertical="center" wrapText="1"/>
    </xf>
    <xf numFmtId="0" fontId="9" fillId="0" borderId="55" xfId="0" applyFont="1" applyBorder="1" applyAlignment="1">
      <alignment vertical="center" wrapText="1"/>
    </xf>
    <xf numFmtId="0" fontId="92" fillId="0" borderId="74" xfId="0" applyFont="1" applyBorder="1" applyAlignment="1">
      <alignment horizontal="left" vertical="center" wrapText="1"/>
    </xf>
    <xf numFmtId="0" fontId="92" fillId="0" borderId="49" xfId="0" applyFont="1" applyBorder="1" applyAlignment="1">
      <alignment horizontal="left" vertical="center" wrapText="1"/>
    </xf>
    <xf numFmtId="0" fontId="15" fillId="0" borderId="67" xfId="0" applyFont="1" applyBorder="1" applyAlignment="1">
      <alignment vertical="center" wrapText="1"/>
    </xf>
    <xf numFmtId="0" fontId="92" fillId="0" borderId="75" xfId="0" applyFont="1" applyBorder="1" applyAlignment="1">
      <alignment horizontal="left" vertical="center" wrapText="1"/>
    </xf>
    <xf numFmtId="0" fontId="15" fillId="0" borderId="55" xfId="0" applyFont="1" applyBorder="1" applyAlignment="1">
      <alignment vertical="center" wrapText="1"/>
    </xf>
    <xf numFmtId="0" fontId="86" fillId="0" borderId="59" xfId="0" applyFont="1" applyBorder="1" applyAlignment="1">
      <alignment horizontal="center" vertical="center" wrapText="1"/>
    </xf>
    <xf numFmtId="0" fontId="84" fillId="0" borderId="96" xfId="0" applyFont="1" applyBorder="1" applyAlignment="1">
      <alignment horizontal="left" vertical="center" wrapText="1"/>
    </xf>
    <xf numFmtId="0" fontId="84" fillId="0" borderId="97" xfId="0" applyFont="1" applyBorder="1" applyAlignment="1">
      <alignment horizontal="left" vertical="center" wrapText="1"/>
    </xf>
    <xf numFmtId="0" fontId="86" fillId="0" borderId="86" xfId="0" applyFont="1" applyBorder="1" applyAlignment="1" applyProtection="1">
      <alignment horizontal="center" vertical="center"/>
      <protection locked="0"/>
    </xf>
    <xf numFmtId="0" fontId="86" fillId="0" borderId="81" xfId="0" applyFont="1" applyBorder="1" applyAlignment="1" applyProtection="1">
      <alignment horizontal="center" vertical="center"/>
      <protection locked="0"/>
    </xf>
    <xf numFmtId="0" fontId="86" fillId="0" borderId="19" xfId="0" applyFont="1" applyBorder="1" applyAlignment="1">
      <alignment vertical="center" wrapText="1"/>
    </xf>
    <xf numFmtId="0" fontId="7" fillId="0" borderId="19" xfId="0" applyFont="1" applyBorder="1" applyAlignment="1">
      <alignment vertical="center"/>
    </xf>
    <xf numFmtId="0" fontId="13" fillId="83" borderId="19" xfId="486" applyFont="1" applyFill="1" applyBorder="1" applyAlignment="1">
      <alignment horizontal="left" vertical="center" wrapText="1"/>
    </xf>
    <xf numFmtId="0" fontId="14" fillId="0" borderId="19" xfId="0" applyFont="1" applyBorder="1" applyAlignment="1">
      <alignment horizontal="left"/>
    </xf>
    <xf numFmtId="0" fontId="15" fillId="0" borderId="25" xfId="0" applyFont="1" applyBorder="1" applyAlignment="1">
      <alignment vertical="center"/>
    </xf>
    <xf numFmtId="0" fontId="8" fillId="0" borderId="59" xfId="565" applyFont="1" applyBorder="1" applyAlignment="1">
      <alignment vertical="center"/>
    </xf>
    <xf numFmtId="49" fontId="12" fillId="66" borderId="19" xfId="0" applyNumberFormat="1" applyFont="1" applyFill="1" applyBorder="1" applyAlignment="1">
      <alignment horizontal="center" vertical="center"/>
    </xf>
    <xf numFmtId="0" fontId="12" fillId="66" borderId="19" xfId="0" applyFont="1" applyFill="1" applyBorder="1" applyAlignment="1">
      <alignment horizontal="center" vertical="center"/>
    </xf>
    <xf numFmtId="0" fontId="12" fillId="66" borderId="19" xfId="417" applyNumberFormat="1" applyFont="1" applyFill="1" applyBorder="1" applyAlignment="1" applyProtection="1">
      <alignment horizontal="center" vertical="center"/>
    </xf>
    <xf numFmtId="1" fontId="12" fillId="66" borderId="19" xfId="417" applyNumberFormat="1" applyFont="1" applyFill="1" applyBorder="1" applyAlignment="1" applyProtection="1">
      <alignment horizontal="center" vertical="center"/>
    </xf>
    <xf numFmtId="9" fontId="12" fillId="66" borderId="19" xfId="417" applyFont="1" applyFill="1" applyBorder="1" applyAlignment="1" applyProtection="1">
      <alignment horizontal="center" vertical="center"/>
    </xf>
    <xf numFmtId="10" fontId="12" fillId="66" borderId="19" xfId="417" applyNumberFormat="1" applyFont="1" applyFill="1" applyBorder="1" applyAlignment="1" applyProtection="1">
      <alignment horizontal="center" vertical="center"/>
    </xf>
    <xf numFmtId="9" fontId="12" fillId="66" borderId="19" xfId="543" applyFont="1" applyFill="1" applyBorder="1" applyAlignment="1" applyProtection="1">
      <alignment horizontal="center" vertical="center"/>
    </xf>
    <xf numFmtId="166" fontId="12" fillId="66" borderId="19" xfId="417" applyNumberFormat="1" applyFont="1" applyFill="1" applyBorder="1" applyAlignment="1" applyProtection="1">
      <alignment horizontal="center" vertical="center"/>
    </xf>
    <xf numFmtId="10" fontId="12" fillId="66" borderId="19" xfId="543" applyNumberFormat="1" applyFont="1" applyFill="1" applyBorder="1" applyAlignment="1" applyProtection="1">
      <alignment horizontal="center" vertical="center"/>
    </xf>
    <xf numFmtId="0" fontId="7" fillId="0" borderId="0" xfId="0" applyFont="1" applyAlignment="1">
      <alignment horizontal="justify" wrapText="1"/>
    </xf>
    <xf numFmtId="0" fontId="116" fillId="0" borderId="0" xfId="0" applyFont="1" applyAlignment="1">
      <alignment horizontal="justify" wrapText="1"/>
    </xf>
    <xf numFmtId="0" fontId="101" fillId="0" borderId="19" xfId="476" applyFont="1" applyBorder="1" applyAlignment="1">
      <alignment horizontal="left" vertical="center"/>
    </xf>
    <xf numFmtId="0" fontId="101" fillId="0" borderId="19" xfId="476" applyFont="1" applyBorder="1" applyAlignment="1">
      <alignment horizontal="center" vertical="center" wrapText="1"/>
    </xf>
    <xf numFmtId="0" fontId="108" fillId="0" borderId="57" xfId="0" applyFont="1" applyBorder="1" applyAlignment="1">
      <alignment horizontal="center" textRotation="90" wrapText="1"/>
    </xf>
    <xf numFmtId="0" fontId="108" fillId="0" borderId="21" xfId="0" applyFont="1" applyBorder="1" applyAlignment="1">
      <alignment horizontal="center" textRotation="90" wrapText="1"/>
    </xf>
    <xf numFmtId="0" fontId="107" fillId="0" borderId="0" xfId="0" applyFont="1" applyAlignment="1">
      <alignment horizontal="left" wrapText="1"/>
    </xf>
    <xf numFmtId="0" fontId="107" fillId="0" borderId="0" xfId="0" applyFont="1" applyAlignment="1">
      <alignment horizontal="left"/>
    </xf>
    <xf numFmtId="0" fontId="12" fillId="0" borderId="19" xfId="0" applyFont="1" applyBorder="1" applyAlignment="1">
      <alignment horizontal="left" vertical="center" wrapText="1" indent="1"/>
    </xf>
    <xf numFmtId="0" fontId="114" fillId="0" borderId="19" xfId="0" applyFont="1" applyBorder="1" applyAlignment="1">
      <alignment horizontal="left" vertical="center" wrapText="1" indent="1"/>
    </xf>
    <xf numFmtId="0" fontId="108" fillId="0" borderId="56" xfId="0" applyFont="1" applyBorder="1" applyAlignment="1">
      <alignment horizontal="center" vertical="center" wrapText="1"/>
    </xf>
    <xf numFmtId="0" fontId="108" fillId="0" borderId="57" xfId="0" applyFont="1" applyBorder="1" applyAlignment="1">
      <alignment horizontal="center" vertical="center" wrapText="1"/>
    </xf>
    <xf numFmtId="0" fontId="108" fillId="0" borderId="48" xfId="0" applyFont="1" applyBorder="1" applyAlignment="1">
      <alignment horizontal="center" vertical="center" wrapText="1"/>
    </xf>
    <xf numFmtId="0" fontId="108" fillId="0" borderId="21" xfId="0" applyFont="1" applyBorder="1" applyAlignment="1">
      <alignment horizontal="center" vertical="center" wrapText="1"/>
    </xf>
    <xf numFmtId="0" fontId="108" fillId="0" borderId="57" xfId="0" applyFont="1" applyBorder="1" applyAlignment="1">
      <alignment horizontal="center" textRotation="90"/>
    </xf>
    <xf numFmtId="0" fontId="108" fillId="0" borderId="21" xfId="0" applyFont="1" applyBorder="1" applyAlignment="1">
      <alignment horizontal="center" textRotation="90"/>
    </xf>
    <xf numFmtId="0" fontId="19" fillId="0" borderId="69" xfId="0" applyFont="1" applyBorder="1" applyAlignment="1">
      <alignment horizontal="left" vertical="center" wrapText="1" indent="1"/>
    </xf>
    <xf numFmtId="0" fontId="108" fillId="0" borderId="25" xfId="0" applyFont="1" applyBorder="1" applyAlignment="1">
      <alignment horizontal="left" vertical="center" wrapText="1" indent="1"/>
    </xf>
    <xf numFmtId="0" fontId="109" fillId="0" borderId="61" xfId="0" applyFont="1" applyBorder="1" applyAlignment="1">
      <alignment horizontal="left" vertical="center" wrapText="1" indent="1"/>
    </xf>
    <xf numFmtId="0" fontId="109" fillId="0" borderId="19" xfId="0" applyFont="1" applyBorder="1" applyAlignment="1">
      <alignment horizontal="left" vertical="center" wrapText="1" indent="1"/>
    </xf>
    <xf numFmtId="0" fontId="119" fillId="0" borderId="0" xfId="0" applyFont="1" applyAlignment="1">
      <alignment horizontal="justify" vertical="top" wrapText="1"/>
    </xf>
    <xf numFmtId="0" fontId="82" fillId="0" borderId="0" xfId="0" applyFont="1" applyAlignment="1">
      <alignment horizontal="justify" vertical="top" wrapText="1"/>
    </xf>
    <xf numFmtId="0" fontId="103" fillId="0" borderId="0" xfId="0" applyFont="1" applyAlignment="1">
      <alignment horizontal="justify" vertical="top" wrapText="1"/>
    </xf>
    <xf numFmtId="0" fontId="104" fillId="0" borderId="0" xfId="0" applyFont="1" applyAlignment="1">
      <alignment horizontal="justify" vertical="top" wrapText="1"/>
    </xf>
    <xf numFmtId="0" fontId="105" fillId="0" borderId="0" xfId="0" applyFont="1" applyAlignment="1">
      <alignment horizontal="center" vertical="top"/>
    </xf>
    <xf numFmtId="0" fontId="101" fillId="0" borderId="19" xfId="476" applyFont="1" applyBorder="1" applyAlignment="1">
      <alignment horizontal="center" vertical="center"/>
    </xf>
    <xf numFmtId="0" fontId="108" fillId="0" borderId="58" xfId="0" applyFont="1" applyBorder="1" applyAlignment="1">
      <alignment horizontal="center" textRotation="90"/>
    </xf>
    <xf numFmtId="0" fontId="108" fillId="0" borderId="66" xfId="0" applyFont="1" applyBorder="1" applyAlignment="1">
      <alignment horizontal="center" textRotation="90"/>
    </xf>
    <xf numFmtId="0" fontId="5" fillId="0" borderId="19" xfId="476" applyBorder="1" applyAlignment="1">
      <alignment horizontal="center" vertical="center" wrapText="1"/>
    </xf>
    <xf numFmtId="0" fontId="5" fillId="31" borderId="19" xfId="476" applyFill="1" applyBorder="1" applyAlignment="1" applyProtection="1">
      <alignment horizontal="center" vertical="center"/>
      <protection locked="0"/>
    </xf>
    <xf numFmtId="0" fontId="23" fillId="0" borderId="63" xfId="0" applyFont="1" applyBorder="1" applyAlignment="1">
      <alignment horizontal="left" vertical="center" wrapText="1" indent="1"/>
    </xf>
    <xf numFmtId="0" fontId="108" fillId="0" borderId="64" xfId="0" applyFont="1" applyBorder="1" applyAlignment="1">
      <alignment horizontal="left" vertical="center" wrapText="1" indent="1"/>
    </xf>
    <xf numFmtId="0" fontId="101" fillId="31" borderId="28" xfId="476" applyFont="1" applyFill="1" applyBorder="1" applyAlignment="1" applyProtection="1">
      <alignment horizontal="left" vertical="center"/>
      <protection locked="0"/>
    </xf>
    <xf numFmtId="0" fontId="101" fillId="31" borderId="30" xfId="476" applyFont="1" applyFill="1" applyBorder="1" applyAlignment="1" applyProtection="1">
      <alignment horizontal="left" vertical="center"/>
      <protection locked="0"/>
    </xf>
    <xf numFmtId="0" fontId="5" fillId="31" borderId="28" xfId="476" applyFill="1" applyBorder="1" applyAlignment="1" applyProtection="1">
      <alignment horizontal="left" vertical="center"/>
      <protection locked="0"/>
    </xf>
    <xf numFmtId="0" fontId="5" fillId="31" borderId="30" xfId="476" applyFill="1" applyBorder="1" applyAlignment="1" applyProtection="1">
      <alignment horizontal="left" vertical="center"/>
      <protection locked="0"/>
    </xf>
    <xf numFmtId="49" fontId="5" fillId="31" borderId="28" xfId="476" applyNumberFormat="1" applyFill="1" applyBorder="1" applyAlignment="1" applyProtection="1">
      <alignment horizontal="left" vertical="center"/>
      <protection locked="0"/>
    </xf>
    <xf numFmtId="49" fontId="5" fillId="31" borderId="30" xfId="476" applyNumberFormat="1" applyFill="1" applyBorder="1" applyAlignment="1" applyProtection="1">
      <alignment horizontal="left" vertical="center"/>
      <protection locked="0"/>
    </xf>
    <xf numFmtId="14" fontId="101" fillId="31" borderId="28" xfId="476" applyNumberFormat="1" applyFont="1" applyFill="1" applyBorder="1" applyAlignment="1" applyProtection="1">
      <alignment horizontal="center" vertical="center"/>
      <protection locked="0"/>
    </xf>
    <xf numFmtId="14" fontId="101" fillId="31" borderId="29" xfId="476" applyNumberFormat="1" applyFont="1" applyFill="1" applyBorder="1" applyAlignment="1" applyProtection="1">
      <alignment horizontal="center" vertical="center"/>
      <protection locked="0"/>
    </xf>
    <xf numFmtId="14" fontId="101" fillId="31" borderId="30" xfId="476" applyNumberFormat="1" applyFont="1" applyFill="1" applyBorder="1" applyAlignment="1" applyProtection="1">
      <alignment horizontal="center" vertical="center"/>
      <protection locked="0"/>
    </xf>
    <xf numFmtId="14" fontId="101" fillId="0" borderId="28" xfId="476" applyNumberFormat="1" applyFont="1" applyBorder="1" applyAlignment="1">
      <alignment horizontal="center" vertical="center"/>
    </xf>
    <xf numFmtId="14" fontId="101" fillId="0" borderId="29" xfId="476" applyNumberFormat="1" applyFont="1" applyBorder="1" applyAlignment="1">
      <alignment horizontal="center" vertical="center"/>
    </xf>
    <xf numFmtId="14" fontId="101" fillId="0" borderId="30" xfId="476" applyNumberFormat="1" applyFont="1" applyBorder="1" applyAlignment="1">
      <alignment horizontal="center" vertical="center"/>
    </xf>
    <xf numFmtId="0" fontId="5" fillId="27" borderId="28" xfId="0" applyFont="1" applyFill="1" applyBorder="1" applyAlignment="1">
      <alignment horizontal="center" vertical="center" wrapText="1"/>
    </xf>
    <xf numFmtId="0" fontId="5" fillId="27" borderId="29" xfId="0" applyFont="1" applyFill="1" applyBorder="1" applyAlignment="1">
      <alignment horizontal="center" vertical="center" wrapText="1"/>
    </xf>
    <xf numFmtId="0" fontId="5" fillId="27" borderId="30" xfId="0" applyFont="1" applyFill="1" applyBorder="1" applyAlignment="1">
      <alignment horizontal="center" vertical="center" wrapText="1"/>
    </xf>
    <xf numFmtId="0" fontId="23" fillId="0" borderId="46" xfId="0" applyFont="1" applyBorder="1" applyAlignment="1">
      <alignment horizontal="left" vertical="center" wrapText="1" indent="1"/>
    </xf>
    <xf numFmtId="0" fontId="108" fillId="0" borderId="59" xfId="0" applyFont="1" applyBorder="1" applyAlignment="1">
      <alignment horizontal="left" vertical="center" wrapText="1" indent="1"/>
    </xf>
    <xf numFmtId="0" fontId="109" fillId="0" borderId="63" xfId="0" applyFont="1" applyBorder="1" applyAlignment="1">
      <alignment horizontal="left" vertical="center" wrapText="1" indent="1"/>
    </xf>
    <xf numFmtId="0" fontId="109" fillId="0" borderId="64" xfId="0" applyFont="1" applyBorder="1" applyAlignment="1">
      <alignment horizontal="left" vertical="center" wrapText="1" indent="1"/>
    </xf>
    <xf numFmtId="0" fontId="92" fillId="67" borderId="33" xfId="0" applyFont="1" applyFill="1" applyBorder="1" applyAlignment="1">
      <alignment horizontal="center" vertical="center" wrapText="1"/>
    </xf>
    <xf numFmtId="0" fontId="92" fillId="67" borderId="47" xfId="0" applyFont="1" applyFill="1" applyBorder="1" applyAlignment="1">
      <alignment horizontal="center" vertical="center" wrapText="1"/>
    </xf>
    <xf numFmtId="0" fontId="92" fillId="67" borderId="26" xfId="0" applyFont="1" applyFill="1" applyBorder="1" applyAlignment="1">
      <alignment horizontal="center" vertical="center" wrapText="1"/>
    </xf>
    <xf numFmtId="0" fontId="92" fillId="0" borderId="50" xfId="0" applyFont="1" applyBorder="1" applyAlignment="1">
      <alignment horizontal="left" vertical="center" wrapText="1"/>
    </xf>
    <xf numFmtId="0" fontId="92" fillId="0" borderId="51" xfId="0" applyFont="1" applyBorder="1" applyAlignment="1">
      <alignment horizontal="left" vertical="center" wrapText="1"/>
    </xf>
    <xf numFmtId="0" fontId="92" fillId="0" borderId="52" xfId="0" applyFont="1" applyBorder="1" applyAlignment="1">
      <alignment horizontal="left" vertical="center" wrapText="1"/>
    </xf>
    <xf numFmtId="0" fontId="92" fillId="0" borderId="31" xfId="0" applyFont="1" applyBorder="1" applyAlignment="1">
      <alignment horizontal="left" vertical="center" wrapText="1"/>
    </xf>
    <xf numFmtId="0" fontId="92" fillId="0" borderId="73" xfId="0" applyFont="1" applyBorder="1" applyAlignment="1">
      <alignment horizontal="left" vertical="center" wrapText="1"/>
    </xf>
    <xf numFmtId="0" fontId="92" fillId="0" borderId="18" xfId="0" applyFont="1" applyBorder="1" applyAlignment="1">
      <alignment horizontal="left" vertical="center" wrapText="1"/>
    </xf>
    <xf numFmtId="0" fontId="92" fillId="0" borderId="33" xfId="0" applyFont="1" applyBorder="1" applyAlignment="1">
      <alignment horizontal="left" vertical="center" wrapText="1"/>
    </xf>
    <xf numFmtId="0" fontId="7" fillId="0" borderId="0" xfId="0" applyFont="1" applyAlignment="1">
      <alignment horizontal="left" vertical="center" wrapText="1"/>
    </xf>
    <xf numFmtId="0" fontId="7" fillId="0" borderId="0" xfId="0" applyFont="1" applyAlignment="1">
      <alignment horizontal="left" vertical="center"/>
    </xf>
    <xf numFmtId="0" fontId="9" fillId="28" borderId="28" xfId="476" applyFont="1" applyFill="1" applyBorder="1" applyAlignment="1">
      <alignment vertical="center"/>
    </xf>
    <xf numFmtId="0" fontId="123" fillId="0" borderId="29" xfId="0" applyFont="1" applyBorder="1"/>
    <xf numFmtId="0" fontId="123" fillId="0" borderId="30" xfId="0" applyFont="1" applyBorder="1"/>
    <xf numFmtId="0" fontId="7" fillId="0" borderId="0" xfId="0" applyFont="1" applyAlignment="1">
      <alignment horizontal="justify" vertical="top" wrapText="1"/>
    </xf>
    <xf numFmtId="0" fontId="61" fillId="0" borderId="0" xfId="0" applyFont="1" applyAlignment="1">
      <alignment horizontal="justify" vertical="top"/>
    </xf>
    <xf numFmtId="0" fontId="123" fillId="0" borderId="0" xfId="0" applyFont="1" applyAlignment="1">
      <alignment horizontal="justify" vertical="top"/>
    </xf>
    <xf numFmtId="0" fontId="9" fillId="0" borderId="27"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24" xfId="0" applyFont="1" applyBorder="1" applyAlignment="1">
      <alignment horizontal="center" vertical="center" wrapText="1"/>
    </xf>
    <xf numFmtId="0" fontId="123" fillId="0" borderId="24" xfId="0" applyFont="1" applyBorder="1" applyAlignment="1">
      <alignment horizontal="center" vertical="center" wrapText="1"/>
    </xf>
    <xf numFmtId="0" fontId="15" fillId="0" borderId="24" xfId="0" applyFont="1" applyBorder="1" applyAlignment="1">
      <alignment horizontal="center" vertical="center" wrapText="1"/>
    </xf>
    <xf numFmtId="0" fontId="9" fillId="0" borderId="47" xfId="0" applyFont="1" applyBorder="1" applyAlignment="1">
      <alignment horizontal="center" vertical="center" wrapText="1"/>
    </xf>
    <xf numFmtId="0" fontId="123" fillId="0" borderId="47" xfId="0" applyFont="1" applyBorder="1" applyAlignment="1">
      <alignment horizontal="center" vertical="center" wrapText="1"/>
    </xf>
    <xf numFmtId="0" fontId="123" fillId="0" borderId="26" xfId="0" applyFont="1" applyBorder="1" applyAlignment="1">
      <alignment horizontal="center" vertical="center" wrapText="1"/>
    </xf>
    <xf numFmtId="0" fontId="15" fillId="0" borderId="36" xfId="0" applyFont="1" applyBorder="1" applyAlignment="1">
      <alignment horizontal="center" vertical="center" wrapText="1"/>
    </xf>
    <xf numFmtId="0" fontId="123" fillId="0" borderId="36" xfId="0" applyFont="1" applyBorder="1" applyAlignment="1">
      <alignment horizontal="center" vertical="center" wrapText="1"/>
    </xf>
    <xf numFmtId="0" fontId="7" fillId="0" borderId="47" xfId="0" applyFont="1" applyBorder="1" applyAlignment="1">
      <alignment horizontal="justify" wrapText="1"/>
    </xf>
    <xf numFmtId="0" fontId="123" fillId="0" borderId="47" xfId="0" applyFont="1" applyBorder="1" applyAlignment="1">
      <alignment horizontal="justify" wrapText="1"/>
    </xf>
    <xf numFmtId="0" fontId="123" fillId="0" borderId="47" xfId="0" applyFont="1" applyBorder="1"/>
    <xf numFmtId="0" fontId="85" fillId="0" borderId="27" xfId="0" applyFont="1" applyBorder="1" applyAlignment="1">
      <alignment horizontal="center" vertical="center" wrapText="1"/>
    </xf>
    <xf numFmtId="0" fontId="85" fillId="0" borderId="36" xfId="0" applyFont="1" applyBorder="1" applyAlignment="1">
      <alignment horizontal="center" vertical="center" wrapText="1"/>
    </xf>
    <xf numFmtId="0" fontId="85" fillId="0" borderId="35" xfId="0" applyFont="1" applyBorder="1" applyAlignment="1">
      <alignment horizontal="center" vertical="center" wrapText="1"/>
    </xf>
    <xf numFmtId="49" fontId="134" fillId="0" borderId="27" xfId="0" applyNumberFormat="1" applyFont="1" applyBorder="1" applyAlignment="1">
      <alignment horizontal="center" vertical="center" wrapText="1"/>
    </xf>
    <xf numFmtId="49" fontId="134" fillId="0" borderId="36" xfId="0" applyNumberFormat="1" applyFont="1" applyBorder="1" applyAlignment="1">
      <alignment horizontal="center" vertical="center" wrapText="1"/>
    </xf>
    <xf numFmtId="49" fontId="134" fillId="0" borderId="35" xfId="0" applyNumberFormat="1" applyFont="1" applyBorder="1" applyAlignment="1">
      <alignment horizontal="center" vertical="center" wrapText="1"/>
    </xf>
    <xf numFmtId="0" fontId="9" fillId="0" borderId="31" xfId="0" applyFont="1" applyBorder="1" applyAlignment="1">
      <alignment horizontal="center" vertical="center"/>
    </xf>
    <xf numFmtId="0" fontId="9" fillId="0" borderId="18" xfId="0" applyFont="1" applyBorder="1" applyAlignment="1">
      <alignment horizontal="center" vertical="center"/>
    </xf>
    <xf numFmtId="0" fontId="7" fillId="0" borderId="27" xfId="0" applyFont="1" applyBorder="1" applyAlignment="1">
      <alignment horizontal="center" vertical="center" wrapText="1"/>
    </xf>
    <xf numFmtId="49" fontId="122" fillId="0" borderId="27" xfId="0" applyNumberFormat="1" applyFont="1" applyBorder="1" applyAlignment="1">
      <alignment horizontal="center" vertical="center" wrapText="1"/>
    </xf>
    <xf numFmtId="49" fontId="128" fillId="0" borderId="36" xfId="0" applyNumberFormat="1" applyFont="1" applyBorder="1" applyAlignment="1">
      <alignment horizontal="center" vertical="center" wrapText="1"/>
    </xf>
    <xf numFmtId="0" fontId="7" fillId="0" borderId="33" xfId="0" applyFont="1" applyBorder="1" applyAlignment="1">
      <alignment horizontal="left" vertical="center" wrapText="1"/>
    </xf>
    <xf numFmtId="0" fontId="123" fillId="0" borderId="26" xfId="0" applyFont="1" applyBorder="1" applyAlignment="1">
      <alignment horizontal="left" vertical="center" wrapText="1"/>
    </xf>
    <xf numFmtId="0" fontId="123" fillId="0" borderId="34" xfId="0" applyFont="1" applyBorder="1" applyAlignment="1">
      <alignment horizontal="left" vertical="center" wrapText="1"/>
    </xf>
    <xf numFmtId="0" fontId="123" fillId="0" borderId="23" xfId="0" applyFont="1" applyBorder="1" applyAlignment="1">
      <alignment horizontal="left" vertical="center" wrapText="1"/>
    </xf>
    <xf numFmtId="0" fontId="91" fillId="0" borderId="33" xfId="0" applyFont="1" applyBorder="1" applyAlignment="1">
      <alignment horizontal="center" vertical="center" wrapText="1"/>
    </xf>
    <xf numFmtId="0" fontId="129" fillId="0" borderId="26" xfId="0" applyFont="1" applyBorder="1" applyAlignment="1">
      <alignment horizontal="center" vertical="center" wrapText="1"/>
    </xf>
    <xf numFmtId="0" fontId="129" fillId="0" borderId="34" xfId="0" applyFont="1" applyBorder="1" applyAlignment="1">
      <alignment horizontal="center" vertical="center" wrapText="1"/>
    </xf>
    <xf numFmtId="0" fontId="129" fillId="0" borderId="23" xfId="0" applyFont="1" applyBorder="1" applyAlignment="1">
      <alignment horizontal="center" vertical="center" wrapText="1"/>
    </xf>
    <xf numFmtId="0" fontId="122" fillId="0" borderId="24" xfId="0" applyFont="1" applyBorder="1" applyAlignment="1">
      <alignment horizontal="center" vertical="center" wrapText="1"/>
    </xf>
    <xf numFmtId="0" fontId="128" fillId="0" borderId="24" xfId="0" applyFont="1" applyBorder="1" applyAlignment="1">
      <alignment horizontal="center" vertical="center" wrapText="1"/>
    </xf>
    <xf numFmtId="0" fontId="7" fillId="0" borderId="27" xfId="0" applyFont="1" applyBorder="1" applyAlignment="1">
      <alignment horizontal="left" vertical="center" wrapText="1"/>
    </xf>
    <xf numFmtId="0" fontId="7" fillId="0" borderId="36" xfId="0" applyFont="1" applyBorder="1" applyAlignment="1">
      <alignment horizontal="left" vertical="center" wrapText="1"/>
    </xf>
    <xf numFmtId="0" fontId="7" fillId="0" borderId="35" xfId="0" applyFont="1" applyBorder="1" applyAlignment="1">
      <alignment horizontal="left" vertical="center" wrapText="1"/>
    </xf>
    <xf numFmtId="0" fontId="123" fillId="0" borderId="27" xfId="0" quotePrefix="1" applyFont="1" applyBorder="1" applyAlignment="1">
      <alignment horizontal="left" vertical="center" wrapText="1"/>
    </xf>
    <xf numFmtId="0" fontId="123" fillId="0" borderId="36" xfId="0" applyFont="1" applyBorder="1" applyAlignment="1">
      <alignment horizontal="left" vertical="center" wrapText="1"/>
    </xf>
    <xf numFmtId="0" fontId="123" fillId="0" borderId="35" xfId="0" applyFont="1" applyBorder="1" applyAlignment="1">
      <alignment horizontal="left" vertical="center" wrapText="1"/>
    </xf>
    <xf numFmtId="0" fontId="123" fillId="0" borderId="27" xfId="0" quotePrefix="1" applyFont="1" applyBorder="1" applyAlignment="1">
      <alignment horizontal="center" vertical="center" wrapText="1"/>
    </xf>
    <xf numFmtId="0" fontId="123" fillId="0" borderId="36" xfId="0" quotePrefix="1" applyFont="1" applyBorder="1" applyAlignment="1">
      <alignment horizontal="center" vertical="center" wrapText="1"/>
    </xf>
    <xf numFmtId="0" fontId="123" fillId="0" borderId="35" xfId="0" quotePrefix="1" applyFont="1" applyBorder="1" applyAlignment="1">
      <alignment horizontal="center" vertical="center" wrapText="1"/>
    </xf>
    <xf numFmtId="0" fontId="7" fillId="0" borderId="36" xfId="0" applyFont="1" applyBorder="1" applyAlignment="1">
      <alignment horizontal="center" vertical="center" wrapText="1"/>
    </xf>
    <xf numFmtId="0" fontId="7" fillId="0" borderId="35" xfId="0" applyFont="1" applyBorder="1" applyAlignment="1">
      <alignment horizontal="center" vertical="center" wrapText="1"/>
    </xf>
    <xf numFmtId="0" fontId="85" fillId="0" borderId="33" xfId="0" applyFont="1" applyBorder="1" applyAlignment="1">
      <alignment horizontal="left" vertical="center" wrapText="1"/>
    </xf>
    <xf numFmtId="0" fontId="85" fillId="0" borderId="26" xfId="0" applyFont="1" applyBorder="1" applyAlignment="1">
      <alignment horizontal="left" vertical="center" wrapText="1"/>
    </xf>
    <xf numFmtId="0" fontId="85" fillId="0" borderId="34" xfId="0" applyFont="1" applyBorder="1" applyAlignment="1">
      <alignment horizontal="left" vertical="center" wrapText="1"/>
    </xf>
    <xf numFmtId="0" fontId="85" fillId="0" borderId="23" xfId="0" applyFont="1" applyBorder="1" applyAlignment="1">
      <alignment horizontal="left" vertical="center" wrapText="1"/>
    </xf>
    <xf numFmtId="0" fontId="85" fillId="0" borderId="32" xfId="0" applyFont="1" applyBorder="1" applyAlignment="1">
      <alignment horizontal="left" vertical="center" wrapText="1"/>
    </xf>
    <xf numFmtId="0" fontId="85" fillId="0" borderId="22" xfId="0" applyFont="1" applyBorder="1" applyAlignment="1">
      <alignment horizontal="left" vertical="center" wrapText="1"/>
    </xf>
    <xf numFmtId="0" fontId="135" fillId="0" borderId="33" xfId="0" applyFont="1" applyBorder="1" applyAlignment="1">
      <alignment horizontal="center" vertical="center" wrapText="1"/>
    </xf>
    <xf numFmtId="0" fontId="135" fillId="0" borderId="26" xfId="0" applyFont="1" applyBorder="1" applyAlignment="1">
      <alignment horizontal="center" vertical="center" wrapText="1"/>
    </xf>
    <xf numFmtId="0" fontId="135" fillId="0" borderId="34" xfId="0" applyFont="1" applyBorder="1" applyAlignment="1">
      <alignment horizontal="center" vertical="center" wrapText="1"/>
    </xf>
    <xf numFmtId="0" fontId="135" fillId="0" borderId="23" xfId="0" applyFont="1" applyBorder="1" applyAlignment="1">
      <alignment horizontal="center" vertical="center" wrapText="1"/>
    </xf>
    <xf numFmtId="0" fontId="135" fillId="0" borderId="32" xfId="0" applyFont="1" applyBorder="1" applyAlignment="1">
      <alignment horizontal="center" vertical="center" wrapText="1"/>
    </xf>
    <xf numFmtId="0" fontId="135" fillId="0" borderId="22" xfId="0" applyFont="1" applyBorder="1" applyAlignment="1">
      <alignment horizontal="center" vertical="center" wrapText="1"/>
    </xf>
    <xf numFmtId="0" fontId="85" fillId="0" borderId="27" xfId="0" applyFont="1" applyBorder="1" applyAlignment="1">
      <alignment horizontal="left" vertical="center" wrapText="1"/>
    </xf>
    <xf numFmtId="0" fontId="85" fillId="0" borderId="36" xfId="0" applyFont="1" applyBorder="1" applyAlignment="1">
      <alignment horizontal="left" vertical="center" wrapText="1"/>
    </xf>
    <xf numFmtId="0" fontId="85" fillId="0" borderId="35" xfId="0" applyFont="1" applyBorder="1" applyAlignment="1">
      <alignment horizontal="left" vertical="center" wrapText="1"/>
    </xf>
    <xf numFmtId="10" fontId="7" fillId="0" borderId="26" xfId="0" applyNumberFormat="1" applyFont="1" applyBorder="1" applyAlignment="1">
      <alignment horizontal="center" vertical="center" wrapText="1"/>
    </xf>
    <xf numFmtId="10" fontId="7" fillId="0" borderId="23" xfId="0" applyNumberFormat="1" applyFont="1" applyBorder="1" applyAlignment="1">
      <alignment horizontal="center" vertical="center" wrapText="1"/>
    </xf>
    <xf numFmtId="10" fontId="7" fillId="0" borderId="36" xfId="0" applyNumberFormat="1" applyFont="1" applyBorder="1" applyAlignment="1">
      <alignment horizontal="center" vertical="center" wrapText="1"/>
    </xf>
    <xf numFmtId="10" fontId="7" fillId="0" borderId="35" xfId="0" applyNumberFormat="1" applyFont="1" applyBorder="1" applyAlignment="1">
      <alignment horizontal="center" vertical="center" wrapText="1"/>
    </xf>
    <xf numFmtId="1" fontId="7" fillId="31" borderId="27" xfId="476" applyNumberFormat="1" applyFont="1" applyFill="1" applyBorder="1" applyAlignment="1" applyProtection="1">
      <alignment horizontal="center" vertical="center"/>
      <protection locked="0"/>
    </xf>
    <xf numFmtId="1" fontId="7" fillId="31" borderId="36" xfId="476" applyNumberFormat="1" applyFont="1" applyFill="1" applyBorder="1" applyAlignment="1" applyProtection="1">
      <alignment horizontal="center" vertical="center"/>
      <protection locked="0"/>
    </xf>
    <xf numFmtId="1" fontId="7" fillId="31" borderId="35" xfId="476" applyNumberFormat="1" applyFont="1" applyFill="1" applyBorder="1" applyAlignment="1" applyProtection="1">
      <alignment horizontal="center" vertical="center"/>
      <protection locked="0"/>
    </xf>
    <xf numFmtId="0" fontId="138" fillId="0" borderId="0" xfId="0" applyFont="1" applyAlignment="1">
      <alignment horizontal="left" vertical="center" wrapText="1"/>
    </xf>
    <xf numFmtId="0" fontId="15" fillId="0" borderId="0" xfId="0" applyFont="1" applyAlignment="1">
      <alignment horizontal="left" vertical="center" wrapText="1"/>
    </xf>
    <xf numFmtId="0" fontId="7" fillId="0" borderId="47" xfId="0" applyFont="1" applyBorder="1" applyAlignment="1">
      <alignment horizontal="left" vertical="center" wrapText="1"/>
    </xf>
    <xf numFmtId="0" fontId="59" fillId="0" borderId="33" xfId="0" applyFont="1" applyBorder="1" applyAlignment="1">
      <alignment horizontal="center" vertical="center" wrapText="1"/>
    </xf>
    <xf numFmtId="0" fontId="59" fillId="0" borderId="26" xfId="0" applyFont="1" applyBorder="1" applyAlignment="1">
      <alignment horizontal="center" vertical="center" wrapText="1"/>
    </xf>
    <xf numFmtId="0" fontId="59" fillId="0" borderId="34" xfId="0" applyFont="1" applyBorder="1" applyAlignment="1">
      <alignment horizontal="center" vertical="center" wrapText="1"/>
    </xf>
    <xf numFmtId="0" fontId="59" fillId="0" borderId="23"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22" xfId="0" applyFont="1" applyBorder="1" applyAlignment="1">
      <alignment horizontal="center" vertical="center" wrapText="1"/>
    </xf>
    <xf numFmtId="0" fontId="25" fillId="0" borderId="27" xfId="0" quotePrefix="1" applyFont="1" applyBorder="1" applyAlignment="1">
      <alignment horizontal="center" vertical="center" wrapText="1"/>
    </xf>
    <xf numFmtId="0" fontId="58" fillId="0" borderId="36" xfId="0" applyFont="1" applyBorder="1" applyAlignment="1">
      <alignment horizontal="center" vertical="center" wrapText="1"/>
    </xf>
    <xf numFmtId="0" fontId="58" fillId="0" borderId="35" xfId="0" applyFont="1" applyBorder="1" applyAlignment="1">
      <alignment horizontal="center" vertical="center" wrapText="1"/>
    </xf>
    <xf numFmtId="0" fontId="7" fillId="0" borderId="27" xfId="0" applyFont="1" applyBorder="1" applyAlignment="1">
      <alignment vertical="center" wrapText="1"/>
    </xf>
    <xf numFmtId="0" fontId="61" fillId="0" borderId="36" xfId="0" applyFont="1" applyBorder="1" applyAlignment="1">
      <alignment vertical="center" wrapText="1"/>
    </xf>
    <xf numFmtId="0" fontId="61" fillId="0" borderId="35" xfId="0" applyFont="1" applyBorder="1" applyAlignment="1">
      <alignment vertical="center" wrapText="1"/>
    </xf>
    <xf numFmtId="0" fontId="7" fillId="0" borderId="33" xfId="0" applyFont="1" applyBorder="1" applyAlignment="1">
      <alignment vertical="center" wrapText="1"/>
    </xf>
    <xf numFmtId="0" fontId="61" fillId="0" borderId="26" xfId="0" applyFont="1" applyBorder="1" applyAlignment="1">
      <alignment vertical="center" wrapText="1"/>
    </xf>
    <xf numFmtId="0" fontId="61" fillId="0" borderId="34" xfId="0" applyFont="1" applyBorder="1" applyAlignment="1">
      <alignment vertical="center" wrapText="1"/>
    </xf>
    <xf numFmtId="0" fontId="61" fillId="0" borderId="23" xfId="0" applyFont="1" applyBorder="1" applyAlignment="1">
      <alignment vertical="center" wrapText="1"/>
    </xf>
    <xf numFmtId="0" fontId="61" fillId="0" borderId="32" xfId="0" applyFont="1" applyBorder="1" applyAlignment="1">
      <alignment vertical="center" wrapText="1"/>
    </xf>
    <xf numFmtId="0" fontId="61" fillId="0" borderId="22" xfId="0" applyFont="1" applyBorder="1" applyAlignment="1">
      <alignment vertical="center" wrapText="1"/>
    </xf>
    <xf numFmtId="0" fontId="12" fillId="0" borderId="27" xfId="0" applyFont="1" applyBorder="1" applyAlignment="1">
      <alignment vertical="center" wrapText="1"/>
    </xf>
    <xf numFmtId="0" fontId="49" fillId="0" borderId="36" xfId="0" applyFont="1" applyBorder="1" applyAlignment="1">
      <alignment vertical="center" wrapText="1"/>
    </xf>
    <xf numFmtId="0" fontId="49" fillId="0" borderId="35" xfId="0" applyFont="1" applyBorder="1" applyAlignment="1">
      <alignment vertical="center" wrapText="1"/>
    </xf>
    <xf numFmtId="0" fontId="25" fillId="30" borderId="27" xfId="0" applyFont="1" applyFill="1" applyBorder="1" applyAlignment="1">
      <alignment horizontal="center" vertical="center" wrapText="1"/>
    </xf>
    <xf numFmtId="0" fontId="25" fillId="30" borderId="36" xfId="0" applyFont="1" applyFill="1" applyBorder="1" applyAlignment="1">
      <alignment horizontal="center" vertical="center" wrapText="1"/>
    </xf>
    <xf numFmtId="0" fontId="25" fillId="30" borderId="35" xfId="0" applyFont="1" applyFill="1" applyBorder="1" applyAlignment="1">
      <alignment horizontal="center" vertical="center" wrapText="1"/>
    </xf>
    <xf numFmtId="1" fontId="8" fillId="28" borderId="27" xfId="0" applyNumberFormat="1" applyFont="1" applyFill="1" applyBorder="1" applyAlignment="1">
      <alignment horizontal="center" vertical="center" wrapText="1"/>
    </xf>
    <xf numFmtId="1" fontId="8" fillId="28" borderId="36" xfId="0" applyNumberFormat="1" applyFont="1" applyFill="1" applyBorder="1" applyAlignment="1">
      <alignment horizontal="center" vertical="center" wrapText="1"/>
    </xf>
    <xf numFmtId="1" fontId="8" fillId="28" borderId="35" xfId="0" applyNumberFormat="1" applyFont="1" applyFill="1" applyBorder="1" applyAlignment="1">
      <alignment horizontal="center" vertical="center" wrapText="1"/>
    </xf>
    <xf numFmtId="0" fontId="7" fillId="0" borderId="95" xfId="0" applyFont="1" applyBorder="1" applyAlignment="1">
      <alignment horizontal="center" vertical="center" wrapText="1"/>
    </xf>
    <xf numFmtId="0" fontId="7" fillId="0" borderId="84" xfId="0" applyFont="1" applyBorder="1" applyAlignment="1">
      <alignment horizontal="center" vertical="center" wrapText="1"/>
    </xf>
    <xf numFmtId="0" fontId="7" fillId="0" borderId="85" xfId="0" applyFont="1" applyBorder="1" applyAlignment="1">
      <alignment horizontal="center" vertical="center" wrapText="1"/>
    </xf>
    <xf numFmtId="0" fontId="7" fillId="0" borderId="24" xfId="0" applyFont="1" applyBorder="1" applyAlignment="1">
      <alignment horizontal="center" vertical="center" wrapText="1"/>
    </xf>
    <xf numFmtId="0" fontId="85" fillId="0" borderId="24" xfId="0" applyFont="1" applyBorder="1" applyAlignment="1">
      <alignment horizontal="center" vertical="center" wrapText="1"/>
    </xf>
    <xf numFmtId="0" fontId="91" fillId="0" borderId="27" xfId="0" applyFont="1" applyBorder="1" applyAlignment="1">
      <alignment horizontal="center" vertical="center" wrapText="1"/>
    </xf>
    <xf numFmtId="0" fontId="91" fillId="0" borderId="36" xfId="0" applyFont="1" applyBorder="1" applyAlignment="1">
      <alignment horizontal="center" vertical="center" wrapText="1"/>
    </xf>
    <xf numFmtId="0" fontId="91" fillId="0" borderId="35" xfId="0" applyFont="1" applyBorder="1" applyAlignment="1">
      <alignment horizontal="center" vertical="center" wrapText="1"/>
    </xf>
    <xf numFmtId="0" fontId="135" fillId="0" borderId="36" xfId="0" applyFont="1" applyBorder="1" applyAlignment="1">
      <alignment horizontal="center" vertical="center" wrapText="1"/>
    </xf>
    <xf numFmtId="0" fontId="135" fillId="0" borderId="35" xfId="0" applyFont="1" applyBorder="1" applyAlignment="1">
      <alignment horizontal="center" vertical="center" wrapText="1"/>
    </xf>
    <xf numFmtId="0" fontId="91" fillId="0" borderId="26" xfId="0" applyFont="1" applyBorder="1" applyAlignment="1">
      <alignment horizontal="center" vertical="center" wrapText="1"/>
    </xf>
    <xf numFmtId="0" fontId="91" fillId="0" borderId="34" xfId="0" applyFont="1" applyBorder="1" applyAlignment="1">
      <alignment horizontal="center" vertical="center" wrapText="1"/>
    </xf>
    <xf numFmtId="0" fontId="91" fillId="0" borderId="23" xfId="0" applyFont="1" applyBorder="1" applyAlignment="1">
      <alignment horizontal="center" vertical="center" wrapText="1"/>
    </xf>
    <xf numFmtId="0" fontId="91" fillId="0" borderId="32" xfId="0" applyFont="1" applyBorder="1" applyAlignment="1">
      <alignment horizontal="center" vertical="center" wrapText="1"/>
    </xf>
    <xf numFmtId="0" fontId="91" fillId="0" borderId="22" xfId="0" applyFont="1" applyBorder="1" applyAlignment="1">
      <alignment horizontal="center" vertical="center" wrapText="1"/>
    </xf>
    <xf numFmtId="0" fontId="59" fillId="0" borderId="27" xfId="0" applyFont="1" applyBorder="1" applyAlignment="1">
      <alignment horizontal="center" vertical="center" wrapText="1"/>
    </xf>
    <xf numFmtId="0" fontId="59" fillId="0" borderId="36" xfId="0" applyFont="1" applyBorder="1" applyAlignment="1">
      <alignment horizontal="center" vertical="center" wrapText="1"/>
    </xf>
    <xf numFmtId="0" fontId="59" fillId="0" borderId="35" xfId="0" applyFont="1" applyBorder="1" applyAlignment="1">
      <alignment horizontal="center" vertical="center" wrapText="1"/>
    </xf>
    <xf numFmtId="9" fontId="59" fillId="0" borderId="27" xfId="0" applyNumberFormat="1" applyFont="1" applyBorder="1" applyAlignment="1">
      <alignment horizontal="center" vertical="center" wrapText="1"/>
    </xf>
    <xf numFmtId="0" fontId="25" fillId="0" borderId="36" xfId="0" quotePrefix="1" applyFont="1" applyBorder="1" applyAlignment="1">
      <alignment horizontal="center" vertical="center" wrapText="1"/>
    </xf>
    <xf numFmtId="0" fontId="12" fillId="0" borderId="33" xfId="0" applyFont="1" applyBorder="1" applyAlignment="1">
      <alignment vertical="center" wrapText="1"/>
    </xf>
    <xf numFmtId="0" fontId="49" fillId="0" borderId="26" xfId="0" applyFont="1" applyBorder="1" applyAlignment="1">
      <alignment vertical="center" wrapText="1"/>
    </xf>
    <xf numFmtId="0" fontId="49" fillId="0" borderId="34" xfId="0" applyFont="1" applyBorder="1" applyAlignment="1">
      <alignment vertical="center" wrapText="1"/>
    </xf>
    <xf numFmtId="0" fontId="49" fillId="0" borderId="23" xfId="0" applyFont="1" applyBorder="1" applyAlignment="1">
      <alignment vertical="center" wrapText="1"/>
    </xf>
    <xf numFmtId="0" fontId="49" fillId="0" borderId="32" xfId="0" applyFont="1" applyBorder="1" applyAlignment="1">
      <alignment vertical="center" wrapText="1"/>
    </xf>
    <xf numFmtId="0" fontId="49" fillId="0" borderId="22" xfId="0" applyFont="1" applyBorder="1" applyAlignment="1">
      <alignment vertical="center" wrapText="1"/>
    </xf>
    <xf numFmtId="14" fontId="25" fillId="0" borderId="27" xfId="0" quotePrefix="1" applyNumberFormat="1" applyFont="1" applyBorder="1" applyAlignment="1">
      <alignment horizontal="center" vertical="center" wrapText="1"/>
    </xf>
    <xf numFmtId="0" fontId="7" fillId="0" borderId="26" xfId="0" applyFont="1" applyBorder="1" applyAlignment="1">
      <alignment horizontal="left" vertical="center" wrapText="1"/>
    </xf>
    <xf numFmtId="0" fontId="7" fillId="0" borderId="34" xfId="0" applyFont="1" applyBorder="1" applyAlignment="1">
      <alignment horizontal="left" vertical="center" wrapText="1"/>
    </xf>
    <xf numFmtId="0" fontId="7" fillId="0" borderId="23" xfId="0" applyFont="1" applyBorder="1" applyAlignment="1">
      <alignment horizontal="left" vertical="center" wrapText="1"/>
    </xf>
    <xf numFmtId="0" fontId="7" fillId="0" borderId="32" xfId="0" applyFont="1" applyBorder="1" applyAlignment="1">
      <alignment horizontal="left" vertical="center" wrapText="1"/>
    </xf>
    <xf numFmtId="0" fontId="7" fillId="0" borderId="22" xfId="0" applyFont="1" applyBorder="1" applyAlignment="1">
      <alignment horizontal="left" vertical="center" wrapText="1"/>
    </xf>
    <xf numFmtId="0" fontId="61" fillId="0" borderId="33" xfId="0" quotePrefix="1" applyFont="1" applyBorder="1" applyAlignment="1">
      <alignment horizontal="left" vertical="center" wrapText="1"/>
    </xf>
    <xf numFmtId="0" fontId="61" fillId="0" borderId="26" xfId="0" applyFont="1" applyBorder="1" applyAlignment="1">
      <alignment horizontal="left" vertical="center" wrapText="1"/>
    </xf>
    <xf numFmtId="0" fontId="61" fillId="0" borderId="34" xfId="0" applyFont="1" applyBorder="1" applyAlignment="1">
      <alignment horizontal="left" vertical="center" wrapText="1"/>
    </xf>
    <xf numFmtId="0" fontId="61" fillId="0" borderId="23" xfId="0" applyFont="1" applyBorder="1" applyAlignment="1">
      <alignment horizontal="left" vertical="center" wrapText="1"/>
    </xf>
    <xf numFmtId="0" fontId="61" fillId="0" borderId="32" xfId="0" applyFont="1" applyBorder="1" applyAlignment="1">
      <alignment horizontal="left" vertical="center" wrapText="1"/>
    </xf>
    <xf numFmtId="0" fontId="61" fillId="0" borderId="22" xfId="0" applyFont="1" applyBorder="1" applyAlignment="1">
      <alignment horizontal="left" vertical="center" wrapText="1"/>
    </xf>
    <xf numFmtId="0" fontId="12" fillId="0" borderId="24" xfId="0" applyFont="1" applyBorder="1" applyAlignment="1">
      <alignment vertical="center" wrapText="1"/>
    </xf>
    <xf numFmtId="1" fontId="21" fillId="28" borderId="27" xfId="0" applyNumberFormat="1" applyFont="1" applyFill="1" applyBorder="1" applyAlignment="1">
      <alignment horizontal="center" vertical="center" wrapText="1"/>
    </xf>
    <xf numFmtId="1" fontId="21" fillId="28" borderId="36" xfId="0" applyNumberFormat="1" applyFont="1" applyFill="1" applyBorder="1" applyAlignment="1">
      <alignment horizontal="center" vertical="center" wrapText="1"/>
    </xf>
    <xf numFmtId="1" fontId="21" fillId="28" borderId="35" xfId="0" applyNumberFormat="1" applyFont="1" applyFill="1" applyBorder="1" applyAlignment="1">
      <alignment horizontal="center" vertical="center" wrapText="1"/>
    </xf>
    <xf numFmtId="0" fontId="19" fillId="74" borderId="27" xfId="0" applyFont="1" applyFill="1" applyBorder="1" applyAlignment="1" applyProtection="1">
      <alignment horizontal="left" vertical="center" wrapText="1"/>
      <protection locked="0"/>
    </xf>
    <xf numFmtId="0" fontId="19" fillId="74" borderId="36" xfId="0" applyFont="1" applyFill="1" applyBorder="1" applyAlignment="1" applyProtection="1">
      <alignment horizontal="left" vertical="center" wrapText="1"/>
      <protection locked="0"/>
    </xf>
    <xf numFmtId="0" fontId="19" fillId="74" borderId="35" xfId="0" applyFont="1" applyFill="1" applyBorder="1" applyAlignment="1" applyProtection="1">
      <alignment horizontal="left" vertical="center" wrapText="1"/>
      <protection locked="0"/>
    </xf>
    <xf numFmtId="0" fontId="12" fillId="0" borderId="0" xfId="0" applyFont="1" applyAlignment="1">
      <alignment horizontal="justify" vertical="top" wrapText="1"/>
    </xf>
    <xf numFmtId="0" fontId="23" fillId="0" borderId="27" xfId="0" applyFont="1" applyBorder="1" applyAlignment="1">
      <alignment horizontal="center" vertical="center" wrapText="1"/>
    </xf>
    <xf numFmtId="0" fontId="23" fillId="0" borderId="35"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26"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22" xfId="0" applyFont="1" applyBorder="1" applyAlignment="1">
      <alignment horizontal="center" vertical="center" wrapText="1"/>
    </xf>
    <xf numFmtId="0" fontId="19" fillId="0" borderId="35" xfId="0" applyFont="1" applyBorder="1" applyAlignment="1">
      <alignment horizontal="center" vertical="center" wrapText="1"/>
    </xf>
    <xf numFmtId="0" fontId="7" fillId="72" borderId="33" xfId="0" applyFont="1" applyFill="1" applyBorder="1" applyAlignment="1">
      <alignment vertical="center" wrapText="1"/>
    </xf>
    <xf numFmtId="0" fontId="61" fillId="72" borderId="26" xfId="0" applyFont="1" applyFill="1" applyBorder="1" applyAlignment="1">
      <alignment vertical="center" wrapText="1"/>
    </xf>
    <xf numFmtId="0" fontId="61" fillId="72" borderId="34" xfId="0" applyFont="1" applyFill="1" applyBorder="1" applyAlignment="1">
      <alignment vertical="center" wrapText="1"/>
    </xf>
    <xf numFmtId="0" fontId="61" fillId="72" borderId="23" xfId="0" applyFont="1" applyFill="1" applyBorder="1" applyAlignment="1">
      <alignment vertical="center" wrapText="1"/>
    </xf>
    <xf numFmtId="0" fontId="61" fillId="72" borderId="32" xfId="0" applyFont="1" applyFill="1" applyBorder="1" applyAlignment="1">
      <alignment vertical="center" wrapText="1"/>
    </xf>
    <xf numFmtId="0" fontId="61" fillId="72" borderId="22" xfId="0" applyFont="1" applyFill="1" applyBorder="1" applyAlignment="1">
      <alignment vertical="center" wrapText="1"/>
    </xf>
    <xf numFmtId="0" fontId="53" fillId="0" borderId="33" xfId="0" applyFont="1" applyBorder="1" applyAlignment="1">
      <alignment horizontal="center" vertical="center" wrapText="1"/>
    </xf>
    <xf numFmtId="0" fontId="53" fillId="0" borderId="34" xfId="0" applyFont="1" applyBorder="1" applyAlignment="1">
      <alignment horizontal="center" vertical="center" wrapText="1"/>
    </xf>
    <xf numFmtId="0" fontId="53" fillId="0" borderId="32" xfId="0" applyFont="1" applyBorder="1" applyAlignment="1">
      <alignment horizontal="center" vertical="center" wrapText="1"/>
    </xf>
    <xf numFmtId="0" fontId="95" fillId="0" borderId="33" xfId="0" quotePrefix="1" applyFont="1" applyBorder="1" applyAlignment="1">
      <alignment vertical="center" wrapText="1"/>
    </xf>
    <xf numFmtId="0" fontId="53" fillId="0" borderId="26" xfId="0" applyFont="1" applyBorder="1" applyAlignment="1">
      <alignment horizontal="center" vertical="center" wrapText="1"/>
    </xf>
    <xf numFmtId="0" fontId="53" fillId="0" borderId="23" xfId="0" applyFont="1" applyBorder="1" applyAlignment="1">
      <alignment horizontal="center" vertical="center" wrapText="1"/>
    </xf>
    <xf numFmtId="0" fontId="53" fillId="0" borderId="22"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22" xfId="0" applyFont="1" applyBorder="1" applyAlignment="1">
      <alignment horizontal="center" vertical="center" wrapText="1"/>
    </xf>
    <xf numFmtId="0" fontId="19" fillId="74" borderId="27" xfId="0" quotePrefix="1" applyFont="1" applyFill="1" applyBorder="1" applyAlignment="1" applyProtection="1">
      <alignment horizontal="left" vertical="center" wrapText="1"/>
      <protection locked="0"/>
    </xf>
    <xf numFmtId="0" fontId="9" fillId="74" borderId="24" xfId="0" applyFont="1" applyFill="1" applyBorder="1" applyAlignment="1" applyProtection="1">
      <alignment horizontal="left" vertical="center" wrapText="1"/>
      <protection locked="0"/>
    </xf>
    <xf numFmtId="0" fontId="43" fillId="0" borderId="33" xfId="0" applyFont="1" applyBorder="1" applyAlignment="1">
      <alignment horizontal="center" vertical="center" wrapText="1"/>
    </xf>
    <xf numFmtId="9" fontId="43" fillId="0" borderId="27" xfId="0" applyNumberFormat="1" applyFont="1" applyBorder="1" applyAlignment="1">
      <alignment horizontal="center" vertical="center" wrapText="1"/>
    </xf>
    <xf numFmtId="0" fontId="85" fillId="0" borderId="0" xfId="0" applyFont="1" applyAlignment="1">
      <alignment horizontal="left" vertical="center" wrapText="1"/>
    </xf>
    <xf numFmtId="0" fontId="12" fillId="0" borderId="0" xfId="0" applyFont="1" applyAlignment="1">
      <alignment horizontal="left" vertical="center" wrapText="1"/>
    </xf>
    <xf numFmtId="0" fontId="98" fillId="0" borderId="0" xfId="0" applyFont="1" applyAlignment="1">
      <alignment horizontal="left" vertical="center"/>
    </xf>
    <xf numFmtId="165" fontId="7" fillId="79" borderId="33" xfId="543" applyNumberFormat="1" applyFont="1" applyFill="1" applyBorder="1" applyAlignment="1" applyProtection="1">
      <alignment horizontal="center" vertical="center"/>
    </xf>
    <xf numFmtId="165" fontId="7" fillId="79" borderId="26" xfId="543" applyNumberFormat="1" applyFont="1" applyFill="1" applyBorder="1" applyAlignment="1" applyProtection="1">
      <alignment horizontal="center" vertical="center"/>
    </xf>
    <xf numFmtId="165" fontId="7" fillId="79" borderId="32" xfId="543" applyNumberFormat="1" applyFont="1" applyFill="1" applyBorder="1" applyAlignment="1" applyProtection="1">
      <alignment horizontal="center" vertical="center"/>
    </xf>
    <xf numFmtId="165" fontId="7" fillId="79" borderId="22" xfId="543" applyNumberFormat="1" applyFont="1" applyFill="1" applyBorder="1" applyAlignment="1" applyProtection="1">
      <alignment horizontal="center" vertical="center"/>
    </xf>
    <xf numFmtId="165" fontId="7" fillId="0" borderId="24" xfId="543" applyNumberFormat="1" applyFont="1" applyFill="1" applyBorder="1" applyAlignment="1" applyProtection="1">
      <alignment horizontal="center" vertical="center"/>
    </xf>
    <xf numFmtId="165" fontId="7" fillId="81" borderId="31" xfId="543" applyNumberFormat="1" applyFont="1" applyFill="1" applyBorder="1" applyAlignment="1" applyProtection="1">
      <alignment horizontal="left" vertical="center" wrapText="1"/>
    </xf>
    <xf numFmtId="165" fontId="7" fillId="81" borderId="73" xfId="543" applyNumberFormat="1" applyFont="1" applyFill="1" applyBorder="1" applyAlignment="1" applyProtection="1">
      <alignment horizontal="left" vertical="center" wrapText="1"/>
    </xf>
    <xf numFmtId="165" fontId="7" fillId="81" borderId="18" xfId="543" applyNumberFormat="1" applyFont="1" applyFill="1" applyBorder="1" applyAlignment="1" applyProtection="1">
      <alignment horizontal="left" vertical="center" wrapText="1"/>
    </xf>
    <xf numFmtId="165" fontId="7" fillId="82" borderId="33" xfId="543" applyNumberFormat="1" applyFont="1" applyFill="1" applyBorder="1" applyAlignment="1" applyProtection="1">
      <alignment horizontal="center" vertical="center"/>
    </xf>
    <xf numFmtId="165" fontId="7" fillId="82" borderId="26" xfId="543" applyNumberFormat="1" applyFont="1" applyFill="1" applyBorder="1" applyAlignment="1" applyProtection="1">
      <alignment horizontal="center" vertical="center"/>
    </xf>
    <xf numFmtId="165" fontId="7" fillId="82" borderId="32" xfId="543" applyNumberFormat="1" applyFont="1" applyFill="1" applyBorder="1" applyAlignment="1" applyProtection="1">
      <alignment horizontal="center" vertical="center"/>
    </xf>
    <xf numFmtId="165" fontId="7" fillId="82" borderId="22" xfId="543" applyNumberFormat="1" applyFont="1" applyFill="1" applyBorder="1" applyAlignment="1" applyProtection="1">
      <alignment horizontal="center" vertical="center"/>
    </xf>
    <xf numFmtId="165" fontId="7" fillId="0" borderId="27" xfId="543" applyNumberFormat="1" applyFont="1" applyFill="1" applyBorder="1" applyAlignment="1" applyProtection="1">
      <alignment horizontal="center" wrapText="1"/>
    </xf>
    <xf numFmtId="165" fontId="7" fillId="0" borderId="36" xfId="543" applyNumberFormat="1" applyFont="1" applyFill="1" applyBorder="1" applyAlignment="1" applyProtection="1">
      <alignment horizontal="center" wrapText="1"/>
    </xf>
    <xf numFmtId="0" fontId="12" fillId="0" borderId="0" xfId="0" applyFont="1" applyAlignment="1">
      <alignment horizontal="left" vertical="top" wrapText="1"/>
    </xf>
    <xf numFmtId="0" fontId="12" fillId="0" borderId="0" xfId="0" applyFont="1" applyAlignment="1">
      <alignment horizontal="justify" vertical="center" wrapText="1"/>
    </xf>
    <xf numFmtId="0" fontId="0" fillId="0" borderId="30" xfId="0" applyBorder="1" applyAlignment="1">
      <alignment vertical="center"/>
    </xf>
    <xf numFmtId="0" fontId="9" fillId="28" borderId="28" xfId="476" applyFont="1" applyFill="1" applyBorder="1" applyAlignment="1">
      <alignment horizontal="left" vertical="center"/>
    </xf>
    <xf numFmtId="0" fontId="9" fillId="28" borderId="29" xfId="476" applyFont="1" applyFill="1" applyBorder="1" applyAlignment="1">
      <alignment horizontal="left" vertical="center"/>
    </xf>
    <xf numFmtId="0" fontId="9" fillId="28" borderId="30" xfId="476" applyFont="1" applyFill="1" applyBorder="1" applyAlignment="1">
      <alignment horizontal="left" vertical="center"/>
    </xf>
    <xf numFmtId="0" fontId="85" fillId="0" borderId="24" xfId="0" applyFont="1" applyBorder="1" applyAlignment="1">
      <alignment horizontal="left" vertical="center" wrapText="1"/>
    </xf>
    <xf numFmtId="0" fontId="61" fillId="0" borderId="26" xfId="0" quotePrefix="1" applyFont="1" applyBorder="1" applyAlignment="1">
      <alignment horizontal="left" vertical="center" wrapText="1"/>
    </xf>
    <xf numFmtId="0" fontId="61" fillId="0" borderId="34" xfId="0" quotePrefix="1" applyFont="1" applyBorder="1" applyAlignment="1">
      <alignment horizontal="left" vertical="center" wrapText="1"/>
    </xf>
    <xf numFmtId="0" fontId="61" fillId="0" borderId="23" xfId="0" quotePrefix="1" applyFont="1" applyBorder="1" applyAlignment="1">
      <alignment horizontal="left" vertical="center" wrapText="1"/>
    </xf>
    <xf numFmtId="0" fontId="61" fillId="0" borderId="32" xfId="0" quotePrefix="1" applyFont="1" applyBorder="1" applyAlignment="1">
      <alignment horizontal="left" vertical="center" wrapText="1"/>
    </xf>
    <xf numFmtId="0" fontId="61" fillId="0" borderId="22" xfId="0" quotePrefix="1" applyFont="1" applyBorder="1" applyAlignment="1">
      <alignment horizontal="left" vertical="center" wrapText="1"/>
    </xf>
    <xf numFmtId="0" fontId="86" fillId="74" borderId="27" xfId="0" applyFont="1" applyFill="1" applyBorder="1" applyAlignment="1">
      <alignment horizontal="left" vertical="center" wrapText="1"/>
    </xf>
    <xf numFmtId="0" fontId="94" fillId="74" borderId="24" xfId="0" applyFont="1" applyFill="1" applyBorder="1" applyAlignment="1">
      <alignment horizontal="left" vertical="center" wrapText="1"/>
    </xf>
    <xf numFmtId="0" fontId="86" fillId="74" borderId="27" xfId="0" quotePrefix="1" applyFont="1" applyFill="1" applyBorder="1" applyAlignment="1">
      <alignment horizontal="left" vertical="center" wrapText="1"/>
    </xf>
    <xf numFmtId="0" fontId="9" fillId="75" borderId="24" xfId="0" applyFont="1" applyFill="1" applyBorder="1" applyAlignment="1" applyProtection="1">
      <alignment horizontal="left" vertical="center" wrapText="1"/>
      <protection locked="0"/>
    </xf>
    <xf numFmtId="0" fontId="53" fillId="0" borderId="33" xfId="0" applyFont="1" applyBorder="1" applyAlignment="1">
      <alignment vertical="center" wrapText="1"/>
    </xf>
    <xf numFmtId="0" fontId="23" fillId="0" borderId="31" xfId="0" applyFont="1" applyBorder="1" applyAlignment="1">
      <alignment horizontal="center" vertical="center"/>
    </xf>
    <xf numFmtId="0" fontId="23" fillId="0" borderId="18" xfId="0" applyFont="1" applyBorder="1" applyAlignment="1">
      <alignment horizontal="center" vertical="center"/>
    </xf>
    <xf numFmtId="0" fontId="23" fillId="0" borderId="24" xfId="0" applyFont="1" applyBorder="1" applyAlignment="1">
      <alignment horizontal="center" vertical="center" wrapText="1"/>
    </xf>
    <xf numFmtId="0" fontId="0" fillId="0" borderId="24" xfId="0" applyBorder="1" applyAlignment="1">
      <alignment horizontal="center" vertical="center" wrapText="1"/>
    </xf>
    <xf numFmtId="0" fontId="19" fillId="0" borderId="24" xfId="0" applyFont="1" applyBorder="1" applyAlignment="1">
      <alignment horizontal="center" vertical="center" wrapText="1"/>
    </xf>
    <xf numFmtId="0" fontId="42" fillId="0" borderId="24" xfId="0" applyFont="1" applyBorder="1" applyAlignment="1">
      <alignment horizontal="center" vertical="center" wrapText="1"/>
    </xf>
    <xf numFmtId="0" fontId="59" fillId="0" borderId="24" xfId="0" applyFont="1" applyBorder="1" applyAlignment="1">
      <alignment horizontal="center" vertical="center" wrapText="1"/>
    </xf>
    <xf numFmtId="0" fontId="43" fillId="0" borderId="24"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35"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32" xfId="0" applyFont="1" applyBorder="1" applyAlignment="1">
      <alignment horizontal="center" vertical="center" wrapText="1"/>
    </xf>
    <xf numFmtId="0" fontId="19" fillId="0" borderId="22" xfId="0" applyFont="1" applyBorder="1" applyAlignment="1">
      <alignment horizontal="center" vertical="center" wrapText="1"/>
    </xf>
    <xf numFmtId="0" fontId="86" fillId="74" borderId="36" xfId="0" applyFont="1" applyFill="1" applyBorder="1" applyAlignment="1">
      <alignment horizontal="left" vertical="center" wrapText="1"/>
    </xf>
    <xf numFmtId="0" fontId="128" fillId="0" borderId="35" xfId="0" applyFont="1" applyBorder="1" applyAlignment="1">
      <alignment horizontal="center" vertical="center" wrapText="1"/>
    </xf>
    <xf numFmtId="0" fontId="57" fillId="0" borderId="27" xfId="0" applyFont="1" applyBorder="1" applyAlignment="1">
      <alignment horizontal="center" vertical="center" wrapText="1"/>
    </xf>
    <xf numFmtId="0" fontId="15" fillId="74" borderId="27" xfId="0" quotePrefix="1" applyFont="1" applyFill="1" applyBorder="1" applyAlignment="1" applyProtection="1">
      <alignment horizontal="left" vertical="center" wrapText="1"/>
      <protection locked="0"/>
    </xf>
    <xf numFmtId="0" fontId="15" fillId="74" borderId="36" xfId="0" applyFont="1" applyFill="1" applyBorder="1" applyAlignment="1" applyProtection="1">
      <alignment horizontal="left" vertical="center" wrapText="1"/>
      <protection locked="0"/>
    </xf>
    <xf numFmtId="0" fontId="15" fillId="74" borderId="35" xfId="0" applyFont="1" applyFill="1" applyBorder="1" applyAlignment="1" applyProtection="1">
      <alignment horizontal="left" vertical="center" wrapText="1"/>
      <protection locked="0"/>
    </xf>
    <xf numFmtId="0" fontId="7" fillId="0" borderId="24" xfId="0" applyFont="1" applyBorder="1" applyAlignment="1">
      <alignment horizontal="left" vertical="center" wrapText="1"/>
    </xf>
    <xf numFmtId="0" fontId="0" fillId="0" borderId="29" xfId="0" applyBorder="1"/>
    <xf numFmtId="0" fontId="0" fillId="0" borderId="30" xfId="0" applyBorder="1"/>
    <xf numFmtId="0" fontId="0" fillId="0" borderId="29" xfId="0" applyBorder="1" applyAlignment="1">
      <alignment vertical="center"/>
    </xf>
    <xf numFmtId="0" fontId="21" fillId="0" borderId="0" xfId="0" applyFont="1" applyAlignment="1">
      <alignment horizontal="center" vertical="center" wrapText="1"/>
    </xf>
    <xf numFmtId="0" fontId="0" fillId="0" borderId="0" xfId="0" applyAlignment="1">
      <alignment horizontal="center" vertical="center" wrapText="1"/>
    </xf>
    <xf numFmtId="0" fontId="21" fillId="0" borderId="0" xfId="0" applyFont="1" applyAlignment="1">
      <alignment horizontal="center" vertical="center"/>
    </xf>
    <xf numFmtId="0" fontId="0" fillId="0" borderId="0" xfId="0" applyAlignment="1">
      <alignment horizontal="center" vertical="center"/>
    </xf>
    <xf numFmtId="0" fontId="11" fillId="0" borderId="0" xfId="0" applyFont="1" applyAlignment="1">
      <alignment horizontal="center" vertical="center" wrapText="1"/>
    </xf>
    <xf numFmtId="0" fontId="9" fillId="0" borderId="0" xfId="0" applyFont="1" applyAlignment="1">
      <alignment horizontal="justify" vertical="top" wrapText="1"/>
    </xf>
    <xf numFmtId="0" fontId="86" fillId="0" borderId="28" xfId="0" applyFont="1" applyBorder="1" applyAlignment="1">
      <alignment horizontal="center" vertical="center" wrapText="1"/>
    </xf>
    <xf numFmtId="0" fontId="86" fillId="0" borderId="30" xfId="0" applyFont="1" applyBorder="1" applyAlignment="1">
      <alignment horizontal="center" vertical="center" wrapText="1"/>
    </xf>
    <xf numFmtId="0" fontId="86" fillId="0" borderId="28" xfId="0" applyFont="1" applyBorder="1" applyAlignment="1" applyProtection="1">
      <alignment horizontal="center" vertical="center" wrapText="1"/>
      <protection locked="0"/>
    </xf>
    <xf numFmtId="0" fontId="86" fillId="0" borderId="30" xfId="0" applyFont="1" applyBorder="1" applyAlignment="1" applyProtection="1">
      <alignment horizontal="center" vertical="center" wrapText="1"/>
      <protection locked="0"/>
    </xf>
    <xf numFmtId="0" fontId="86" fillId="0" borderId="28" xfId="0" applyFont="1" applyBorder="1" applyAlignment="1">
      <alignment horizontal="center" vertical="center"/>
    </xf>
    <xf numFmtId="0" fontId="86" fillId="0" borderId="30" xfId="0" applyFont="1" applyBorder="1" applyAlignment="1">
      <alignment horizontal="center" vertical="center"/>
    </xf>
    <xf numFmtId="0" fontId="87" fillId="0" borderId="0" xfId="0" applyFont="1" applyAlignment="1">
      <alignment horizontal="center" vertical="center" wrapText="1"/>
    </xf>
    <xf numFmtId="0" fontId="15" fillId="0" borderId="30" xfId="0" applyFont="1" applyBorder="1" applyAlignment="1">
      <alignment horizontal="left" vertical="center" wrapText="1"/>
    </xf>
    <xf numFmtId="0" fontId="15" fillId="0" borderId="19" xfId="0" applyFont="1" applyBorder="1" applyAlignment="1">
      <alignment horizontal="left" vertical="center" wrapText="1"/>
    </xf>
    <xf numFmtId="0" fontId="86" fillId="0" borderId="21" xfId="0" applyFont="1" applyBorder="1" applyAlignment="1">
      <alignment horizontal="center" vertical="center" wrapText="1"/>
    </xf>
    <xf numFmtId="0" fontId="86" fillId="0" borderId="19" xfId="0" applyFont="1" applyBorder="1" applyAlignment="1">
      <alignment horizontal="center" vertical="center" wrapText="1"/>
    </xf>
    <xf numFmtId="0" fontId="15" fillId="0" borderId="0" xfId="0" applyFont="1" applyAlignment="1">
      <alignment horizontal="center" vertical="center" wrapText="1"/>
    </xf>
    <xf numFmtId="0" fontId="86" fillId="0" borderId="46" xfId="0" applyFont="1" applyBorder="1" applyAlignment="1">
      <alignment horizontal="center" vertical="center" wrapText="1"/>
    </xf>
    <xf numFmtId="0" fontId="86" fillId="0" borderId="59" xfId="0" applyFont="1" applyBorder="1" applyAlignment="1">
      <alignment horizontal="center" vertical="center" wrapText="1"/>
    </xf>
    <xf numFmtId="0" fontId="15" fillId="0" borderId="29" xfId="0" applyFont="1" applyBorder="1" applyAlignment="1">
      <alignment horizontal="left" vertical="center" wrapText="1"/>
    </xf>
    <xf numFmtId="0" fontId="94" fillId="0" borderId="56" xfId="0" applyFont="1" applyBorder="1" applyAlignment="1">
      <alignment horizontal="center" vertical="center" wrapText="1"/>
    </xf>
    <xf numFmtId="0" fontId="94" fillId="0" borderId="57" xfId="0" applyFont="1" applyBorder="1" applyAlignment="1">
      <alignment horizontal="center" vertical="center" wrapText="1"/>
    </xf>
    <xf numFmtId="0" fontId="94" fillId="0" borderId="61" xfId="0" applyFont="1" applyBorder="1" applyAlignment="1">
      <alignment horizontal="center" vertical="center" textRotation="255" wrapText="1"/>
    </xf>
    <xf numFmtId="0" fontId="94" fillId="0" borderId="56" xfId="0" applyFont="1" applyBorder="1" applyAlignment="1">
      <alignment horizontal="center" vertical="center" textRotation="255" wrapText="1"/>
    </xf>
    <xf numFmtId="0" fontId="15" fillId="0" borderId="51" xfId="0" applyFont="1" applyBorder="1" applyAlignment="1">
      <alignment horizontal="left" vertical="center" wrapText="1"/>
    </xf>
    <xf numFmtId="0" fontId="15" fillId="0" borderId="71" xfId="0" applyFont="1" applyBorder="1" applyAlignment="1">
      <alignment horizontal="left" vertical="center" wrapText="1"/>
    </xf>
  </cellXfs>
  <cellStyles count="589">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3" xfId="10" xr:uid="{00000000-0005-0000-0000-000009000000}"/>
    <cellStyle name="20 % - Akzent1 4" xfId="11" xr:uid="{00000000-0005-0000-0000-00000A000000}"/>
    <cellStyle name="20 % - Akzent1 4 2" xfId="12" xr:uid="{00000000-0005-0000-0000-00000B000000}"/>
    <cellStyle name="20 % - Akzent1 4 3" xfId="13" xr:uid="{00000000-0005-0000-0000-00000C000000}"/>
    <cellStyle name="20 % - Akzent1 5" xfId="14" xr:uid="{00000000-0005-0000-0000-00000D000000}"/>
    <cellStyle name="20 % - Akzent1 6" xfId="15" xr:uid="{00000000-0005-0000-0000-00000E000000}"/>
    <cellStyle name="20 % - Akzent1 7" xfId="16" xr:uid="{00000000-0005-0000-0000-00000F000000}"/>
    <cellStyle name="20 % - Akzent2 2" xfId="17" xr:uid="{00000000-0005-0000-0000-000010000000}"/>
    <cellStyle name="20 % - Akzent2 2 2" xfId="18" xr:uid="{00000000-0005-0000-0000-000011000000}"/>
    <cellStyle name="20 % - Akzent2 2 3" xfId="19" xr:uid="{00000000-0005-0000-0000-000012000000}"/>
    <cellStyle name="20 % - Akzent2 2 3 2" xfId="20" xr:uid="{00000000-0005-0000-0000-000013000000}"/>
    <cellStyle name="20 % - Akzent2 2 3 2 2" xfId="21" xr:uid="{00000000-0005-0000-0000-000014000000}"/>
    <cellStyle name="20 % - Akzent2 2 3 3" xfId="22" xr:uid="{00000000-0005-0000-0000-000015000000}"/>
    <cellStyle name="20 % - Akzent2 2 4" xfId="23" xr:uid="{00000000-0005-0000-0000-000016000000}"/>
    <cellStyle name="20 % - Akzent2 3" xfId="24" xr:uid="{00000000-0005-0000-0000-000017000000}"/>
    <cellStyle name="20 % - Akzent2 3 2" xfId="25" xr:uid="{00000000-0005-0000-0000-000018000000}"/>
    <cellStyle name="20 % - Akzent2 3 3" xfId="26" xr:uid="{00000000-0005-0000-0000-000019000000}"/>
    <cellStyle name="20 % - Akzent2 4" xfId="27" xr:uid="{00000000-0005-0000-0000-00001A000000}"/>
    <cellStyle name="20 % - Akzent2 4 2" xfId="28" xr:uid="{00000000-0005-0000-0000-00001B000000}"/>
    <cellStyle name="20 % - Akzent2 4 3" xfId="29" xr:uid="{00000000-0005-0000-0000-00001C000000}"/>
    <cellStyle name="20 % - Akzent2 5" xfId="30" xr:uid="{00000000-0005-0000-0000-00001D000000}"/>
    <cellStyle name="20 % - Akzent2 6" xfId="31" xr:uid="{00000000-0005-0000-0000-00001E000000}"/>
    <cellStyle name="20 % - Akzent2 7" xfId="32" xr:uid="{00000000-0005-0000-0000-00001F000000}"/>
    <cellStyle name="20 % - Akzent3 2" xfId="33" xr:uid="{00000000-0005-0000-0000-000020000000}"/>
    <cellStyle name="20 % - Akzent3 2 2" xfId="34" xr:uid="{00000000-0005-0000-0000-000021000000}"/>
    <cellStyle name="20 % - Akzent3 2 3" xfId="35" xr:uid="{00000000-0005-0000-0000-000022000000}"/>
    <cellStyle name="20 % - Akzent3 2 3 2" xfId="36" xr:uid="{00000000-0005-0000-0000-000023000000}"/>
    <cellStyle name="20 % - Akzent3 2 3 2 2" xfId="37" xr:uid="{00000000-0005-0000-0000-000024000000}"/>
    <cellStyle name="20 % - Akzent3 2 3 3" xfId="38" xr:uid="{00000000-0005-0000-0000-000025000000}"/>
    <cellStyle name="20 % - Akzent3 2 4" xfId="39" xr:uid="{00000000-0005-0000-0000-000026000000}"/>
    <cellStyle name="20 % - Akzent3 3" xfId="40" xr:uid="{00000000-0005-0000-0000-000027000000}"/>
    <cellStyle name="20 % - Akzent3 3 2" xfId="41" xr:uid="{00000000-0005-0000-0000-000028000000}"/>
    <cellStyle name="20 % - Akzent3 3 3" xfId="42" xr:uid="{00000000-0005-0000-0000-000029000000}"/>
    <cellStyle name="20 % - Akzent3 4" xfId="43" xr:uid="{00000000-0005-0000-0000-00002A000000}"/>
    <cellStyle name="20 % - Akzent3 4 2" xfId="44" xr:uid="{00000000-0005-0000-0000-00002B000000}"/>
    <cellStyle name="20 % - Akzent3 4 3" xfId="45" xr:uid="{00000000-0005-0000-0000-00002C000000}"/>
    <cellStyle name="20 % - Akzent3 5" xfId="46" xr:uid="{00000000-0005-0000-0000-00002D000000}"/>
    <cellStyle name="20 % - Akzent3 6" xfId="47" xr:uid="{00000000-0005-0000-0000-00002E000000}"/>
    <cellStyle name="20 % - Akzent3 7" xfId="48" xr:uid="{00000000-0005-0000-0000-00002F000000}"/>
    <cellStyle name="20 % - Akzent4 2" xfId="49" xr:uid="{00000000-0005-0000-0000-000030000000}"/>
    <cellStyle name="20 % - Akzent4 2 2" xfId="50" xr:uid="{00000000-0005-0000-0000-000031000000}"/>
    <cellStyle name="20 % - Akzent4 2 3" xfId="51" xr:uid="{00000000-0005-0000-0000-000032000000}"/>
    <cellStyle name="20 % - Akzent4 2 3 2" xfId="52" xr:uid="{00000000-0005-0000-0000-000033000000}"/>
    <cellStyle name="20 % - Akzent4 2 3 2 2" xfId="53" xr:uid="{00000000-0005-0000-0000-000034000000}"/>
    <cellStyle name="20 % - Akzent4 2 3 3" xfId="54" xr:uid="{00000000-0005-0000-0000-000035000000}"/>
    <cellStyle name="20 % - Akzent4 2 4" xfId="55" xr:uid="{00000000-0005-0000-0000-000036000000}"/>
    <cellStyle name="20 % - Akzent4 3" xfId="56" xr:uid="{00000000-0005-0000-0000-000037000000}"/>
    <cellStyle name="20 % - Akzent4 3 2" xfId="57" xr:uid="{00000000-0005-0000-0000-000038000000}"/>
    <cellStyle name="20 % - Akzent4 3 3" xfId="58" xr:uid="{00000000-0005-0000-0000-000039000000}"/>
    <cellStyle name="20 % - Akzent4 4" xfId="59" xr:uid="{00000000-0005-0000-0000-00003A000000}"/>
    <cellStyle name="20 % - Akzent4 4 2" xfId="60" xr:uid="{00000000-0005-0000-0000-00003B000000}"/>
    <cellStyle name="20 % - Akzent4 4 3" xfId="61" xr:uid="{00000000-0005-0000-0000-00003C000000}"/>
    <cellStyle name="20 % - Akzent4 5" xfId="62" xr:uid="{00000000-0005-0000-0000-00003D000000}"/>
    <cellStyle name="20 % - Akzent4 6" xfId="63" xr:uid="{00000000-0005-0000-0000-00003E000000}"/>
    <cellStyle name="20 % - Akzent4 7" xfId="64" xr:uid="{00000000-0005-0000-0000-00003F000000}"/>
    <cellStyle name="20 % - Akzent5 2" xfId="65" xr:uid="{00000000-0005-0000-0000-000040000000}"/>
    <cellStyle name="20 % - Akzent5 2 2" xfId="66" xr:uid="{00000000-0005-0000-0000-000041000000}"/>
    <cellStyle name="20 % - Akzent5 2 2 2" xfId="67" xr:uid="{00000000-0005-0000-0000-000042000000}"/>
    <cellStyle name="20 % - Akzent5 2 3" xfId="68" xr:uid="{00000000-0005-0000-0000-000043000000}"/>
    <cellStyle name="20 % - Akzent5 3" xfId="69" xr:uid="{00000000-0005-0000-0000-000044000000}"/>
    <cellStyle name="20 % - Akzent5 3 2" xfId="70" xr:uid="{00000000-0005-0000-0000-000045000000}"/>
    <cellStyle name="20 % - Akzent5 3 3" xfId="71" xr:uid="{00000000-0005-0000-0000-000046000000}"/>
    <cellStyle name="20 % - Akzent5 4" xfId="72" xr:uid="{00000000-0005-0000-0000-000047000000}"/>
    <cellStyle name="20 % - Akzent5 4 2" xfId="73" xr:uid="{00000000-0005-0000-0000-000048000000}"/>
    <cellStyle name="20 % - Akzent5 4 3" xfId="74" xr:uid="{00000000-0005-0000-0000-000049000000}"/>
    <cellStyle name="20 % - Akzent5 5" xfId="75" xr:uid="{00000000-0005-0000-0000-00004A000000}"/>
    <cellStyle name="20 % - Akzent5 6" xfId="76" xr:uid="{00000000-0005-0000-0000-00004B000000}"/>
    <cellStyle name="20 % - Akzent5 7" xfId="77" xr:uid="{00000000-0005-0000-0000-00004C000000}"/>
    <cellStyle name="20 % - Akzent6 2" xfId="78" xr:uid="{00000000-0005-0000-0000-00004D000000}"/>
    <cellStyle name="20 % - Akzent6 3" xfId="79" xr:uid="{00000000-0005-0000-0000-00004E000000}"/>
    <cellStyle name="20 % - Akzent6 3 2" xfId="80" xr:uid="{00000000-0005-0000-0000-00004F000000}"/>
    <cellStyle name="20 % - Akzent6 3 3" xfId="81" xr:uid="{00000000-0005-0000-0000-000050000000}"/>
    <cellStyle name="20 % - Akzent6 4" xfId="82" xr:uid="{00000000-0005-0000-0000-000051000000}"/>
    <cellStyle name="20 % - Akzent6 4 2" xfId="83" xr:uid="{00000000-0005-0000-0000-000052000000}"/>
    <cellStyle name="20 % - Akzent6 4 3" xfId="84" xr:uid="{00000000-0005-0000-0000-000053000000}"/>
    <cellStyle name="20 % - Akzent6 5" xfId="85" xr:uid="{00000000-0005-0000-0000-000054000000}"/>
    <cellStyle name="20 % - Akzent6 6" xfId="86" xr:uid="{00000000-0005-0000-0000-000055000000}"/>
    <cellStyle name="20 % - Akzent6 7" xfId="87" xr:uid="{00000000-0005-0000-0000-000056000000}"/>
    <cellStyle name="40 % - Akzent1 2" xfId="88" xr:uid="{00000000-0005-0000-0000-000057000000}"/>
    <cellStyle name="40 % - Akzent1 2 2" xfId="89" xr:uid="{00000000-0005-0000-0000-000058000000}"/>
    <cellStyle name="40 % - Akzent1 2 3" xfId="90" xr:uid="{00000000-0005-0000-0000-000059000000}"/>
    <cellStyle name="40 % - Akzent1 3" xfId="91" xr:uid="{00000000-0005-0000-0000-00005A000000}"/>
    <cellStyle name="40 % - Akzent1 3 2" xfId="92" xr:uid="{00000000-0005-0000-0000-00005B000000}"/>
    <cellStyle name="40 % - Akzent1 3 3" xfId="93" xr:uid="{00000000-0005-0000-0000-00005C000000}"/>
    <cellStyle name="40 % - Akzent1 4" xfId="94" xr:uid="{00000000-0005-0000-0000-00005D000000}"/>
    <cellStyle name="40 % - Akzent1 4 2" xfId="95" xr:uid="{00000000-0005-0000-0000-00005E000000}"/>
    <cellStyle name="40 % - Akzent1 4 3" xfId="96" xr:uid="{00000000-0005-0000-0000-00005F000000}"/>
    <cellStyle name="40 % - Akzent1 5" xfId="97" xr:uid="{00000000-0005-0000-0000-000060000000}"/>
    <cellStyle name="40 % - Akzent1 6" xfId="98" xr:uid="{00000000-0005-0000-0000-000061000000}"/>
    <cellStyle name="40 % - Akzent1 7" xfId="99" xr:uid="{00000000-0005-0000-0000-000062000000}"/>
    <cellStyle name="40 % - Akzent2 2" xfId="100" xr:uid="{00000000-0005-0000-0000-000063000000}"/>
    <cellStyle name="40 % - Akzent2 3" xfId="101" xr:uid="{00000000-0005-0000-0000-000064000000}"/>
    <cellStyle name="40 % - Akzent2 3 2" xfId="102" xr:uid="{00000000-0005-0000-0000-000065000000}"/>
    <cellStyle name="40 % - Akzent2 3 3" xfId="103" xr:uid="{00000000-0005-0000-0000-000066000000}"/>
    <cellStyle name="40 % - Akzent2 4" xfId="104" xr:uid="{00000000-0005-0000-0000-000067000000}"/>
    <cellStyle name="40 % - Akzent2 4 2" xfId="105" xr:uid="{00000000-0005-0000-0000-000068000000}"/>
    <cellStyle name="40 % - Akzent2 4 3" xfId="106" xr:uid="{00000000-0005-0000-0000-000069000000}"/>
    <cellStyle name="40 % - Akzent2 5" xfId="107" xr:uid="{00000000-0005-0000-0000-00006A000000}"/>
    <cellStyle name="40 % - Akzent2 6" xfId="108" xr:uid="{00000000-0005-0000-0000-00006B000000}"/>
    <cellStyle name="40 % - Akzent2 7" xfId="109" xr:uid="{00000000-0005-0000-0000-00006C000000}"/>
    <cellStyle name="40 % - Akzent3 2" xfId="110" xr:uid="{00000000-0005-0000-0000-00006D000000}"/>
    <cellStyle name="40 % - Akzent3 2 2" xfId="111" xr:uid="{00000000-0005-0000-0000-00006E000000}"/>
    <cellStyle name="40 % - Akzent3 2 3" xfId="112" xr:uid="{00000000-0005-0000-0000-00006F000000}"/>
    <cellStyle name="40 % - Akzent3 2 3 2" xfId="113" xr:uid="{00000000-0005-0000-0000-000070000000}"/>
    <cellStyle name="40 % - Akzent3 2 3 2 2" xfId="114" xr:uid="{00000000-0005-0000-0000-000071000000}"/>
    <cellStyle name="40 % - Akzent3 2 3 3" xfId="115" xr:uid="{00000000-0005-0000-0000-000072000000}"/>
    <cellStyle name="40 % - Akzent3 2 4" xfId="116" xr:uid="{00000000-0005-0000-0000-000073000000}"/>
    <cellStyle name="40 % - Akzent3 3" xfId="117" xr:uid="{00000000-0005-0000-0000-000074000000}"/>
    <cellStyle name="40 % - Akzent3 3 2" xfId="118" xr:uid="{00000000-0005-0000-0000-000075000000}"/>
    <cellStyle name="40 % - Akzent3 3 3" xfId="119" xr:uid="{00000000-0005-0000-0000-000076000000}"/>
    <cellStyle name="40 % - Akzent3 4" xfId="120" xr:uid="{00000000-0005-0000-0000-000077000000}"/>
    <cellStyle name="40 % - Akzent3 4 2" xfId="121" xr:uid="{00000000-0005-0000-0000-000078000000}"/>
    <cellStyle name="40 % - Akzent3 4 3" xfId="122" xr:uid="{00000000-0005-0000-0000-000079000000}"/>
    <cellStyle name="40 % - Akzent3 5" xfId="123" xr:uid="{00000000-0005-0000-0000-00007A000000}"/>
    <cellStyle name="40 % - Akzent3 6" xfId="124" xr:uid="{00000000-0005-0000-0000-00007B000000}"/>
    <cellStyle name="40 % - Akzent3 7" xfId="125" xr:uid="{00000000-0005-0000-0000-00007C000000}"/>
    <cellStyle name="40 % - Akzent4 2" xfId="126" xr:uid="{00000000-0005-0000-0000-00007D000000}"/>
    <cellStyle name="40 % - Akzent4 2 2" xfId="127" xr:uid="{00000000-0005-0000-0000-00007E000000}"/>
    <cellStyle name="40 % - Akzent4 2 2 2" xfId="128" xr:uid="{00000000-0005-0000-0000-00007F000000}"/>
    <cellStyle name="40 % - Akzent4 2 3" xfId="129" xr:uid="{00000000-0005-0000-0000-000080000000}"/>
    <cellStyle name="40 % - Akzent4 3" xfId="130" xr:uid="{00000000-0005-0000-0000-000081000000}"/>
    <cellStyle name="40 % - Akzent4 3 2" xfId="131" xr:uid="{00000000-0005-0000-0000-000082000000}"/>
    <cellStyle name="40 % - Akzent4 3 3" xfId="132" xr:uid="{00000000-0005-0000-0000-000083000000}"/>
    <cellStyle name="40 % - Akzent4 4" xfId="133" xr:uid="{00000000-0005-0000-0000-000084000000}"/>
    <cellStyle name="40 % - Akzent4 4 2" xfId="134" xr:uid="{00000000-0005-0000-0000-000085000000}"/>
    <cellStyle name="40 % - Akzent4 4 3" xfId="135" xr:uid="{00000000-0005-0000-0000-000086000000}"/>
    <cellStyle name="40 % - Akzent4 5" xfId="136" xr:uid="{00000000-0005-0000-0000-000087000000}"/>
    <cellStyle name="40 % - Akzent4 6" xfId="137" xr:uid="{00000000-0005-0000-0000-000088000000}"/>
    <cellStyle name="40 % - Akzent4 7" xfId="138" xr:uid="{00000000-0005-0000-0000-000089000000}"/>
    <cellStyle name="40 % - Akzent5 2" xfId="139" xr:uid="{00000000-0005-0000-0000-00008A000000}"/>
    <cellStyle name="40 % - Akzent5 2 2" xfId="140" xr:uid="{00000000-0005-0000-0000-00008B000000}"/>
    <cellStyle name="40 % - Akzent5 2 3" xfId="141" xr:uid="{00000000-0005-0000-0000-00008C000000}"/>
    <cellStyle name="40 % - Akzent5 3" xfId="142" xr:uid="{00000000-0005-0000-0000-00008D000000}"/>
    <cellStyle name="40 % - Akzent5 3 2" xfId="143" xr:uid="{00000000-0005-0000-0000-00008E000000}"/>
    <cellStyle name="40 % - Akzent5 3 3" xfId="144" xr:uid="{00000000-0005-0000-0000-00008F000000}"/>
    <cellStyle name="40 % - Akzent5 4" xfId="145" xr:uid="{00000000-0005-0000-0000-000090000000}"/>
    <cellStyle name="40 % - Akzent5 4 2" xfId="146" xr:uid="{00000000-0005-0000-0000-000091000000}"/>
    <cellStyle name="40 % - Akzent5 4 3" xfId="147" xr:uid="{00000000-0005-0000-0000-000092000000}"/>
    <cellStyle name="40 % - Akzent5 5" xfId="148" xr:uid="{00000000-0005-0000-0000-000093000000}"/>
    <cellStyle name="40 % - Akzent5 6" xfId="149" xr:uid="{00000000-0005-0000-0000-000094000000}"/>
    <cellStyle name="40 % - Akzent5 7" xfId="150" xr:uid="{00000000-0005-0000-0000-000095000000}"/>
    <cellStyle name="40 % - Akzent6 2" xfId="151" xr:uid="{00000000-0005-0000-0000-000096000000}"/>
    <cellStyle name="40 % - Akzent6 2 2" xfId="152" xr:uid="{00000000-0005-0000-0000-000097000000}"/>
    <cellStyle name="40 % - Akzent6 2 2 2" xfId="153" xr:uid="{00000000-0005-0000-0000-000098000000}"/>
    <cellStyle name="40 % - Akzent6 2 3" xfId="154" xr:uid="{00000000-0005-0000-0000-000099000000}"/>
    <cellStyle name="40 % - Akzent6 3" xfId="155" xr:uid="{00000000-0005-0000-0000-00009A000000}"/>
    <cellStyle name="40 % - Akzent6 3 2" xfId="156" xr:uid="{00000000-0005-0000-0000-00009B000000}"/>
    <cellStyle name="40 % - Akzent6 3 3" xfId="157" xr:uid="{00000000-0005-0000-0000-00009C000000}"/>
    <cellStyle name="40 % - Akzent6 4" xfId="158" xr:uid="{00000000-0005-0000-0000-00009D000000}"/>
    <cellStyle name="40 % - Akzent6 4 2" xfId="159" xr:uid="{00000000-0005-0000-0000-00009E000000}"/>
    <cellStyle name="40 % - Akzent6 4 3" xfId="160" xr:uid="{00000000-0005-0000-0000-00009F000000}"/>
    <cellStyle name="40 % - Akzent6 5" xfId="161" xr:uid="{00000000-0005-0000-0000-0000A0000000}"/>
    <cellStyle name="40 % - Akzent6 6" xfId="162" xr:uid="{00000000-0005-0000-0000-0000A1000000}"/>
    <cellStyle name="40 % - Akzent6 7" xfId="163" xr:uid="{00000000-0005-0000-0000-0000A2000000}"/>
    <cellStyle name="60 % - Akzent1 2" xfId="164" xr:uid="{00000000-0005-0000-0000-0000A3000000}"/>
    <cellStyle name="60 % - Akzent1 2 2" xfId="165" xr:uid="{00000000-0005-0000-0000-0000A4000000}"/>
    <cellStyle name="60 % - Akzent1 2 2 2" xfId="166" xr:uid="{00000000-0005-0000-0000-0000A5000000}"/>
    <cellStyle name="60 % - Akzent1 2 3" xfId="167" xr:uid="{00000000-0005-0000-0000-0000A6000000}"/>
    <cellStyle name="60 % - Akzent1 3" xfId="168" xr:uid="{00000000-0005-0000-0000-0000A7000000}"/>
    <cellStyle name="60 % - Akzent1 4" xfId="169" xr:uid="{00000000-0005-0000-0000-0000A8000000}"/>
    <cellStyle name="60 % - Akzent1 5" xfId="170" xr:uid="{00000000-0005-0000-0000-0000A9000000}"/>
    <cellStyle name="60 % - Akzent1 6" xfId="171" xr:uid="{00000000-0005-0000-0000-0000AA000000}"/>
    <cellStyle name="60 % - Akzent2 2" xfId="172" xr:uid="{00000000-0005-0000-0000-0000AB000000}"/>
    <cellStyle name="60 % - Akzent2 3" xfId="173" xr:uid="{00000000-0005-0000-0000-0000AC000000}"/>
    <cellStyle name="60 % - Akzent2 4" xfId="174" xr:uid="{00000000-0005-0000-0000-0000AD000000}"/>
    <cellStyle name="60 % - Akzent2 5" xfId="175" xr:uid="{00000000-0005-0000-0000-0000AE000000}"/>
    <cellStyle name="60 % - Akzent2 6" xfId="176" xr:uid="{00000000-0005-0000-0000-0000AF000000}"/>
    <cellStyle name="60 % - Akzent3 2" xfId="177" xr:uid="{00000000-0005-0000-0000-0000B0000000}"/>
    <cellStyle name="60 % - Akzent3 3" xfId="178" xr:uid="{00000000-0005-0000-0000-0000B1000000}"/>
    <cellStyle name="60 % - Akzent3 4" xfId="179" xr:uid="{00000000-0005-0000-0000-0000B2000000}"/>
    <cellStyle name="60 % - Akzent3 5" xfId="180" xr:uid="{00000000-0005-0000-0000-0000B3000000}"/>
    <cellStyle name="60 % - Akzent3 6" xfId="181" xr:uid="{00000000-0005-0000-0000-0000B4000000}"/>
    <cellStyle name="60 % - Akzent4 2" xfId="182" xr:uid="{00000000-0005-0000-0000-0000B5000000}"/>
    <cellStyle name="60 % - Akzent4 2 2" xfId="183" xr:uid="{00000000-0005-0000-0000-0000B6000000}"/>
    <cellStyle name="60 % - Akzent4 2 3" xfId="184" xr:uid="{00000000-0005-0000-0000-0000B7000000}"/>
    <cellStyle name="60 % - Akzent4 2 3 2" xfId="185" xr:uid="{00000000-0005-0000-0000-0000B8000000}"/>
    <cellStyle name="60 % - Akzent4 2 3 2 2" xfId="186" xr:uid="{00000000-0005-0000-0000-0000B9000000}"/>
    <cellStyle name="60 % - Akzent4 2 3 3" xfId="187" xr:uid="{00000000-0005-0000-0000-0000BA000000}"/>
    <cellStyle name="60 % - Akzent4 2 4" xfId="188" xr:uid="{00000000-0005-0000-0000-0000BB000000}"/>
    <cellStyle name="60 % - Akzent4 3" xfId="189" xr:uid="{00000000-0005-0000-0000-0000BC000000}"/>
    <cellStyle name="60 % - Akzent4 4" xfId="190" xr:uid="{00000000-0005-0000-0000-0000BD000000}"/>
    <cellStyle name="60 % - Akzent4 5" xfId="191" xr:uid="{00000000-0005-0000-0000-0000BE000000}"/>
    <cellStyle name="60 % - Akzent4 6" xfId="192" xr:uid="{00000000-0005-0000-0000-0000BF000000}"/>
    <cellStyle name="60 % - Akzent5 2" xfId="193" xr:uid="{00000000-0005-0000-0000-0000C0000000}"/>
    <cellStyle name="60 % - Akzent5 2 2" xfId="194" xr:uid="{00000000-0005-0000-0000-0000C1000000}"/>
    <cellStyle name="60 % - Akzent5 2 2 2" xfId="195" xr:uid="{00000000-0005-0000-0000-0000C2000000}"/>
    <cellStyle name="60 % - Akzent5 2 3" xfId="196" xr:uid="{00000000-0005-0000-0000-0000C3000000}"/>
    <cellStyle name="60 % - Akzent5 3" xfId="197" xr:uid="{00000000-0005-0000-0000-0000C4000000}"/>
    <cellStyle name="60 % - Akzent5 4" xfId="198" xr:uid="{00000000-0005-0000-0000-0000C5000000}"/>
    <cellStyle name="60 % - Akzent5 5" xfId="199" xr:uid="{00000000-0005-0000-0000-0000C6000000}"/>
    <cellStyle name="60 % - Akzent5 6" xfId="200" xr:uid="{00000000-0005-0000-0000-0000C7000000}"/>
    <cellStyle name="60 % - Akzent6 2" xfId="201" xr:uid="{00000000-0005-0000-0000-0000C8000000}"/>
    <cellStyle name="60 % - Akzent6 2 2" xfId="202" xr:uid="{00000000-0005-0000-0000-0000C9000000}"/>
    <cellStyle name="60 % - Akzent6 2 3" xfId="203" xr:uid="{00000000-0005-0000-0000-0000CA000000}"/>
    <cellStyle name="60 % - Akzent6 2 3 2" xfId="204" xr:uid="{00000000-0005-0000-0000-0000CB000000}"/>
    <cellStyle name="60 % - Akzent6 2 3 2 2" xfId="205" xr:uid="{00000000-0005-0000-0000-0000CC000000}"/>
    <cellStyle name="60 % - Akzent6 2 3 3" xfId="206" xr:uid="{00000000-0005-0000-0000-0000CD000000}"/>
    <cellStyle name="60 % - Akzent6 2 4" xfId="207" xr:uid="{00000000-0005-0000-0000-0000CE000000}"/>
    <cellStyle name="60 % - Akzent6 3" xfId="208" xr:uid="{00000000-0005-0000-0000-0000CF000000}"/>
    <cellStyle name="60 % - Akzent6 4" xfId="209" xr:uid="{00000000-0005-0000-0000-0000D0000000}"/>
    <cellStyle name="60 % - Akzent6 5" xfId="210" xr:uid="{00000000-0005-0000-0000-0000D1000000}"/>
    <cellStyle name="60 % - Akzent6 6" xfId="211" xr:uid="{00000000-0005-0000-0000-0000D2000000}"/>
    <cellStyle name="Accent1" xfId="225" xr:uid="{00000000-0005-0000-0000-0000D3000000}"/>
    <cellStyle name="Accent1 2" xfId="212" xr:uid="{00000000-0005-0000-0000-0000D4000000}"/>
    <cellStyle name="Accent1 3" xfId="213" xr:uid="{00000000-0005-0000-0000-0000D5000000}"/>
    <cellStyle name="Accent1 3 2" xfId="214" xr:uid="{00000000-0005-0000-0000-0000D6000000}"/>
    <cellStyle name="Accent1 4" xfId="215" xr:uid="{00000000-0005-0000-0000-0000D7000000}"/>
    <cellStyle name="Accent1 5" xfId="544" xr:uid="{00000000-0005-0000-0000-0000D8000000}"/>
    <cellStyle name="Accent2" xfId="228" xr:uid="{00000000-0005-0000-0000-0000D9000000}"/>
    <cellStyle name="Accent2 2" xfId="216" xr:uid="{00000000-0005-0000-0000-0000DA000000}"/>
    <cellStyle name="Accent2 3" xfId="217" xr:uid="{00000000-0005-0000-0000-0000DB000000}"/>
    <cellStyle name="Accent2 4" xfId="545" xr:uid="{00000000-0005-0000-0000-0000DC000000}"/>
    <cellStyle name="Accent3" xfId="231" xr:uid="{00000000-0005-0000-0000-0000DD000000}"/>
    <cellStyle name="Accent3 2" xfId="218" xr:uid="{00000000-0005-0000-0000-0000DE000000}"/>
    <cellStyle name="Accent4" xfId="234" xr:uid="{00000000-0005-0000-0000-0000DF000000}"/>
    <cellStyle name="Accent4 2" xfId="219" xr:uid="{00000000-0005-0000-0000-0000E0000000}"/>
    <cellStyle name="Accent4 3" xfId="220" xr:uid="{00000000-0005-0000-0000-0000E1000000}"/>
    <cellStyle name="Accent4 3 2" xfId="221" xr:uid="{00000000-0005-0000-0000-0000E2000000}"/>
    <cellStyle name="Accent4 4" xfId="222" xr:uid="{00000000-0005-0000-0000-0000E3000000}"/>
    <cellStyle name="Accent4 5" xfId="546" xr:uid="{00000000-0005-0000-0000-0000E4000000}"/>
    <cellStyle name="Accent5" xfId="237" xr:uid="{00000000-0005-0000-0000-0000E5000000}"/>
    <cellStyle name="Accent5 2" xfId="223" xr:uid="{00000000-0005-0000-0000-0000E6000000}"/>
    <cellStyle name="Accent6" xfId="240" xr:uid="{00000000-0005-0000-0000-0000E7000000}"/>
    <cellStyle name="Accent6 2" xfId="224" xr:uid="{00000000-0005-0000-0000-0000E8000000}"/>
    <cellStyle name="Akzent1 2" xfId="226" xr:uid="{00000000-0005-0000-0000-0000E9000000}"/>
    <cellStyle name="Akzent1 3" xfId="227" xr:uid="{00000000-0005-0000-0000-0000EA000000}"/>
    <cellStyle name="Akzent2 2" xfId="229" xr:uid="{00000000-0005-0000-0000-0000EB000000}"/>
    <cellStyle name="Akzent2 3" xfId="230" xr:uid="{00000000-0005-0000-0000-0000EC000000}"/>
    <cellStyle name="Akzent3 2" xfId="232" xr:uid="{00000000-0005-0000-0000-0000ED000000}"/>
    <cellStyle name="Akzent3 3" xfId="233" xr:uid="{00000000-0005-0000-0000-0000EE000000}"/>
    <cellStyle name="Akzent4 2" xfId="235" xr:uid="{00000000-0005-0000-0000-0000EF000000}"/>
    <cellStyle name="Akzent4 3" xfId="236" xr:uid="{00000000-0005-0000-0000-0000F0000000}"/>
    <cellStyle name="Akzent5 2" xfId="238" xr:uid="{00000000-0005-0000-0000-0000F1000000}"/>
    <cellStyle name="Akzent5 3" xfId="239" xr:uid="{00000000-0005-0000-0000-0000F2000000}"/>
    <cellStyle name="Akzent6 2" xfId="241" xr:uid="{00000000-0005-0000-0000-0000F3000000}"/>
    <cellStyle name="Akzent6 3" xfId="242" xr:uid="{00000000-0005-0000-0000-0000F4000000}"/>
    <cellStyle name="Ausgabe 2" xfId="243" xr:uid="{00000000-0005-0000-0000-0000F5000000}"/>
    <cellStyle name="Ausgabe 2 2" xfId="244" xr:uid="{00000000-0005-0000-0000-0000F6000000}"/>
    <cellStyle name="Ausgabe 2 2 2" xfId="245" xr:uid="{00000000-0005-0000-0000-0000F7000000}"/>
    <cellStyle name="Ausgabe 2 2 3" xfId="246" xr:uid="{00000000-0005-0000-0000-0000F8000000}"/>
    <cellStyle name="Ausgabe 2 2 3 2" xfId="567" xr:uid="{00000000-0005-0000-0000-0000F9000000}"/>
    <cellStyle name="Ausgabe 2 2 3 3" xfId="547" xr:uid="{00000000-0005-0000-0000-0000FA000000}"/>
    <cellStyle name="Ausgabe 2 2 3_Expertise" xfId="582" xr:uid="{00000000-0005-0000-0000-0000FB000000}"/>
    <cellStyle name="Ausgabe 2 3" xfId="247" xr:uid="{00000000-0005-0000-0000-0000FC000000}"/>
    <cellStyle name="Ausgabe 2 3 2" xfId="248" xr:uid="{00000000-0005-0000-0000-0000FD000000}"/>
    <cellStyle name="Ausgabe 2 3 2 2" xfId="249" xr:uid="{00000000-0005-0000-0000-0000FE000000}"/>
    <cellStyle name="Ausgabe 2 3 3" xfId="250" xr:uid="{00000000-0005-0000-0000-0000FF000000}"/>
    <cellStyle name="Ausgabe 2 3 3 2" xfId="568" xr:uid="{00000000-0005-0000-0000-000000010000}"/>
    <cellStyle name="Ausgabe 2 3 3 3" xfId="548" xr:uid="{00000000-0005-0000-0000-000001010000}"/>
    <cellStyle name="Ausgabe 2 3 3_Expertise" xfId="583" xr:uid="{00000000-0005-0000-0000-000002010000}"/>
    <cellStyle name="Ausgabe 2 4" xfId="251" xr:uid="{00000000-0005-0000-0000-000003010000}"/>
    <cellStyle name="Ausgabe 2 5" xfId="252" xr:uid="{00000000-0005-0000-0000-000004010000}"/>
    <cellStyle name="Ausgabe 2 5 2" xfId="569" xr:uid="{00000000-0005-0000-0000-000005010000}"/>
    <cellStyle name="Ausgabe 2 5 3" xfId="549" xr:uid="{00000000-0005-0000-0000-000006010000}"/>
    <cellStyle name="Ausgabe 2 5_Expertise" xfId="584" xr:uid="{00000000-0005-0000-0000-000007010000}"/>
    <cellStyle name="Ausgabe 3" xfId="253" xr:uid="{00000000-0005-0000-0000-000008010000}"/>
    <cellStyle name="Ausgabe 3 2" xfId="254" xr:uid="{00000000-0005-0000-0000-000009010000}"/>
    <cellStyle name="Ausgabe 3 3" xfId="255" xr:uid="{00000000-0005-0000-0000-00000A010000}"/>
    <cellStyle name="Ausgabe 3 3 2" xfId="570" xr:uid="{00000000-0005-0000-0000-00000B010000}"/>
    <cellStyle name="Ausgabe 3 3 3" xfId="550" xr:uid="{00000000-0005-0000-0000-00000C010000}"/>
    <cellStyle name="Ausgabe 3 3_Expertise" xfId="585" xr:uid="{00000000-0005-0000-0000-00000D010000}"/>
    <cellStyle name="Ausgabe 4" xfId="256" xr:uid="{00000000-0005-0000-0000-00000E010000}"/>
    <cellStyle name="Ausgabe 5" xfId="257" xr:uid="{00000000-0005-0000-0000-00000F010000}"/>
    <cellStyle name="Ausgabe 6" xfId="258" xr:uid="{00000000-0005-0000-0000-000010010000}"/>
    <cellStyle name="Ausgabe 7" xfId="259" xr:uid="{00000000-0005-0000-0000-000011010000}"/>
    <cellStyle name="Ausgabe 7 2" xfId="260" xr:uid="{00000000-0005-0000-0000-000012010000}"/>
    <cellStyle name="Ausgabe 7 3" xfId="261" xr:uid="{00000000-0005-0000-0000-000013010000}"/>
    <cellStyle name="Ausgabe 7 3 2" xfId="262" xr:uid="{00000000-0005-0000-0000-000014010000}"/>
    <cellStyle name="Ausgabe 7 3 3" xfId="571" xr:uid="{00000000-0005-0000-0000-000015010000}"/>
    <cellStyle name="Ausgabe 7 3 4" xfId="551" xr:uid="{00000000-0005-0000-0000-000016010000}"/>
    <cellStyle name="Ausgabe 7 3_Expertise" xfId="586" xr:uid="{00000000-0005-0000-0000-000017010000}"/>
    <cellStyle name="Ausgabe 7 4" xfId="263" xr:uid="{00000000-0005-0000-0000-000018010000}"/>
    <cellStyle name="Ausgabe 8" xfId="264" xr:uid="{00000000-0005-0000-0000-000019010000}"/>
    <cellStyle name="Ausgabe 8 2" xfId="265" xr:uid="{00000000-0005-0000-0000-00001A010000}"/>
    <cellStyle name="Bad" xfId="473" xr:uid="{00000000-0005-0000-0000-00001B010000}"/>
    <cellStyle name="Bad 2" xfId="266" xr:uid="{00000000-0005-0000-0000-00001C010000}"/>
    <cellStyle name="Berechnung 2" xfId="267" xr:uid="{00000000-0005-0000-0000-00001D010000}"/>
    <cellStyle name="Berechnung 2 2" xfId="268" xr:uid="{00000000-0005-0000-0000-00001E010000}"/>
    <cellStyle name="Berechnung 2 3" xfId="269" xr:uid="{00000000-0005-0000-0000-00001F010000}"/>
    <cellStyle name="Berechnung 2 3 2" xfId="270" xr:uid="{00000000-0005-0000-0000-000020010000}"/>
    <cellStyle name="Berechnung 2 3 2 2" xfId="271" xr:uid="{00000000-0005-0000-0000-000021010000}"/>
    <cellStyle name="Berechnung 2 3 3" xfId="272" xr:uid="{00000000-0005-0000-0000-000022010000}"/>
    <cellStyle name="Berechnung 2 4" xfId="273" xr:uid="{00000000-0005-0000-0000-000023010000}"/>
    <cellStyle name="Berechnung 3" xfId="274" xr:uid="{00000000-0005-0000-0000-000024010000}"/>
    <cellStyle name="Berechnung 4" xfId="275" xr:uid="{00000000-0005-0000-0000-000025010000}"/>
    <cellStyle name="Berechnung 5" xfId="276" xr:uid="{00000000-0005-0000-0000-000026010000}"/>
    <cellStyle name="Berechnung 6" xfId="277" xr:uid="{00000000-0005-0000-0000-000027010000}"/>
    <cellStyle name="Berechnung 7" xfId="278" xr:uid="{00000000-0005-0000-0000-000028010000}"/>
    <cellStyle name="Berechnung 7 2" xfId="279" xr:uid="{00000000-0005-0000-0000-000029010000}"/>
    <cellStyle name="Berechnung 7 3" xfId="280" xr:uid="{00000000-0005-0000-0000-00002A010000}"/>
    <cellStyle name="Berechnung 8" xfId="281" xr:uid="{00000000-0005-0000-0000-00002B010000}"/>
    <cellStyle name="Calculation 2" xfId="282" xr:uid="{00000000-0005-0000-0000-00002C010000}"/>
    <cellStyle name="Check Cell" xfId="538" xr:uid="{00000000-0005-0000-0000-00002D010000}"/>
    <cellStyle name="Check Cell 2" xfId="283" xr:uid="{00000000-0005-0000-0000-00002E010000}"/>
    <cellStyle name="Check Cell 3" xfId="284" xr:uid="{00000000-0005-0000-0000-00002F010000}"/>
    <cellStyle name="Check Cell 4" xfId="285" xr:uid="{00000000-0005-0000-0000-000030010000}"/>
    <cellStyle name="Comma 2" xfId="572" xr:uid="{00000000-0005-0000-0000-000031010000}"/>
    <cellStyle name="Eingabe 2" xfId="286" xr:uid="{00000000-0005-0000-0000-000032010000}"/>
    <cellStyle name="Eingabe 3" xfId="287" xr:uid="{00000000-0005-0000-0000-000033010000}"/>
    <cellStyle name="Eingabe 4" xfId="288" xr:uid="{00000000-0005-0000-0000-000034010000}"/>
    <cellStyle name="Eingabe 5" xfId="289" xr:uid="{00000000-0005-0000-0000-000035010000}"/>
    <cellStyle name="Eingabe 6" xfId="290" xr:uid="{00000000-0005-0000-0000-000036010000}"/>
    <cellStyle name="Eingabe 7" xfId="291" xr:uid="{00000000-0005-0000-0000-000037010000}"/>
    <cellStyle name="Ergebnis 2" xfId="292" xr:uid="{00000000-0005-0000-0000-000038010000}"/>
    <cellStyle name="Ergebnis 2 2" xfId="293" xr:uid="{00000000-0005-0000-0000-000039010000}"/>
    <cellStyle name="Ergebnis 2 2 2" xfId="294" xr:uid="{00000000-0005-0000-0000-00003A010000}"/>
    <cellStyle name="Ergebnis 2 3" xfId="295" xr:uid="{00000000-0005-0000-0000-00003B010000}"/>
    <cellStyle name="Ergebnis 2 4" xfId="296" xr:uid="{00000000-0005-0000-0000-00003C010000}"/>
    <cellStyle name="Ergebnis 2 4 2" xfId="297" xr:uid="{00000000-0005-0000-0000-00003D010000}"/>
    <cellStyle name="Ergebnis 2 4 2 2" xfId="298" xr:uid="{00000000-0005-0000-0000-00003E010000}"/>
    <cellStyle name="Ergebnis 2 4 3" xfId="299" xr:uid="{00000000-0005-0000-0000-00003F010000}"/>
    <cellStyle name="Ergebnis 2 5" xfId="300" xr:uid="{00000000-0005-0000-0000-000040010000}"/>
    <cellStyle name="Ergebnis 3" xfId="301" xr:uid="{00000000-0005-0000-0000-000041010000}"/>
    <cellStyle name="Ergebnis 3 2" xfId="302" xr:uid="{00000000-0005-0000-0000-000042010000}"/>
    <cellStyle name="Ergebnis 4" xfId="303" xr:uid="{00000000-0005-0000-0000-000043010000}"/>
    <cellStyle name="Ergebnis 4 2" xfId="304" xr:uid="{00000000-0005-0000-0000-000044010000}"/>
    <cellStyle name="Ergebnis 5" xfId="305" xr:uid="{00000000-0005-0000-0000-000045010000}"/>
    <cellStyle name="Ergebnis 6" xfId="306" xr:uid="{00000000-0005-0000-0000-000046010000}"/>
    <cellStyle name="Ergebnis 7" xfId="307" xr:uid="{00000000-0005-0000-0000-000047010000}"/>
    <cellStyle name="Ergebnis 8" xfId="308" xr:uid="{00000000-0005-0000-0000-000048010000}"/>
    <cellStyle name="Ergebnis 8 2" xfId="309" xr:uid="{00000000-0005-0000-0000-000049010000}"/>
    <cellStyle name="Ergebnis 8 3" xfId="310" xr:uid="{00000000-0005-0000-0000-00004A010000}"/>
    <cellStyle name="Ergebnis 9" xfId="311" xr:uid="{00000000-0005-0000-0000-00004B010000}"/>
    <cellStyle name="Erklärender Text 2" xfId="312" xr:uid="{00000000-0005-0000-0000-00004C010000}"/>
    <cellStyle name="Erklärender Text 3" xfId="313" xr:uid="{00000000-0005-0000-0000-00004D010000}"/>
    <cellStyle name="Erklärender Text 4" xfId="314" xr:uid="{00000000-0005-0000-0000-00004E010000}"/>
    <cellStyle name="Erklärender Text 5" xfId="315" xr:uid="{00000000-0005-0000-0000-00004F010000}"/>
    <cellStyle name="Erklärender Text 6" xfId="316" xr:uid="{00000000-0005-0000-0000-000050010000}"/>
    <cellStyle name="Good" xfId="318" xr:uid="{00000000-0005-0000-0000-000051010000}"/>
    <cellStyle name="Good 2" xfId="317" xr:uid="{00000000-0005-0000-0000-000052010000}"/>
    <cellStyle name="Gut 2" xfId="319" xr:uid="{00000000-0005-0000-0000-000053010000}"/>
    <cellStyle name="Gut 3" xfId="320" xr:uid="{00000000-0005-0000-0000-000054010000}"/>
    <cellStyle name="Heading 1" xfId="513" xr:uid="{00000000-0005-0000-0000-000055010000}"/>
    <cellStyle name="Heading 1 2" xfId="321" xr:uid="{00000000-0005-0000-0000-000056010000}"/>
    <cellStyle name="Heading 1 2 2" xfId="322" xr:uid="{00000000-0005-0000-0000-000057010000}"/>
    <cellStyle name="Heading 1 3" xfId="323" xr:uid="{00000000-0005-0000-0000-000058010000}"/>
    <cellStyle name="Heading 1 4" xfId="552" xr:uid="{00000000-0005-0000-0000-000059010000}"/>
    <cellStyle name="Heading 2" xfId="516" xr:uid="{00000000-0005-0000-0000-00005A010000}"/>
    <cellStyle name="Heading 2 2" xfId="324" xr:uid="{00000000-0005-0000-0000-00005B010000}"/>
    <cellStyle name="Heading 2 2 2" xfId="325" xr:uid="{00000000-0005-0000-0000-00005C010000}"/>
    <cellStyle name="Heading 2 3" xfId="326" xr:uid="{00000000-0005-0000-0000-00005D010000}"/>
    <cellStyle name="Heading 2 4" xfId="553" xr:uid="{00000000-0005-0000-0000-00005E010000}"/>
    <cellStyle name="Heading 3" xfId="519" xr:uid="{00000000-0005-0000-0000-00005F010000}"/>
    <cellStyle name="Heading 3 2" xfId="327" xr:uid="{00000000-0005-0000-0000-000060010000}"/>
    <cellStyle name="Heading 3 2 2" xfId="328" xr:uid="{00000000-0005-0000-0000-000061010000}"/>
    <cellStyle name="Heading 3 3" xfId="329" xr:uid="{00000000-0005-0000-0000-000062010000}"/>
    <cellStyle name="Heading 3 4" xfId="554" xr:uid="{00000000-0005-0000-0000-000063010000}"/>
    <cellStyle name="Heading 4" xfId="522" xr:uid="{00000000-0005-0000-0000-000064010000}"/>
    <cellStyle name="Heading 4 2" xfId="330" xr:uid="{00000000-0005-0000-0000-000065010000}"/>
    <cellStyle name="Heading 4 2 2" xfId="331" xr:uid="{00000000-0005-0000-0000-000066010000}"/>
    <cellStyle name="Heading 4 3" xfId="332" xr:uid="{00000000-0005-0000-0000-000067010000}"/>
    <cellStyle name="Heading 4 4" xfId="555" xr:uid="{00000000-0005-0000-0000-000068010000}"/>
    <cellStyle name="Input 2" xfId="333" xr:uid="{00000000-0005-0000-0000-000069010000}"/>
    <cellStyle name="Linked Cell" xfId="527" xr:uid="{00000000-0005-0000-0000-00006A010000}"/>
    <cellStyle name="Linked Cell 2" xfId="334" xr:uid="{00000000-0005-0000-0000-00006B010000}"/>
    <cellStyle name="Neutral" xfId="335" builtinId="28" customBuiltin="1"/>
    <cellStyle name="Normal" xfId="0" builtinId="0"/>
    <cellStyle name="Normal 2" xfId="336" xr:uid="{00000000-0005-0000-0000-00006D010000}"/>
    <cellStyle name="Note" xfId="342" xr:uid="{00000000-0005-0000-0000-00006E010000}"/>
    <cellStyle name="Note 2" xfId="337" xr:uid="{00000000-0005-0000-0000-00006F010000}"/>
    <cellStyle name="Note 2 2" xfId="338" xr:uid="{00000000-0005-0000-0000-000070010000}"/>
    <cellStyle name="Note 3" xfId="339" xr:uid="{00000000-0005-0000-0000-000071010000}"/>
    <cellStyle name="Note 4" xfId="340" xr:uid="{00000000-0005-0000-0000-000072010000}"/>
    <cellStyle name="Note 5" xfId="341" xr:uid="{00000000-0005-0000-0000-000073010000}"/>
    <cellStyle name="Note 5 2" xfId="573" xr:uid="{00000000-0005-0000-0000-000074010000}"/>
    <cellStyle name="Note 5 3" xfId="556" xr:uid="{00000000-0005-0000-0000-000075010000}"/>
    <cellStyle name="Notiz 2" xfId="343" xr:uid="{00000000-0005-0000-0000-000076010000}"/>
    <cellStyle name="Notiz 2 2" xfId="344" xr:uid="{00000000-0005-0000-0000-000077010000}"/>
    <cellStyle name="Notiz 2 2 2" xfId="345" xr:uid="{00000000-0005-0000-0000-000078010000}"/>
    <cellStyle name="Notiz 2 2 2 2" xfId="346" xr:uid="{00000000-0005-0000-0000-000079010000}"/>
    <cellStyle name="Notiz 2 2 2 2 2" xfId="347" xr:uid="{00000000-0005-0000-0000-00007A010000}"/>
    <cellStyle name="Notiz 2 2 2 3" xfId="348" xr:uid="{00000000-0005-0000-0000-00007B010000}"/>
    <cellStyle name="Notiz 2 2 3" xfId="349" xr:uid="{00000000-0005-0000-0000-00007C010000}"/>
    <cellStyle name="Notiz 2 2 3 2" xfId="350" xr:uid="{00000000-0005-0000-0000-00007D010000}"/>
    <cellStyle name="Notiz 2 2 4" xfId="351" xr:uid="{00000000-0005-0000-0000-00007E010000}"/>
    <cellStyle name="Notiz 2 2 4 2" xfId="352" xr:uid="{00000000-0005-0000-0000-00007F010000}"/>
    <cellStyle name="Notiz 2 2 4 3" xfId="353" xr:uid="{00000000-0005-0000-0000-000080010000}"/>
    <cellStyle name="Notiz 2 2 4 3 2" xfId="354" xr:uid="{00000000-0005-0000-0000-000081010000}"/>
    <cellStyle name="Notiz 2 2 4 3 3" xfId="355" xr:uid="{00000000-0005-0000-0000-000082010000}"/>
    <cellStyle name="Notiz 2 2 4 4" xfId="356" xr:uid="{00000000-0005-0000-0000-000083010000}"/>
    <cellStyle name="Notiz 2 2 4 4 2" xfId="574" xr:uid="{00000000-0005-0000-0000-000084010000}"/>
    <cellStyle name="Notiz 2 2 4 4 3" xfId="557" xr:uid="{00000000-0005-0000-0000-000085010000}"/>
    <cellStyle name="Notiz 2 2 5" xfId="357" xr:uid="{00000000-0005-0000-0000-000086010000}"/>
    <cellStyle name="Notiz 2 2 5 2" xfId="358" xr:uid="{00000000-0005-0000-0000-000087010000}"/>
    <cellStyle name="Notiz 2 2 5 3" xfId="359" xr:uid="{00000000-0005-0000-0000-000088010000}"/>
    <cellStyle name="Notiz 2 2 5 4" xfId="360" xr:uid="{00000000-0005-0000-0000-000089010000}"/>
    <cellStyle name="Notiz 2 2 5 4 2" xfId="575" xr:uid="{00000000-0005-0000-0000-00008A010000}"/>
    <cellStyle name="Notiz 2 2 5 4 3" xfId="558" xr:uid="{00000000-0005-0000-0000-00008B010000}"/>
    <cellStyle name="Notiz 2 3" xfId="361" xr:uid="{00000000-0005-0000-0000-00008C010000}"/>
    <cellStyle name="Notiz 2 3 2" xfId="362" xr:uid="{00000000-0005-0000-0000-00008D010000}"/>
    <cellStyle name="Notiz 2 3 2 2" xfId="363" xr:uid="{00000000-0005-0000-0000-00008E010000}"/>
    <cellStyle name="Notiz 2 3 3" xfId="364" xr:uid="{00000000-0005-0000-0000-00008F010000}"/>
    <cellStyle name="Notiz 2 4" xfId="365" xr:uid="{00000000-0005-0000-0000-000090010000}"/>
    <cellStyle name="Notiz 2 4 2" xfId="366" xr:uid="{00000000-0005-0000-0000-000091010000}"/>
    <cellStyle name="Notiz 2 5" xfId="367" xr:uid="{00000000-0005-0000-0000-000092010000}"/>
    <cellStyle name="Notiz 3" xfId="368" xr:uid="{00000000-0005-0000-0000-000093010000}"/>
    <cellStyle name="Notiz 3 2" xfId="369" xr:uid="{00000000-0005-0000-0000-000094010000}"/>
    <cellStyle name="Notiz 3 2 2" xfId="370" xr:uid="{00000000-0005-0000-0000-000095010000}"/>
    <cellStyle name="Notiz 3 2 2 2" xfId="371" xr:uid="{00000000-0005-0000-0000-000096010000}"/>
    <cellStyle name="Notiz 3 2 3" xfId="372" xr:uid="{00000000-0005-0000-0000-000097010000}"/>
    <cellStyle name="Notiz 3 3" xfId="373" xr:uid="{00000000-0005-0000-0000-000098010000}"/>
    <cellStyle name="Notiz 3 3 2" xfId="374" xr:uid="{00000000-0005-0000-0000-000099010000}"/>
    <cellStyle name="Notiz 3 4" xfId="375" xr:uid="{00000000-0005-0000-0000-00009A010000}"/>
    <cellStyle name="Notiz 4" xfId="376" xr:uid="{00000000-0005-0000-0000-00009B010000}"/>
    <cellStyle name="Notiz 4 2" xfId="377" xr:uid="{00000000-0005-0000-0000-00009C010000}"/>
    <cellStyle name="Notiz 4 2 2" xfId="378" xr:uid="{00000000-0005-0000-0000-00009D010000}"/>
    <cellStyle name="Notiz 4 3" xfId="379" xr:uid="{00000000-0005-0000-0000-00009E010000}"/>
    <cellStyle name="Notiz 5" xfId="380" xr:uid="{00000000-0005-0000-0000-00009F010000}"/>
    <cellStyle name="Notiz 5 2" xfId="381" xr:uid="{00000000-0005-0000-0000-0000A0010000}"/>
    <cellStyle name="Notiz 5 2 2" xfId="382" xr:uid="{00000000-0005-0000-0000-0000A1010000}"/>
    <cellStyle name="Notiz 5 3" xfId="383" xr:uid="{00000000-0005-0000-0000-0000A2010000}"/>
    <cellStyle name="Notiz 6" xfId="384" xr:uid="{00000000-0005-0000-0000-0000A3010000}"/>
    <cellStyle name="Notiz 6 2" xfId="385" xr:uid="{00000000-0005-0000-0000-0000A4010000}"/>
    <cellStyle name="Notiz 7" xfId="386" xr:uid="{00000000-0005-0000-0000-0000A5010000}"/>
    <cellStyle name="Notiz 8" xfId="387" xr:uid="{00000000-0005-0000-0000-0000A6010000}"/>
    <cellStyle name="Output 2" xfId="388" xr:uid="{00000000-0005-0000-0000-0000A7010000}"/>
    <cellStyle name="Percent" xfId="543" builtinId="5"/>
    <cellStyle name="Percent 2" xfId="576" xr:uid="{00000000-0005-0000-0000-0000A8010000}"/>
    <cellStyle name="Prozent 10" xfId="389" xr:uid="{00000000-0005-0000-0000-0000AA010000}"/>
    <cellStyle name="Prozent 10 2" xfId="390" xr:uid="{00000000-0005-0000-0000-0000AB010000}"/>
    <cellStyle name="Prozent 10 3" xfId="391" xr:uid="{00000000-0005-0000-0000-0000AC010000}"/>
    <cellStyle name="Prozent 10 4" xfId="392" xr:uid="{00000000-0005-0000-0000-0000AD010000}"/>
    <cellStyle name="Prozent 10 4 2" xfId="577" xr:uid="{00000000-0005-0000-0000-0000AE010000}"/>
    <cellStyle name="Prozent 10 4 3" xfId="559" xr:uid="{00000000-0005-0000-0000-0000AF010000}"/>
    <cellStyle name="Prozent 11" xfId="393" xr:uid="{00000000-0005-0000-0000-0000B0010000}"/>
    <cellStyle name="Prozent 12" xfId="394" xr:uid="{00000000-0005-0000-0000-0000B1010000}"/>
    <cellStyle name="Prozent 2" xfId="395" xr:uid="{00000000-0005-0000-0000-0000B2010000}"/>
    <cellStyle name="Prozent 3" xfId="396" xr:uid="{00000000-0005-0000-0000-0000B3010000}"/>
    <cellStyle name="Prozent 3 2" xfId="397" xr:uid="{00000000-0005-0000-0000-0000B4010000}"/>
    <cellStyle name="Prozent 3 2 2" xfId="398" xr:uid="{00000000-0005-0000-0000-0000B5010000}"/>
    <cellStyle name="Prozent 3 2 2 2" xfId="399" xr:uid="{00000000-0005-0000-0000-0000B6010000}"/>
    <cellStyle name="Prozent 3 2 2 2 2" xfId="400" xr:uid="{00000000-0005-0000-0000-0000B7010000}"/>
    <cellStyle name="Prozent 3 2 2 3" xfId="401" xr:uid="{00000000-0005-0000-0000-0000B8010000}"/>
    <cellStyle name="Prozent 3 2 3" xfId="402" xr:uid="{00000000-0005-0000-0000-0000B9010000}"/>
    <cellStyle name="Prozent 3 2 3 2" xfId="403" xr:uid="{00000000-0005-0000-0000-0000BA010000}"/>
    <cellStyle name="Prozent 3 2 4" xfId="404" xr:uid="{00000000-0005-0000-0000-0000BB010000}"/>
    <cellStyle name="Prozent 3 2 4 2" xfId="405" xr:uid="{00000000-0005-0000-0000-0000BC010000}"/>
    <cellStyle name="Prozent 3 2 4 3" xfId="406" xr:uid="{00000000-0005-0000-0000-0000BD010000}"/>
    <cellStyle name="Prozent 3 2 5" xfId="407" xr:uid="{00000000-0005-0000-0000-0000BE010000}"/>
    <cellStyle name="Prozent 3 3" xfId="408" xr:uid="{00000000-0005-0000-0000-0000BF010000}"/>
    <cellStyle name="Prozent 3 3 2" xfId="409" xr:uid="{00000000-0005-0000-0000-0000C0010000}"/>
    <cellStyle name="Prozent 3 3 2 2" xfId="410" xr:uid="{00000000-0005-0000-0000-0000C1010000}"/>
    <cellStyle name="Prozent 3 3 3" xfId="411" xr:uid="{00000000-0005-0000-0000-0000C2010000}"/>
    <cellStyle name="Prozent 3 4" xfId="412" xr:uid="{00000000-0005-0000-0000-0000C3010000}"/>
    <cellStyle name="Prozent 3 4 2" xfId="413" xr:uid="{00000000-0005-0000-0000-0000C4010000}"/>
    <cellStyle name="Prozent 3 5" xfId="414" xr:uid="{00000000-0005-0000-0000-0000C5010000}"/>
    <cellStyle name="Prozent 4" xfId="415" xr:uid="{00000000-0005-0000-0000-0000C6010000}"/>
    <cellStyle name="Prozent 4 2" xfId="416" xr:uid="{00000000-0005-0000-0000-0000C7010000}"/>
    <cellStyle name="Prozent 4 2 2" xfId="417" xr:uid="{00000000-0005-0000-0000-0000C8010000}"/>
    <cellStyle name="Prozent 4 2 2 2" xfId="418" xr:uid="{00000000-0005-0000-0000-0000C9010000}"/>
    <cellStyle name="Prozent 4 2 2 2 2" xfId="419" xr:uid="{00000000-0005-0000-0000-0000CA010000}"/>
    <cellStyle name="Prozent 4 2 2 3" xfId="420" xr:uid="{00000000-0005-0000-0000-0000CB010000}"/>
    <cellStyle name="Prozent 4 2 3" xfId="421" xr:uid="{00000000-0005-0000-0000-0000CC010000}"/>
    <cellStyle name="Prozent 4 2 3 2" xfId="422" xr:uid="{00000000-0005-0000-0000-0000CD010000}"/>
    <cellStyle name="Prozent 4 2 4" xfId="423" xr:uid="{00000000-0005-0000-0000-0000CE010000}"/>
    <cellStyle name="Prozent 4 3" xfId="424" xr:uid="{00000000-0005-0000-0000-0000CF010000}"/>
    <cellStyle name="Prozent 4 3 2" xfId="425" xr:uid="{00000000-0005-0000-0000-0000D0010000}"/>
    <cellStyle name="Prozent 4 3 2 2" xfId="426" xr:uid="{00000000-0005-0000-0000-0000D1010000}"/>
    <cellStyle name="Prozent 4 3 3" xfId="427" xr:uid="{00000000-0005-0000-0000-0000D2010000}"/>
    <cellStyle name="Prozent 4 3 3 2" xfId="428" xr:uid="{00000000-0005-0000-0000-0000D3010000}"/>
    <cellStyle name="Prozent 4 3 4" xfId="429" xr:uid="{00000000-0005-0000-0000-0000D4010000}"/>
    <cellStyle name="Prozent 4 3 4 2" xfId="430" xr:uid="{00000000-0005-0000-0000-0000D5010000}"/>
    <cellStyle name="Prozent 4 3 4 3" xfId="431" xr:uid="{00000000-0005-0000-0000-0000D6010000}"/>
    <cellStyle name="Prozent 4 3 4 4" xfId="432" xr:uid="{00000000-0005-0000-0000-0000D7010000}"/>
    <cellStyle name="Prozent 4 3 4 4 2" xfId="578" xr:uid="{00000000-0005-0000-0000-0000D8010000}"/>
    <cellStyle name="Prozent 4 3 4 4 3" xfId="560" xr:uid="{00000000-0005-0000-0000-0000D9010000}"/>
    <cellStyle name="Prozent 4 4" xfId="433" xr:uid="{00000000-0005-0000-0000-0000DA010000}"/>
    <cellStyle name="Prozent 4 4 2" xfId="434" xr:uid="{00000000-0005-0000-0000-0000DB010000}"/>
    <cellStyle name="Prozent 4 5" xfId="435" xr:uid="{00000000-0005-0000-0000-0000DC010000}"/>
    <cellStyle name="Prozent 5" xfId="436" xr:uid="{00000000-0005-0000-0000-0000DD010000}"/>
    <cellStyle name="Prozent 5 2" xfId="437" xr:uid="{00000000-0005-0000-0000-0000DE010000}"/>
    <cellStyle name="Prozent 5 2 2" xfId="438" xr:uid="{00000000-0005-0000-0000-0000DF010000}"/>
    <cellStyle name="Prozent 5 2 2 2" xfId="439" xr:uid="{00000000-0005-0000-0000-0000E0010000}"/>
    <cellStyle name="Prozent 5 2 3" xfId="440" xr:uid="{00000000-0005-0000-0000-0000E1010000}"/>
    <cellStyle name="Prozent 5 3" xfId="441" xr:uid="{00000000-0005-0000-0000-0000E2010000}"/>
    <cellStyle name="Prozent 5 3 2" xfId="442" xr:uid="{00000000-0005-0000-0000-0000E3010000}"/>
    <cellStyle name="Prozent 5 4" xfId="443" xr:uid="{00000000-0005-0000-0000-0000E4010000}"/>
    <cellStyle name="Prozent 5 4 2" xfId="444" xr:uid="{00000000-0005-0000-0000-0000E5010000}"/>
    <cellStyle name="Prozent 5 4 3" xfId="445" xr:uid="{00000000-0005-0000-0000-0000E6010000}"/>
    <cellStyle name="Prozent 5 4 3 2" xfId="446" xr:uid="{00000000-0005-0000-0000-0000E7010000}"/>
    <cellStyle name="Prozent 5 4 3 3" xfId="447" xr:uid="{00000000-0005-0000-0000-0000E8010000}"/>
    <cellStyle name="Prozent 5 4 4" xfId="448" xr:uid="{00000000-0005-0000-0000-0000E9010000}"/>
    <cellStyle name="Prozent 5 4 4 2" xfId="579" xr:uid="{00000000-0005-0000-0000-0000EA010000}"/>
    <cellStyle name="Prozent 5 4 4 3" xfId="561" xr:uid="{00000000-0005-0000-0000-0000EB010000}"/>
    <cellStyle name="Prozent 5 5" xfId="449" xr:uid="{00000000-0005-0000-0000-0000EC010000}"/>
    <cellStyle name="Prozent 5 5 2" xfId="450" xr:uid="{00000000-0005-0000-0000-0000ED010000}"/>
    <cellStyle name="Prozent 5 5 3" xfId="451" xr:uid="{00000000-0005-0000-0000-0000EE010000}"/>
    <cellStyle name="Prozent 5 5 4" xfId="452" xr:uid="{00000000-0005-0000-0000-0000EF010000}"/>
    <cellStyle name="Prozent 5 5 4 2" xfId="580" xr:uid="{00000000-0005-0000-0000-0000F0010000}"/>
    <cellStyle name="Prozent 5 5 4 3" xfId="562" xr:uid="{00000000-0005-0000-0000-0000F1010000}"/>
    <cellStyle name="Prozent 6" xfId="453" xr:uid="{00000000-0005-0000-0000-0000F2010000}"/>
    <cellStyle name="Prozent 6 2" xfId="454" xr:uid="{00000000-0005-0000-0000-0000F3010000}"/>
    <cellStyle name="Prozent 6 2 2" xfId="455" xr:uid="{00000000-0005-0000-0000-0000F4010000}"/>
    <cellStyle name="Prozent 6 3" xfId="456" xr:uid="{00000000-0005-0000-0000-0000F5010000}"/>
    <cellStyle name="Prozent 7" xfId="457" xr:uid="{00000000-0005-0000-0000-0000F6010000}"/>
    <cellStyle name="Prozent 7 2" xfId="458" xr:uid="{00000000-0005-0000-0000-0000F7010000}"/>
    <cellStyle name="Prozent 7 2 2" xfId="459" xr:uid="{00000000-0005-0000-0000-0000F8010000}"/>
    <cellStyle name="Prozent 7 3" xfId="460" xr:uid="{00000000-0005-0000-0000-0000F9010000}"/>
    <cellStyle name="Prozent 8" xfId="461" xr:uid="{00000000-0005-0000-0000-0000FA010000}"/>
    <cellStyle name="Prozent 8 2" xfId="462" xr:uid="{00000000-0005-0000-0000-0000FB010000}"/>
    <cellStyle name="Prozent 8 2 2" xfId="463" xr:uid="{00000000-0005-0000-0000-0000FC010000}"/>
    <cellStyle name="Prozent 8 2 3" xfId="464" xr:uid="{00000000-0005-0000-0000-0000FD010000}"/>
    <cellStyle name="Prozent 8 3" xfId="465" xr:uid="{00000000-0005-0000-0000-0000FE010000}"/>
    <cellStyle name="Prozent 8 3 2" xfId="466" xr:uid="{00000000-0005-0000-0000-0000FF010000}"/>
    <cellStyle name="Prozent 8 3 2 2" xfId="467" xr:uid="{00000000-0005-0000-0000-000000020000}"/>
    <cellStyle name="Prozent 8 3 2 3" xfId="468" xr:uid="{00000000-0005-0000-0000-000001020000}"/>
    <cellStyle name="Prozent 8 3 3" xfId="469" xr:uid="{00000000-0005-0000-0000-000002020000}"/>
    <cellStyle name="Prozent 8 3 3 2" xfId="470" xr:uid="{00000000-0005-0000-0000-000003020000}"/>
    <cellStyle name="Prozent 8 3 3 3" xfId="471" xr:uid="{00000000-0005-0000-0000-000004020000}"/>
    <cellStyle name="Prozent 9" xfId="472" xr:uid="{00000000-0005-0000-0000-000005020000}"/>
    <cellStyle name="Schlecht 2" xfId="474" xr:uid="{00000000-0005-0000-0000-000006020000}"/>
    <cellStyle name="Schlecht 3" xfId="475" xr:uid="{00000000-0005-0000-0000-000007020000}"/>
    <cellStyle name="Standard 2" xfId="476" xr:uid="{00000000-0005-0000-0000-000009020000}"/>
    <cellStyle name="Standard 2 2" xfId="477" xr:uid="{00000000-0005-0000-0000-00000A020000}"/>
    <cellStyle name="Standard 2 2 2" xfId="478" xr:uid="{00000000-0005-0000-0000-00000B020000}"/>
    <cellStyle name="Standard 2 2 3" xfId="479" xr:uid="{00000000-0005-0000-0000-00000C020000}"/>
    <cellStyle name="Standard 2 3" xfId="480" xr:uid="{00000000-0005-0000-0000-00000D020000}"/>
    <cellStyle name="Standard 2 4" xfId="481" xr:uid="{00000000-0005-0000-0000-00000E020000}"/>
    <cellStyle name="Standard 2 5" xfId="482" xr:uid="{00000000-0005-0000-0000-00000F020000}"/>
    <cellStyle name="Standard 2 6" xfId="483" xr:uid="{00000000-0005-0000-0000-000010020000}"/>
    <cellStyle name="Standard 3" xfId="484" xr:uid="{00000000-0005-0000-0000-000011020000}"/>
    <cellStyle name="Standard 3 2" xfId="485" xr:uid="{00000000-0005-0000-0000-000012020000}"/>
    <cellStyle name="Standard 3 2 2" xfId="486" xr:uid="{00000000-0005-0000-0000-000013020000}"/>
    <cellStyle name="Standard 3 2 2 2" xfId="487" xr:uid="{00000000-0005-0000-0000-000014020000}"/>
    <cellStyle name="Standard 3 2 2 2 2" xfId="488" xr:uid="{00000000-0005-0000-0000-000015020000}"/>
    <cellStyle name="Standard 3 2 2 3" xfId="489" xr:uid="{00000000-0005-0000-0000-000016020000}"/>
    <cellStyle name="Standard 3 2 3" xfId="490" xr:uid="{00000000-0005-0000-0000-000017020000}"/>
    <cellStyle name="Standard 3 2 3 2" xfId="491" xr:uid="{00000000-0005-0000-0000-000018020000}"/>
    <cellStyle name="Standard 3 2 4" xfId="492" xr:uid="{00000000-0005-0000-0000-000019020000}"/>
    <cellStyle name="Standard 3 2 4 2" xfId="493" xr:uid="{00000000-0005-0000-0000-00001A020000}"/>
    <cellStyle name="Standard 3 2 4 3" xfId="494" xr:uid="{00000000-0005-0000-0000-00001B020000}"/>
    <cellStyle name="Standard 3 2 5" xfId="495" xr:uid="{00000000-0005-0000-0000-00001C020000}"/>
    <cellStyle name="Standard 3 2 6" xfId="496" xr:uid="{00000000-0005-0000-0000-00001D020000}"/>
    <cellStyle name="Standard 3 2_Expertise" xfId="588" xr:uid="{00000000-0005-0000-0000-00001E020000}"/>
    <cellStyle name="Standard 3 3" xfId="497" xr:uid="{00000000-0005-0000-0000-00001F020000}"/>
    <cellStyle name="Standard 3 3 2" xfId="498" xr:uid="{00000000-0005-0000-0000-000020020000}"/>
    <cellStyle name="Standard 3 3 2 2" xfId="499" xr:uid="{00000000-0005-0000-0000-000021020000}"/>
    <cellStyle name="Standard 3 3 3" xfId="500" xr:uid="{00000000-0005-0000-0000-000022020000}"/>
    <cellStyle name="Standard 3 4" xfId="501" xr:uid="{00000000-0005-0000-0000-000023020000}"/>
    <cellStyle name="Standard 3 4 2" xfId="502" xr:uid="{00000000-0005-0000-0000-000024020000}"/>
    <cellStyle name="Standard 3 5" xfId="503" xr:uid="{00000000-0005-0000-0000-000025020000}"/>
    <cellStyle name="Standard 3 6" xfId="504" xr:uid="{00000000-0005-0000-0000-000026020000}"/>
    <cellStyle name="Standard 3_Expertise" xfId="587" xr:uid="{00000000-0005-0000-0000-000027020000}"/>
    <cellStyle name="Standard 4" xfId="505" xr:uid="{00000000-0005-0000-0000-000028020000}"/>
    <cellStyle name="Standard 5" xfId="506" xr:uid="{00000000-0005-0000-0000-000029020000}"/>
    <cellStyle name="Standard 5 2" xfId="507" xr:uid="{00000000-0005-0000-0000-00002A020000}"/>
    <cellStyle name="Standard 6" xfId="563" xr:uid="{00000000-0005-0000-0000-00002B020000}"/>
    <cellStyle name="Standard 6 2" xfId="581" xr:uid="{00000000-0005-0000-0000-00002C020000}"/>
    <cellStyle name="Standard 7" xfId="564" xr:uid="{00000000-0005-0000-0000-00002D020000}"/>
    <cellStyle name="Standard_Werte" xfId="565" xr:uid="{00000000-0005-0000-0000-00002E020000}"/>
    <cellStyle name="Title" xfId="512" xr:uid="{00000000-0005-0000-0000-00002F020000}"/>
    <cellStyle name="Title 2" xfId="508" xr:uid="{00000000-0005-0000-0000-000030020000}"/>
    <cellStyle name="Title 2 2" xfId="509" xr:uid="{00000000-0005-0000-0000-000031020000}"/>
    <cellStyle name="Title 3" xfId="510" xr:uid="{00000000-0005-0000-0000-000032020000}"/>
    <cellStyle name="Title 4" xfId="566" xr:uid="{00000000-0005-0000-0000-000033020000}"/>
    <cellStyle name="Total 2" xfId="511" xr:uid="{00000000-0005-0000-0000-000034020000}"/>
    <cellStyle name="Überschrift 1 2" xfId="514" xr:uid="{00000000-0005-0000-0000-000035020000}"/>
    <cellStyle name="Überschrift 1 3" xfId="515" xr:uid="{00000000-0005-0000-0000-000036020000}"/>
    <cellStyle name="Überschrift 2 2" xfId="517" xr:uid="{00000000-0005-0000-0000-000037020000}"/>
    <cellStyle name="Überschrift 2 3" xfId="518" xr:uid="{00000000-0005-0000-0000-000038020000}"/>
    <cellStyle name="Überschrift 3 2" xfId="520" xr:uid="{00000000-0005-0000-0000-000039020000}"/>
    <cellStyle name="Überschrift 3 3" xfId="521" xr:uid="{00000000-0005-0000-0000-00003A020000}"/>
    <cellStyle name="Überschrift 4 2" xfId="523" xr:uid="{00000000-0005-0000-0000-00003B020000}"/>
    <cellStyle name="Überschrift 4 3" xfId="524" xr:uid="{00000000-0005-0000-0000-00003C020000}"/>
    <cellStyle name="Überschrift 5" xfId="525" xr:uid="{00000000-0005-0000-0000-00003D020000}"/>
    <cellStyle name="Überschrift 6" xfId="526" xr:uid="{00000000-0005-0000-0000-00003E020000}"/>
    <cellStyle name="Verknüpfte Zelle 2" xfId="528" xr:uid="{00000000-0005-0000-0000-00003F020000}"/>
    <cellStyle name="Verknüpfte Zelle 3" xfId="529" xr:uid="{00000000-0005-0000-0000-000040020000}"/>
    <cellStyle name="Warnender Text 2" xfId="530" xr:uid="{00000000-0005-0000-0000-000041020000}"/>
    <cellStyle name="Warnender Text 2 2" xfId="531" xr:uid="{00000000-0005-0000-0000-000042020000}"/>
    <cellStyle name="Warnender Text 2 3" xfId="532" xr:uid="{00000000-0005-0000-0000-000043020000}"/>
    <cellStyle name="Warnender Text 2 3 2" xfId="533" xr:uid="{00000000-0005-0000-0000-000044020000}"/>
    <cellStyle name="Warnender Text 3" xfId="534" xr:uid="{00000000-0005-0000-0000-000045020000}"/>
    <cellStyle name="Warnender Text 4" xfId="535" xr:uid="{00000000-0005-0000-0000-000046020000}"/>
    <cellStyle name="Warnender Text 5" xfId="536" xr:uid="{00000000-0005-0000-0000-000047020000}"/>
    <cellStyle name="Warnender Text 6" xfId="537" xr:uid="{00000000-0005-0000-0000-000048020000}"/>
    <cellStyle name="Zelle überprüfen 2" xfId="539" xr:uid="{00000000-0005-0000-0000-000049020000}"/>
    <cellStyle name="Zelle überprüfen 2 2" xfId="540" xr:uid="{00000000-0005-0000-0000-00004A020000}"/>
    <cellStyle name="Zelle überprüfen 3" xfId="541" xr:uid="{00000000-0005-0000-0000-00004B020000}"/>
    <cellStyle name="Zelle überprüfen 4" xfId="542" xr:uid="{00000000-0005-0000-0000-00004C020000}"/>
  </cellStyles>
  <dxfs count="138">
    <dxf>
      <fill>
        <patternFill>
          <bgColor rgb="FFC0C0C0"/>
        </patternFill>
      </fill>
    </dxf>
    <dxf>
      <fill>
        <patternFill>
          <bgColor rgb="FFDCE6F1"/>
        </patternFill>
      </fill>
    </dxf>
    <dxf>
      <fill>
        <patternFill>
          <bgColor rgb="FFFFFF99"/>
        </patternFill>
      </fill>
    </dxf>
    <dxf>
      <fill>
        <patternFill>
          <bgColor rgb="FFDCE6F1"/>
        </patternFill>
      </fill>
    </dxf>
    <dxf>
      <fill>
        <patternFill>
          <bgColor rgb="FFC0C0C0"/>
        </patternFill>
      </fill>
    </dxf>
    <dxf>
      <fill>
        <patternFill>
          <bgColor rgb="FFFFFF99"/>
        </patternFill>
      </fill>
    </dxf>
    <dxf>
      <fill>
        <patternFill>
          <bgColor rgb="FFFFFF99"/>
        </patternFill>
      </fill>
    </dxf>
    <dxf>
      <fill>
        <patternFill>
          <bgColor rgb="FFDCE6F1"/>
        </patternFill>
      </fill>
    </dxf>
    <dxf>
      <fill>
        <patternFill>
          <bgColor rgb="FFC0C0C0"/>
        </patternFill>
      </fill>
    </dxf>
    <dxf>
      <fill>
        <patternFill>
          <bgColor rgb="FFFFFF99"/>
        </patternFill>
      </fill>
    </dxf>
    <dxf>
      <fill>
        <patternFill>
          <bgColor rgb="FFDCE6F1"/>
        </patternFill>
      </fill>
    </dxf>
    <dxf>
      <fill>
        <patternFill>
          <bgColor rgb="FFC0C0C0"/>
        </patternFill>
      </fill>
    </dxf>
    <dxf>
      <fill>
        <patternFill>
          <bgColor rgb="FFFF7C80"/>
        </patternFill>
      </fill>
    </dxf>
    <dxf>
      <fill>
        <patternFill>
          <bgColor rgb="FFFFFF99"/>
        </patternFill>
      </fill>
    </dxf>
    <dxf>
      <fill>
        <patternFill>
          <bgColor rgb="FFC0C0C0"/>
        </patternFill>
      </fill>
    </dxf>
    <dxf>
      <fill>
        <patternFill>
          <bgColor rgb="FFDCE6F1"/>
        </patternFill>
      </fill>
    </dxf>
    <dxf>
      <fill>
        <patternFill>
          <bgColor rgb="FFFFFF99"/>
        </patternFill>
      </fill>
    </dxf>
    <dxf>
      <fill>
        <patternFill>
          <bgColor rgb="FFC0C0C0"/>
        </patternFill>
      </fill>
    </dxf>
    <dxf>
      <fill>
        <patternFill>
          <bgColor rgb="FFDCE6F1"/>
        </patternFill>
      </fill>
    </dxf>
    <dxf>
      <fill>
        <patternFill>
          <bgColor rgb="FFC0C0C0"/>
        </patternFill>
      </fill>
    </dxf>
    <dxf>
      <fill>
        <patternFill>
          <bgColor rgb="FFFFFF99"/>
        </patternFill>
      </fill>
    </dxf>
    <dxf>
      <fill>
        <patternFill>
          <bgColor rgb="FFFFFF99"/>
        </patternFill>
      </fill>
    </dxf>
    <dxf>
      <fill>
        <patternFill>
          <bgColor rgb="FFDCE6F1"/>
        </patternFill>
      </fill>
    </dxf>
    <dxf>
      <fill>
        <patternFill>
          <bgColor rgb="FFDCE6F1"/>
        </patternFill>
      </fill>
    </dxf>
    <dxf>
      <fill>
        <patternFill>
          <bgColor rgb="FFC0C0C0"/>
        </patternFill>
      </fill>
    </dxf>
    <dxf>
      <fill>
        <patternFill>
          <bgColor rgb="FFFFFF99"/>
        </patternFill>
      </fill>
    </dxf>
    <dxf>
      <fill>
        <patternFill>
          <bgColor rgb="FFFFFF99"/>
        </patternFill>
      </fill>
    </dxf>
    <dxf>
      <fill>
        <patternFill>
          <bgColor rgb="FFC0C0C0"/>
        </patternFill>
      </fill>
    </dxf>
    <dxf>
      <fill>
        <patternFill>
          <bgColor rgb="FFDCE6F1"/>
        </patternFill>
      </fill>
    </dxf>
    <dxf>
      <fill>
        <patternFill>
          <bgColor rgb="FFFFFF99"/>
        </patternFill>
      </fill>
    </dxf>
    <dxf>
      <fill>
        <patternFill>
          <bgColor rgb="FFDCE6F1"/>
        </patternFill>
      </fill>
    </dxf>
    <dxf>
      <fill>
        <patternFill>
          <bgColor rgb="FFC0C0C0"/>
        </patternFill>
      </fill>
    </dxf>
    <dxf>
      <fill>
        <patternFill>
          <bgColor rgb="FFFFFF99"/>
        </patternFill>
      </fill>
    </dxf>
    <dxf>
      <fill>
        <patternFill>
          <bgColor rgb="FFFFFF99"/>
        </patternFill>
      </fill>
    </dxf>
    <dxf>
      <fill>
        <patternFill>
          <bgColor rgb="FFDCE6F1"/>
        </patternFill>
      </fill>
    </dxf>
    <dxf>
      <fill>
        <patternFill>
          <bgColor rgb="FFC0C0C0"/>
        </patternFill>
      </fill>
    </dxf>
    <dxf>
      <fill>
        <patternFill>
          <bgColor rgb="FFFF7C80"/>
        </patternFill>
      </fill>
    </dxf>
    <dxf>
      <fill>
        <patternFill>
          <bgColor rgb="FFFFFF99"/>
        </patternFill>
      </fill>
    </dxf>
    <dxf>
      <fill>
        <patternFill>
          <bgColor rgb="FFDCE6F1"/>
        </patternFill>
      </fill>
    </dxf>
    <dxf>
      <fill>
        <patternFill>
          <bgColor rgb="FFC0C0C0"/>
        </patternFill>
      </fill>
    </dxf>
    <dxf>
      <fill>
        <patternFill>
          <bgColor rgb="FFFF7C80"/>
        </patternFill>
      </fill>
    </dxf>
    <dxf>
      <fill>
        <patternFill>
          <bgColor rgb="FFFFFF99"/>
        </patternFill>
      </fill>
    </dxf>
    <dxf>
      <fill>
        <patternFill>
          <bgColor rgb="FFDCE6F1"/>
        </patternFill>
      </fill>
    </dxf>
    <dxf>
      <fill>
        <patternFill>
          <bgColor rgb="FFC0C0C0"/>
        </patternFill>
      </fill>
    </dxf>
    <dxf>
      <fill>
        <patternFill>
          <bgColor rgb="FFFF7C80"/>
        </patternFill>
      </fill>
    </dxf>
    <dxf>
      <fill>
        <patternFill>
          <bgColor rgb="FFDCE6F1"/>
        </patternFill>
      </fill>
    </dxf>
    <dxf>
      <fill>
        <patternFill>
          <bgColor rgb="FFC0C0C0"/>
        </patternFill>
      </fill>
    </dxf>
    <dxf>
      <fill>
        <patternFill>
          <bgColor rgb="FFFFFF99"/>
        </patternFill>
      </fill>
    </dxf>
    <dxf>
      <fill>
        <patternFill>
          <bgColor rgb="FFC0C0C0"/>
        </patternFill>
      </fill>
    </dxf>
    <dxf>
      <fill>
        <patternFill>
          <bgColor rgb="FFFFFF99"/>
        </patternFill>
      </fill>
    </dxf>
    <dxf>
      <fill>
        <patternFill>
          <bgColor rgb="FFDCE6F1"/>
        </patternFill>
      </fill>
    </dxf>
    <dxf>
      <fill>
        <patternFill>
          <bgColor rgb="FFDCE6F1"/>
        </patternFill>
      </fill>
    </dxf>
    <dxf>
      <fill>
        <patternFill>
          <bgColor rgb="FFFF7C80"/>
        </patternFill>
      </fill>
    </dxf>
    <dxf>
      <fill>
        <patternFill>
          <bgColor rgb="FFDCE6F1"/>
        </patternFill>
      </fill>
    </dxf>
    <dxf>
      <fill>
        <patternFill>
          <bgColor rgb="FFFF7C80"/>
        </patternFill>
      </fill>
    </dxf>
    <dxf>
      <fill>
        <patternFill>
          <bgColor rgb="FFDCE6F1"/>
        </patternFill>
      </fill>
    </dxf>
    <dxf>
      <fill>
        <patternFill>
          <bgColor rgb="FFFF7C80"/>
        </patternFill>
      </fill>
    </dxf>
    <dxf>
      <fill>
        <patternFill>
          <bgColor rgb="FFDCE6F1"/>
        </patternFill>
      </fill>
    </dxf>
    <dxf>
      <fill>
        <patternFill>
          <bgColor rgb="FFFF7C80"/>
        </patternFill>
      </fill>
    </dxf>
    <dxf>
      <fill>
        <patternFill>
          <bgColor rgb="FFFF7C80"/>
        </patternFill>
      </fill>
    </dxf>
    <dxf>
      <fill>
        <patternFill>
          <bgColor rgb="FFDCE6F1"/>
        </patternFill>
      </fill>
    </dxf>
    <dxf>
      <fill>
        <patternFill>
          <bgColor rgb="FFFF7C80"/>
        </patternFill>
      </fill>
    </dxf>
    <dxf>
      <fill>
        <patternFill>
          <bgColor rgb="FFFF7C80"/>
        </patternFill>
      </fill>
    </dxf>
    <dxf>
      <fill>
        <patternFill>
          <bgColor rgb="FFFF7C80"/>
        </patternFill>
      </fill>
    </dxf>
    <dxf>
      <fill>
        <patternFill>
          <bgColor rgb="FFDCE6F1"/>
        </patternFill>
      </fill>
    </dxf>
    <dxf>
      <fill>
        <patternFill>
          <bgColor rgb="FFFF7C80"/>
        </patternFill>
      </fill>
    </dxf>
    <dxf>
      <fill>
        <patternFill>
          <bgColor rgb="FF99FF66"/>
        </patternFill>
      </fill>
    </dxf>
    <dxf>
      <fill>
        <patternFill>
          <bgColor indexed="10"/>
        </patternFill>
      </fill>
    </dxf>
    <dxf>
      <fill>
        <patternFill>
          <bgColor indexed="42"/>
        </patternFill>
      </fill>
    </dxf>
    <dxf>
      <fill>
        <patternFill>
          <bgColor indexed="43"/>
        </patternFill>
      </fill>
    </dxf>
    <dxf>
      <fill>
        <patternFill>
          <bgColor indexed="10"/>
        </patternFill>
      </fill>
      <border>
        <left style="thin">
          <color indexed="64"/>
        </left>
        <right style="thin">
          <color indexed="64"/>
        </right>
        <top style="thin">
          <color indexed="64"/>
        </top>
        <bottom style="thin">
          <color indexed="64"/>
        </bottom>
      </border>
    </dxf>
    <dxf>
      <fill>
        <patternFill>
          <bgColor indexed="42"/>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theme="0" tint="-0.24994659260841701"/>
        </patternFill>
      </fill>
    </dxf>
    <dxf>
      <fill>
        <patternFill>
          <bgColor rgb="FFDCE6F1"/>
        </patternFill>
      </fill>
    </dxf>
    <dxf>
      <fill>
        <patternFill>
          <bgColor theme="0" tint="-0.24994659260841701"/>
        </patternFill>
      </fill>
    </dxf>
    <dxf>
      <fill>
        <patternFill>
          <bgColor rgb="FFDCE6F1"/>
        </patternFill>
      </fill>
    </dxf>
    <dxf>
      <fill>
        <patternFill>
          <bgColor theme="0" tint="-0.24994659260841701"/>
        </patternFill>
      </fill>
    </dxf>
    <dxf>
      <fill>
        <patternFill>
          <bgColor rgb="FFDCE6F1"/>
        </patternFill>
      </fill>
    </dxf>
    <dxf>
      <fill>
        <patternFill>
          <bgColor theme="0" tint="-0.24994659260841701"/>
        </patternFill>
      </fill>
    </dxf>
    <dxf>
      <fill>
        <patternFill>
          <bgColor rgb="FFDCE6F1"/>
        </patternFill>
      </fill>
    </dxf>
    <dxf>
      <fill>
        <patternFill>
          <bgColor theme="0" tint="-0.24994659260841701"/>
        </patternFill>
      </fill>
    </dxf>
    <dxf>
      <fill>
        <patternFill>
          <bgColor rgb="FFDCE6F1"/>
        </patternFill>
      </fill>
    </dxf>
    <dxf>
      <fill>
        <patternFill>
          <bgColor theme="0" tint="-0.24994659260841701"/>
        </patternFill>
      </fill>
    </dxf>
    <dxf>
      <fill>
        <patternFill>
          <bgColor rgb="FFDCE6F1"/>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C0C0C0"/>
        </patternFill>
      </fill>
    </dxf>
    <dxf>
      <font>
        <color rgb="FF9C0006"/>
      </font>
      <fill>
        <patternFill>
          <bgColor rgb="FFFFC7CE"/>
        </patternFill>
      </fill>
    </dxf>
    <dxf>
      <fill>
        <patternFill>
          <bgColor rgb="FFC0C0C0"/>
        </patternFill>
      </fill>
    </dxf>
    <dxf>
      <fill>
        <patternFill>
          <bgColor rgb="FFC0C0C0"/>
        </patternFill>
      </fill>
    </dxf>
    <dxf>
      <fill>
        <patternFill>
          <bgColor rgb="FFDCE6F1"/>
        </patternFill>
      </fill>
    </dxf>
    <dxf>
      <fill>
        <patternFill>
          <bgColor rgb="FFC0C0C0"/>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rgb="FFFF7C80"/>
        </patternFill>
      </fill>
    </dxf>
    <dxf>
      <fill>
        <patternFill>
          <bgColor rgb="FF99FF66"/>
        </patternFill>
      </fill>
    </dxf>
    <dxf>
      <fill>
        <patternFill>
          <bgColor rgb="FFFFFF99"/>
        </patternFill>
      </fill>
    </dxf>
    <dxf>
      <fill>
        <patternFill>
          <bgColor rgb="FFC0C0C0"/>
        </patternFill>
      </fill>
    </dxf>
    <dxf>
      <fill>
        <patternFill>
          <bgColor rgb="FFC0C0C0"/>
        </patternFill>
      </fill>
    </dxf>
    <dxf>
      <fill>
        <patternFill>
          <bgColor rgb="FFDCE6F1"/>
        </patternFill>
      </fill>
    </dxf>
    <dxf>
      <fill>
        <patternFill>
          <bgColor rgb="FFDCE6F1"/>
        </patternFill>
      </fill>
    </dxf>
    <dxf>
      <fill>
        <patternFill>
          <bgColor rgb="FFC0C0C0"/>
        </patternFill>
      </fill>
    </dxf>
    <dxf>
      <fill>
        <patternFill>
          <bgColor indexed="22"/>
        </patternFill>
      </fill>
    </dxf>
    <dxf>
      <fill>
        <patternFill>
          <bgColor rgb="FFC0C0C0"/>
        </patternFill>
      </fill>
    </dxf>
    <dxf>
      <fill>
        <patternFill patternType="lightUp">
          <bgColor theme="0"/>
        </patternFill>
      </fill>
    </dxf>
    <dxf>
      <fill>
        <patternFill patternType="lightUp">
          <bgColor theme="0"/>
        </patternFill>
      </fill>
    </dxf>
    <dxf>
      <fill>
        <patternFill>
          <bgColor rgb="FFC0C0C0"/>
        </patternFill>
      </fill>
    </dxf>
    <dxf>
      <fill>
        <patternFill>
          <bgColor rgb="FFC0C0C0"/>
        </patternFill>
      </fill>
    </dxf>
    <dxf>
      <fill>
        <patternFill>
          <bgColor rgb="FFC0C0C0"/>
        </patternFill>
      </fill>
    </dxf>
    <dxf>
      <fill>
        <patternFill>
          <bgColor rgb="FFC0C0C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7C80"/>
      <rgbColor rgb="0099FF66"/>
      <rgbColor rgb="000000FF"/>
      <rgbColor rgb="00FFFF00"/>
      <rgbColor rgb="00FF00FF"/>
      <rgbColor rgb="0000B0AC"/>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DCE6F1"/>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FBFBF"/>
      <color rgb="FFC0C0C0"/>
      <color rgb="FFDCE6F1"/>
      <color rgb="FFB2B2B2"/>
      <color rgb="FFFF7C80"/>
      <color rgb="FFCCFFCC"/>
      <color rgb="FFFFFF99"/>
      <color rgb="FFE8E8E8"/>
      <color rgb="FFFF0000"/>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13</xdr:col>
      <xdr:colOff>47625</xdr:colOff>
      <xdr:row>0</xdr:row>
      <xdr:rowOff>57150</xdr:rowOff>
    </xdr:from>
    <xdr:to>
      <xdr:col>15</xdr:col>
      <xdr:colOff>369570</xdr:colOff>
      <xdr:row>3</xdr:row>
      <xdr:rowOff>171450</xdr:rowOff>
    </xdr:to>
    <xdr:pic>
      <xdr:nvPicPr>
        <xdr:cNvPr id="236030" name="Grafik 1">
          <a:extLst>
            <a:ext uri="{FF2B5EF4-FFF2-40B4-BE49-F238E27FC236}">
              <a16:creationId xmlns:a16="http://schemas.microsoft.com/office/drawing/2014/main" id="{00000000-0008-0000-0000-0000FE9903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3425" y="57150"/>
          <a:ext cx="142684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281940</xdr:colOff>
      <xdr:row>13</xdr:row>
      <xdr:rowOff>4763</xdr:rowOff>
    </xdr:from>
    <xdr:to>
      <xdr:col>16</xdr:col>
      <xdr:colOff>0</xdr:colOff>
      <xdr:row>13</xdr:row>
      <xdr:rowOff>100013</xdr:rowOff>
    </xdr:to>
    <xdr:pic>
      <xdr:nvPicPr>
        <xdr:cNvPr id="236047" name="Grafik 23">
          <a:extLst>
            <a:ext uri="{FF2B5EF4-FFF2-40B4-BE49-F238E27FC236}">
              <a16:creationId xmlns:a16="http://schemas.microsoft.com/office/drawing/2014/main" id="{00000000-0008-0000-0000-00000F9A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749790" y="2005013"/>
          <a:ext cx="9906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409575</xdr:colOff>
      <xdr:row>15</xdr:row>
      <xdr:rowOff>4763</xdr:rowOff>
    </xdr:from>
    <xdr:to>
      <xdr:col>4</xdr:col>
      <xdr:colOff>0</xdr:colOff>
      <xdr:row>15</xdr:row>
      <xdr:rowOff>100013</xdr:rowOff>
    </xdr:to>
    <xdr:pic>
      <xdr:nvPicPr>
        <xdr:cNvPr id="236049" name="Grafik 23">
          <a:extLst>
            <a:ext uri="{FF2B5EF4-FFF2-40B4-BE49-F238E27FC236}">
              <a16:creationId xmlns:a16="http://schemas.microsoft.com/office/drawing/2014/main" id="{00000000-0008-0000-0000-0000119A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76625" y="2281238"/>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397193</xdr:colOff>
      <xdr:row>37</xdr:row>
      <xdr:rowOff>3572</xdr:rowOff>
    </xdr:from>
    <xdr:to>
      <xdr:col>3</xdr:col>
      <xdr:colOff>511493</xdr:colOff>
      <xdr:row>37</xdr:row>
      <xdr:rowOff>108347</xdr:rowOff>
    </xdr:to>
    <xdr:pic>
      <xdr:nvPicPr>
        <xdr:cNvPr id="9" name="Grafik 22">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64243" y="8499872"/>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397193</xdr:colOff>
      <xdr:row>33</xdr:row>
      <xdr:rowOff>3572</xdr:rowOff>
    </xdr:from>
    <xdr:to>
      <xdr:col>3</xdr:col>
      <xdr:colOff>511493</xdr:colOff>
      <xdr:row>33</xdr:row>
      <xdr:rowOff>108347</xdr:rowOff>
    </xdr:to>
    <xdr:pic>
      <xdr:nvPicPr>
        <xdr:cNvPr id="10" name="Grafik 22">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64243" y="7261622"/>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409575</xdr:colOff>
      <xdr:row>5</xdr:row>
      <xdr:rowOff>14287</xdr:rowOff>
    </xdr:from>
    <xdr:to>
      <xdr:col>4</xdr:col>
      <xdr:colOff>0</xdr:colOff>
      <xdr:row>5</xdr:row>
      <xdr:rowOff>109537</xdr:rowOff>
    </xdr:to>
    <xdr:pic>
      <xdr:nvPicPr>
        <xdr:cNvPr id="11" name="Grafik 23">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76625" y="909637"/>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400050</xdr:colOff>
      <xdr:row>27</xdr:row>
      <xdr:rowOff>6569</xdr:rowOff>
    </xdr:from>
    <xdr:to>
      <xdr:col>5</xdr:col>
      <xdr:colOff>0</xdr:colOff>
      <xdr:row>27</xdr:row>
      <xdr:rowOff>111344</xdr:rowOff>
    </xdr:to>
    <xdr:pic>
      <xdr:nvPicPr>
        <xdr:cNvPr id="12" name="Grafik 22">
          <a:extLst>
            <a:ext uri="{FF2B5EF4-FFF2-40B4-BE49-F238E27FC236}">
              <a16:creationId xmlns:a16="http://schemas.microsoft.com/office/drawing/2014/main" id="{D37914E3-5F4E-45C5-B13C-C69B55C76C2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80136" y="5977759"/>
          <a:ext cx="11233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400050</xdr:colOff>
      <xdr:row>28</xdr:row>
      <xdr:rowOff>6569</xdr:rowOff>
    </xdr:from>
    <xdr:to>
      <xdr:col>5</xdr:col>
      <xdr:colOff>0</xdr:colOff>
      <xdr:row>28</xdr:row>
      <xdr:rowOff>111344</xdr:rowOff>
    </xdr:to>
    <xdr:pic>
      <xdr:nvPicPr>
        <xdr:cNvPr id="13" name="Grafik 22">
          <a:extLst>
            <a:ext uri="{FF2B5EF4-FFF2-40B4-BE49-F238E27FC236}">
              <a16:creationId xmlns:a16="http://schemas.microsoft.com/office/drawing/2014/main" id="{B18E99C7-D738-4EA9-9357-477D0A8B2F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80136" y="6227379"/>
          <a:ext cx="11233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412531</xdr:colOff>
      <xdr:row>27</xdr:row>
      <xdr:rowOff>5953</xdr:rowOff>
    </xdr:from>
    <xdr:to>
      <xdr:col>6</xdr:col>
      <xdr:colOff>2956</xdr:colOff>
      <xdr:row>27</xdr:row>
      <xdr:rowOff>110728</xdr:rowOff>
    </xdr:to>
    <xdr:pic>
      <xdr:nvPicPr>
        <xdr:cNvPr id="14" name="Grafik 22">
          <a:extLst>
            <a:ext uri="{FF2B5EF4-FFF2-40B4-BE49-F238E27FC236}">
              <a16:creationId xmlns:a16="http://schemas.microsoft.com/office/drawing/2014/main" id="{01F57B46-3C37-47E5-B839-50FC20B9BC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08281" y="5976937"/>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400050</xdr:colOff>
      <xdr:row>29</xdr:row>
      <xdr:rowOff>6569</xdr:rowOff>
    </xdr:from>
    <xdr:to>
      <xdr:col>5</xdr:col>
      <xdr:colOff>0</xdr:colOff>
      <xdr:row>29</xdr:row>
      <xdr:rowOff>111344</xdr:rowOff>
    </xdr:to>
    <xdr:pic>
      <xdr:nvPicPr>
        <xdr:cNvPr id="15" name="Grafik 22">
          <a:extLst>
            <a:ext uri="{FF2B5EF4-FFF2-40B4-BE49-F238E27FC236}">
              <a16:creationId xmlns:a16="http://schemas.microsoft.com/office/drawing/2014/main" id="{95ECD4F3-1454-4B45-AEBD-04DBDDE97FB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80136" y="6477000"/>
          <a:ext cx="11233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412531</xdr:colOff>
      <xdr:row>28</xdr:row>
      <xdr:rowOff>5953</xdr:rowOff>
    </xdr:from>
    <xdr:to>
      <xdr:col>6</xdr:col>
      <xdr:colOff>2956</xdr:colOff>
      <xdr:row>28</xdr:row>
      <xdr:rowOff>110728</xdr:rowOff>
    </xdr:to>
    <xdr:pic>
      <xdr:nvPicPr>
        <xdr:cNvPr id="16" name="Grafik 22">
          <a:extLst>
            <a:ext uri="{FF2B5EF4-FFF2-40B4-BE49-F238E27FC236}">
              <a16:creationId xmlns:a16="http://schemas.microsoft.com/office/drawing/2014/main" id="{E025D535-6254-42F0-B4AF-09B1FDE07D8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08281" y="6226969"/>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412531</xdr:colOff>
      <xdr:row>29</xdr:row>
      <xdr:rowOff>5953</xdr:rowOff>
    </xdr:from>
    <xdr:to>
      <xdr:col>6</xdr:col>
      <xdr:colOff>2956</xdr:colOff>
      <xdr:row>29</xdr:row>
      <xdr:rowOff>110728</xdr:rowOff>
    </xdr:to>
    <xdr:pic>
      <xdr:nvPicPr>
        <xdr:cNvPr id="17" name="Grafik 22">
          <a:extLst>
            <a:ext uri="{FF2B5EF4-FFF2-40B4-BE49-F238E27FC236}">
              <a16:creationId xmlns:a16="http://schemas.microsoft.com/office/drawing/2014/main" id="{442C75D1-2A69-4334-8071-984BCF47C06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08281" y="64770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460156</xdr:colOff>
      <xdr:row>27</xdr:row>
      <xdr:rowOff>5953</xdr:rowOff>
    </xdr:from>
    <xdr:to>
      <xdr:col>7</xdr:col>
      <xdr:colOff>2956</xdr:colOff>
      <xdr:row>27</xdr:row>
      <xdr:rowOff>110728</xdr:rowOff>
    </xdr:to>
    <xdr:pic>
      <xdr:nvPicPr>
        <xdr:cNvPr id="18" name="Grafik 22">
          <a:extLst>
            <a:ext uri="{FF2B5EF4-FFF2-40B4-BE49-F238E27FC236}">
              <a16:creationId xmlns:a16="http://schemas.microsoft.com/office/drawing/2014/main" id="{B7E47689-2BA4-4A39-8950-5B4AABC18D3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079781" y="5976937"/>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460156</xdr:colOff>
      <xdr:row>28</xdr:row>
      <xdr:rowOff>5953</xdr:rowOff>
    </xdr:from>
    <xdr:to>
      <xdr:col>7</xdr:col>
      <xdr:colOff>2956</xdr:colOff>
      <xdr:row>28</xdr:row>
      <xdr:rowOff>110728</xdr:rowOff>
    </xdr:to>
    <xdr:pic>
      <xdr:nvPicPr>
        <xdr:cNvPr id="19" name="Grafik 22">
          <a:extLst>
            <a:ext uri="{FF2B5EF4-FFF2-40B4-BE49-F238E27FC236}">
              <a16:creationId xmlns:a16="http://schemas.microsoft.com/office/drawing/2014/main" id="{4DF26945-6EC2-40CC-BCFC-35818850F56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079781" y="6226969"/>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460156</xdr:colOff>
      <xdr:row>29</xdr:row>
      <xdr:rowOff>5953</xdr:rowOff>
    </xdr:from>
    <xdr:to>
      <xdr:col>7</xdr:col>
      <xdr:colOff>2956</xdr:colOff>
      <xdr:row>29</xdr:row>
      <xdr:rowOff>110728</xdr:rowOff>
    </xdr:to>
    <xdr:pic>
      <xdr:nvPicPr>
        <xdr:cNvPr id="20" name="Grafik 22">
          <a:extLst>
            <a:ext uri="{FF2B5EF4-FFF2-40B4-BE49-F238E27FC236}">
              <a16:creationId xmlns:a16="http://schemas.microsoft.com/office/drawing/2014/main" id="{2D74E2B4-A342-4340-A0EF-6337FD0F23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079781" y="64770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450631</xdr:colOff>
      <xdr:row>27</xdr:row>
      <xdr:rowOff>5953</xdr:rowOff>
    </xdr:from>
    <xdr:to>
      <xdr:col>8</xdr:col>
      <xdr:colOff>2956</xdr:colOff>
      <xdr:row>27</xdr:row>
      <xdr:rowOff>110728</xdr:rowOff>
    </xdr:to>
    <xdr:pic>
      <xdr:nvPicPr>
        <xdr:cNvPr id="21" name="Grafik 22">
          <a:extLst>
            <a:ext uri="{FF2B5EF4-FFF2-40B4-BE49-F238E27FC236}">
              <a16:creationId xmlns:a16="http://schemas.microsoft.com/office/drawing/2014/main" id="{1612B8AC-EFAF-4BAB-942E-45515EBC963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41756" y="5976937"/>
          <a:ext cx="11191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450631</xdr:colOff>
      <xdr:row>28</xdr:row>
      <xdr:rowOff>5953</xdr:rowOff>
    </xdr:from>
    <xdr:to>
      <xdr:col>8</xdr:col>
      <xdr:colOff>2956</xdr:colOff>
      <xdr:row>28</xdr:row>
      <xdr:rowOff>110728</xdr:rowOff>
    </xdr:to>
    <xdr:pic>
      <xdr:nvPicPr>
        <xdr:cNvPr id="22" name="Grafik 22">
          <a:extLst>
            <a:ext uri="{FF2B5EF4-FFF2-40B4-BE49-F238E27FC236}">
              <a16:creationId xmlns:a16="http://schemas.microsoft.com/office/drawing/2014/main" id="{89F2B8AD-8366-45BC-968D-044FB64152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41756" y="6226969"/>
          <a:ext cx="11191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450631</xdr:colOff>
      <xdr:row>29</xdr:row>
      <xdr:rowOff>5953</xdr:rowOff>
    </xdr:from>
    <xdr:to>
      <xdr:col>8</xdr:col>
      <xdr:colOff>2956</xdr:colOff>
      <xdr:row>29</xdr:row>
      <xdr:rowOff>110728</xdr:rowOff>
    </xdr:to>
    <xdr:pic>
      <xdr:nvPicPr>
        <xdr:cNvPr id="23" name="Grafik 22">
          <a:extLst>
            <a:ext uri="{FF2B5EF4-FFF2-40B4-BE49-F238E27FC236}">
              <a16:creationId xmlns:a16="http://schemas.microsoft.com/office/drawing/2014/main" id="{674A2782-76D5-47B5-9F9A-3D17D5D8E6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41756" y="6477000"/>
          <a:ext cx="11191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400050</xdr:colOff>
      <xdr:row>27</xdr:row>
      <xdr:rowOff>5953</xdr:rowOff>
    </xdr:from>
    <xdr:to>
      <xdr:col>9</xdr:col>
      <xdr:colOff>0</xdr:colOff>
      <xdr:row>27</xdr:row>
      <xdr:rowOff>110728</xdr:rowOff>
    </xdr:to>
    <xdr:pic>
      <xdr:nvPicPr>
        <xdr:cNvPr id="24" name="Grafik 22">
          <a:extLst>
            <a:ext uri="{FF2B5EF4-FFF2-40B4-BE49-F238E27FC236}">
              <a16:creationId xmlns:a16="http://schemas.microsoft.com/office/drawing/2014/main" id="{1B1702F4-B4B4-407C-9F6C-89494B813C8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50769" y="5976937"/>
          <a:ext cx="11191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400050</xdr:colOff>
      <xdr:row>28</xdr:row>
      <xdr:rowOff>5953</xdr:rowOff>
    </xdr:from>
    <xdr:to>
      <xdr:col>9</xdr:col>
      <xdr:colOff>0</xdr:colOff>
      <xdr:row>28</xdr:row>
      <xdr:rowOff>110728</xdr:rowOff>
    </xdr:to>
    <xdr:pic>
      <xdr:nvPicPr>
        <xdr:cNvPr id="25" name="Grafik 22">
          <a:extLst>
            <a:ext uri="{FF2B5EF4-FFF2-40B4-BE49-F238E27FC236}">
              <a16:creationId xmlns:a16="http://schemas.microsoft.com/office/drawing/2014/main" id="{152AA55E-0FF8-42A4-A010-4C94E24B90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50769" y="6226969"/>
          <a:ext cx="11191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400050</xdr:colOff>
      <xdr:row>29</xdr:row>
      <xdr:rowOff>5953</xdr:rowOff>
    </xdr:from>
    <xdr:to>
      <xdr:col>9</xdr:col>
      <xdr:colOff>0</xdr:colOff>
      <xdr:row>29</xdr:row>
      <xdr:rowOff>110728</xdr:rowOff>
    </xdr:to>
    <xdr:pic>
      <xdr:nvPicPr>
        <xdr:cNvPr id="26" name="Grafik 22">
          <a:extLst>
            <a:ext uri="{FF2B5EF4-FFF2-40B4-BE49-F238E27FC236}">
              <a16:creationId xmlns:a16="http://schemas.microsoft.com/office/drawing/2014/main" id="{9A05E2A8-908F-4B93-90A4-3A084D997A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50769" y="6477000"/>
          <a:ext cx="11191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403006</xdr:colOff>
      <xdr:row>27</xdr:row>
      <xdr:rowOff>5953</xdr:rowOff>
    </xdr:from>
    <xdr:to>
      <xdr:col>10</xdr:col>
      <xdr:colOff>2956</xdr:colOff>
      <xdr:row>27</xdr:row>
      <xdr:rowOff>110728</xdr:rowOff>
    </xdr:to>
    <xdr:pic>
      <xdr:nvPicPr>
        <xdr:cNvPr id="27" name="Grafik 22">
          <a:extLst>
            <a:ext uri="{FF2B5EF4-FFF2-40B4-BE49-F238E27FC236}">
              <a16:creationId xmlns:a16="http://schemas.microsoft.com/office/drawing/2014/main" id="{93A74975-4900-455D-8604-A8A66D2332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65694" y="5976937"/>
          <a:ext cx="11191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403006</xdr:colOff>
      <xdr:row>28</xdr:row>
      <xdr:rowOff>5953</xdr:rowOff>
    </xdr:from>
    <xdr:to>
      <xdr:col>10</xdr:col>
      <xdr:colOff>2956</xdr:colOff>
      <xdr:row>28</xdr:row>
      <xdr:rowOff>110728</xdr:rowOff>
    </xdr:to>
    <xdr:pic>
      <xdr:nvPicPr>
        <xdr:cNvPr id="28" name="Grafik 22">
          <a:extLst>
            <a:ext uri="{FF2B5EF4-FFF2-40B4-BE49-F238E27FC236}">
              <a16:creationId xmlns:a16="http://schemas.microsoft.com/office/drawing/2014/main" id="{E78AE735-6929-4AE6-97C6-CDD29B28AAE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65694" y="6226969"/>
          <a:ext cx="11191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403006</xdr:colOff>
      <xdr:row>29</xdr:row>
      <xdr:rowOff>5953</xdr:rowOff>
    </xdr:from>
    <xdr:to>
      <xdr:col>10</xdr:col>
      <xdr:colOff>2956</xdr:colOff>
      <xdr:row>29</xdr:row>
      <xdr:rowOff>110728</xdr:rowOff>
    </xdr:to>
    <xdr:pic>
      <xdr:nvPicPr>
        <xdr:cNvPr id="29" name="Grafik 22">
          <a:extLst>
            <a:ext uri="{FF2B5EF4-FFF2-40B4-BE49-F238E27FC236}">
              <a16:creationId xmlns:a16="http://schemas.microsoft.com/office/drawing/2014/main" id="{62EBB079-20A7-4C7A-908A-262A898D03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65694" y="6477000"/>
          <a:ext cx="11191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404156</xdr:colOff>
      <xdr:row>27</xdr:row>
      <xdr:rowOff>5953</xdr:rowOff>
    </xdr:from>
    <xdr:to>
      <xdr:col>11</xdr:col>
      <xdr:colOff>2136</xdr:colOff>
      <xdr:row>27</xdr:row>
      <xdr:rowOff>110728</xdr:rowOff>
    </xdr:to>
    <xdr:pic>
      <xdr:nvPicPr>
        <xdr:cNvPr id="30" name="Grafik 22">
          <a:extLst>
            <a:ext uri="{FF2B5EF4-FFF2-40B4-BE49-F238E27FC236}">
              <a16:creationId xmlns:a16="http://schemas.microsoft.com/office/drawing/2014/main" id="{155E3009-55F6-4E35-B949-FDAAFD4D292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85956" y="5397103"/>
          <a:ext cx="11233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404156</xdr:colOff>
      <xdr:row>28</xdr:row>
      <xdr:rowOff>5953</xdr:rowOff>
    </xdr:from>
    <xdr:to>
      <xdr:col>11</xdr:col>
      <xdr:colOff>2136</xdr:colOff>
      <xdr:row>28</xdr:row>
      <xdr:rowOff>110728</xdr:rowOff>
    </xdr:to>
    <xdr:pic>
      <xdr:nvPicPr>
        <xdr:cNvPr id="31" name="Grafik 22">
          <a:extLst>
            <a:ext uri="{FF2B5EF4-FFF2-40B4-BE49-F238E27FC236}">
              <a16:creationId xmlns:a16="http://schemas.microsoft.com/office/drawing/2014/main" id="{0C816934-C82B-406D-81E1-C9DC84A2BB4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85956" y="5644753"/>
          <a:ext cx="11233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404155</xdr:colOff>
      <xdr:row>29</xdr:row>
      <xdr:rowOff>5953</xdr:rowOff>
    </xdr:from>
    <xdr:to>
      <xdr:col>11</xdr:col>
      <xdr:colOff>2135</xdr:colOff>
      <xdr:row>29</xdr:row>
      <xdr:rowOff>110728</xdr:rowOff>
    </xdr:to>
    <xdr:pic>
      <xdr:nvPicPr>
        <xdr:cNvPr id="32" name="Grafik 22">
          <a:extLst>
            <a:ext uri="{FF2B5EF4-FFF2-40B4-BE49-F238E27FC236}">
              <a16:creationId xmlns:a16="http://schemas.microsoft.com/office/drawing/2014/main" id="{8FAC34BA-5487-45C0-ACEA-9A258D23F44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85955" y="5892403"/>
          <a:ext cx="11233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400050</xdr:colOff>
      <xdr:row>27</xdr:row>
      <xdr:rowOff>5953</xdr:rowOff>
    </xdr:from>
    <xdr:to>
      <xdr:col>12</xdr:col>
      <xdr:colOff>0</xdr:colOff>
      <xdr:row>27</xdr:row>
      <xdr:rowOff>110728</xdr:rowOff>
    </xdr:to>
    <xdr:pic>
      <xdr:nvPicPr>
        <xdr:cNvPr id="33" name="Grafik 22">
          <a:extLst>
            <a:ext uri="{FF2B5EF4-FFF2-40B4-BE49-F238E27FC236}">
              <a16:creationId xmlns:a16="http://schemas.microsoft.com/office/drawing/2014/main" id="{B037B1AE-2E36-4336-85C2-2233150A6AC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86675" y="5976937"/>
          <a:ext cx="11191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400050</xdr:colOff>
      <xdr:row>28</xdr:row>
      <xdr:rowOff>5953</xdr:rowOff>
    </xdr:from>
    <xdr:to>
      <xdr:col>12</xdr:col>
      <xdr:colOff>0</xdr:colOff>
      <xdr:row>28</xdr:row>
      <xdr:rowOff>110728</xdr:rowOff>
    </xdr:to>
    <xdr:pic>
      <xdr:nvPicPr>
        <xdr:cNvPr id="34" name="Grafik 22">
          <a:extLst>
            <a:ext uri="{FF2B5EF4-FFF2-40B4-BE49-F238E27FC236}">
              <a16:creationId xmlns:a16="http://schemas.microsoft.com/office/drawing/2014/main" id="{1DE78D71-C340-4608-B6A7-E17A0DC08F8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86675" y="6226969"/>
          <a:ext cx="11191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400050</xdr:colOff>
      <xdr:row>29</xdr:row>
      <xdr:rowOff>5953</xdr:rowOff>
    </xdr:from>
    <xdr:to>
      <xdr:col>12</xdr:col>
      <xdr:colOff>0</xdr:colOff>
      <xdr:row>29</xdr:row>
      <xdr:rowOff>110728</xdr:rowOff>
    </xdr:to>
    <xdr:pic>
      <xdr:nvPicPr>
        <xdr:cNvPr id="35" name="Grafik 22">
          <a:extLst>
            <a:ext uri="{FF2B5EF4-FFF2-40B4-BE49-F238E27FC236}">
              <a16:creationId xmlns:a16="http://schemas.microsoft.com/office/drawing/2014/main" id="{06ED8DDD-3C29-4489-9133-06A92AF3D8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86675" y="6477000"/>
          <a:ext cx="11191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438807</xdr:colOff>
      <xdr:row>27</xdr:row>
      <xdr:rowOff>5953</xdr:rowOff>
    </xdr:from>
    <xdr:to>
      <xdr:col>13</xdr:col>
      <xdr:colOff>1314</xdr:colOff>
      <xdr:row>27</xdr:row>
      <xdr:rowOff>110728</xdr:rowOff>
    </xdr:to>
    <xdr:pic>
      <xdr:nvPicPr>
        <xdr:cNvPr id="36" name="Grafik 22">
          <a:extLst>
            <a:ext uri="{FF2B5EF4-FFF2-40B4-BE49-F238E27FC236}">
              <a16:creationId xmlns:a16="http://schemas.microsoft.com/office/drawing/2014/main" id="{B3476B7D-6EAE-4851-89BC-E68CE6BD417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237401" y="5976937"/>
          <a:ext cx="11614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438807</xdr:colOff>
      <xdr:row>28</xdr:row>
      <xdr:rowOff>5953</xdr:rowOff>
    </xdr:from>
    <xdr:to>
      <xdr:col>13</xdr:col>
      <xdr:colOff>1314</xdr:colOff>
      <xdr:row>28</xdr:row>
      <xdr:rowOff>110728</xdr:rowOff>
    </xdr:to>
    <xdr:pic>
      <xdr:nvPicPr>
        <xdr:cNvPr id="37" name="Grafik 22">
          <a:extLst>
            <a:ext uri="{FF2B5EF4-FFF2-40B4-BE49-F238E27FC236}">
              <a16:creationId xmlns:a16="http://schemas.microsoft.com/office/drawing/2014/main" id="{EA8755E4-1B91-4E7A-B0DD-854B4AB436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237401" y="6226969"/>
          <a:ext cx="11614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438807</xdr:colOff>
      <xdr:row>29</xdr:row>
      <xdr:rowOff>5953</xdr:rowOff>
    </xdr:from>
    <xdr:to>
      <xdr:col>13</xdr:col>
      <xdr:colOff>1314</xdr:colOff>
      <xdr:row>29</xdr:row>
      <xdr:rowOff>110728</xdr:rowOff>
    </xdr:to>
    <xdr:pic>
      <xdr:nvPicPr>
        <xdr:cNvPr id="38" name="Grafik 22">
          <a:extLst>
            <a:ext uri="{FF2B5EF4-FFF2-40B4-BE49-F238E27FC236}">
              <a16:creationId xmlns:a16="http://schemas.microsoft.com/office/drawing/2014/main" id="{0B899F94-4935-4C4C-B6E2-43DE89048BE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237401" y="6477000"/>
          <a:ext cx="11614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438807</xdr:colOff>
      <xdr:row>27</xdr:row>
      <xdr:rowOff>5953</xdr:rowOff>
    </xdr:from>
    <xdr:to>
      <xdr:col>14</xdr:col>
      <xdr:colOff>1314</xdr:colOff>
      <xdr:row>27</xdr:row>
      <xdr:rowOff>110728</xdr:rowOff>
    </xdr:to>
    <xdr:pic>
      <xdr:nvPicPr>
        <xdr:cNvPr id="39" name="Grafik 22">
          <a:extLst>
            <a:ext uri="{FF2B5EF4-FFF2-40B4-BE49-F238E27FC236}">
              <a16:creationId xmlns:a16="http://schemas.microsoft.com/office/drawing/2014/main" id="{066AFD08-5C24-477F-949F-ECF9F8DADD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01757" y="5359003"/>
          <a:ext cx="11495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438807</xdr:colOff>
      <xdr:row>28</xdr:row>
      <xdr:rowOff>5953</xdr:rowOff>
    </xdr:from>
    <xdr:to>
      <xdr:col>14</xdr:col>
      <xdr:colOff>1314</xdr:colOff>
      <xdr:row>28</xdr:row>
      <xdr:rowOff>110728</xdr:rowOff>
    </xdr:to>
    <xdr:pic>
      <xdr:nvPicPr>
        <xdr:cNvPr id="40" name="Grafik 22">
          <a:extLst>
            <a:ext uri="{FF2B5EF4-FFF2-40B4-BE49-F238E27FC236}">
              <a16:creationId xmlns:a16="http://schemas.microsoft.com/office/drawing/2014/main" id="{B22CD62C-2805-4D50-A9B8-772997B360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01757" y="5606653"/>
          <a:ext cx="11495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438807</xdr:colOff>
      <xdr:row>29</xdr:row>
      <xdr:rowOff>5953</xdr:rowOff>
    </xdr:from>
    <xdr:to>
      <xdr:col>14</xdr:col>
      <xdr:colOff>1314</xdr:colOff>
      <xdr:row>29</xdr:row>
      <xdr:rowOff>110728</xdr:rowOff>
    </xdr:to>
    <xdr:pic>
      <xdr:nvPicPr>
        <xdr:cNvPr id="41" name="Grafik 22">
          <a:extLst>
            <a:ext uri="{FF2B5EF4-FFF2-40B4-BE49-F238E27FC236}">
              <a16:creationId xmlns:a16="http://schemas.microsoft.com/office/drawing/2014/main" id="{18AD099A-C9F6-442F-97B4-DA8978CB389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91041" y="6477000"/>
          <a:ext cx="11614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438807</xdr:colOff>
      <xdr:row>27</xdr:row>
      <xdr:rowOff>5953</xdr:rowOff>
    </xdr:from>
    <xdr:to>
      <xdr:col>15</xdr:col>
      <xdr:colOff>1314</xdr:colOff>
      <xdr:row>27</xdr:row>
      <xdr:rowOff>110728</xdr:rowOff>
    </xdr:to>
    <xdr:pic>
      <xdr:nvPicPr>
        <xdr:cNvPr id="42" name="Grafik 22">
          <a:extLst>
            <a:ext uri="{FF2B5EF4-FFF2-40B4-BE49-F238E27FC236}">
              <a16:creationId xmlns:a16="http://schemas.microsoft.com/office/drawing/2014/main" id="{43EA1398-CD1A-4FBD-934E-84C241B0A18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44682" y="5976937"/>
          <a:ext cx="11614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438807</xdr:colOff>
      <xdr:row>28</xdr:row>
      <xdr:rowOff>5953</xdr:rowOff>
    </xdr:from>
    <xdr:to>
      <xdr:col>15</xdr:col>
      <xdr:colOff>1314</xdr:colOff>
      <xdr:row>28</xdr:row>
      <xdr:rowOff>110728</xdr:rowOff>
    </xdr:to>
    <xdr:pic>
      <xdr:nvPicPr>
        <xdr:cNvPr id="43" name="Grafik 22">
          <a:extLst>
            <a:ext uri="{FF2B5EF4-FFF2-40B4-BE49-F238E27FC236}">
              <a16:creationId xmlns:a16="http://schemas.microsoft.com/office/drawing/2014/main" id="{4AE1C250-B810-49AB-8FE1-3B025C4A3F3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44682" y="6226969"/>
          <a:ext cx="11614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438807</xdr:colOff>
      <xdr:row>29</xdr:row>
      <xdr:rowOff>5953</xdr:rowOff>
    </xdr:from>
    <xdr:to>
      <xdr:col>15</xdr:col>
      <xdr:colOff>1314</xdr:colOff>
      <xdr:row>29</xdr:row>
      <xdr:rowOff>110728</xdr:rowOff>
    </xdr:to>
    <xdr:pic>
      <xdr:nvPicPr>
        <xdr:cNvPr id="44" name="Grafik 22">
          <a:extLst>
            <a:ext uri="{FF2B5EF4-FFF2-40B4-BE49-F238E27FC236}">
              <a16:creationId xmlns:a16="http://schemas.microsoft.com/office/drawing/2014/main" id="{955238A3-16D0-4F71-AAEA-1E8630F4CAF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44682" y="6477000"/>
          <a:ext cx="11614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409575</xdr:colOff>
      <xdr:row>13</xdr:row>
      <xdr:rowOff>9525</xdr:rowOff>
    </xdr:from>
    <xdr:to>
      <xdr:col>4</xdr:col>
      <xdr:colOff>0</xdr:colOff>
      <xdr:row>13</xdr:row>
      <xdr:rowOff>104775</xdr:rowOff>
    </xdr:to>
    <xdr:pic>
      <xdr:nvPicPr>
        <xdr:cNvPr id="2" name="Grafik 23">
          <a:extLst>
            <a:ext uri="{FF2B5EF4-FFF2-40B4-BE49-F238E27FC236}">
              <a16:creationId xmlns:a16="http://schemas.microsoft.com/office/drawing/2014/main" id="{9018D4AB-79FA-482F-8A89-96F9E9F182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76625" y="20097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285750</xdr:colOff>
      <xdr:row>11</xdr:row>
      <xdr:rowOff>9525</xdr:rowOff>
    </xdr:from>
    <xdr:to>
      <xdr:col>16</xdr:col>
      <xdr:colOff>3810</xdr:colOff>
      <xdr:row>11</xdr:row>
      <xdr:rowOff>104775</xdr:rowOff>
    </xdr:to>
    <xdr:pic>
      <xdr:nvPicPr>
        <xdr:cNvPr id="3" name="Grafik 23">
          <a:extLst>
            <a:ext uri="{FF2B5EF4-FFF2-40B4-BE49-F238E27FC236}">
              <a16:creationId xmlns:a16="http://schemas.microsoft.com/office/drawing/2014/main" id="{BE15E7DC-A7A5-4333-98B2-6703B5C7C88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753600" y="1733550"/>
          <a:ext cx="9906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409575</xdr:colOff>
      <xdr:row>11</xdr:row>
      <xdr:rowOff>9525</xdr:rowOff>
    </xdr:from>
    <xdr:to>
      <xdr:col>4</xdr:col>
      <xdr:colOff>0</xdr:colOff>
      <xdr:row>11</xdr:row>
      <xdr:rowOff>104775</xdr:rowOff>
    </xdr:to>
    <xdr:pic>
      <xdr:nvPicPr>
        <xdr:cNvPr id="4" name="Grafik 23">
          <a:extLst>
            <a:ext uri="{FF2B5EF4-FFF2-40B4-BE49-F238E27FC236}">
              <a16:creationId xmlns:a16="http://schemas.microsoft.com/office/drawing/2014/main" id="{92CEBA2C-A3DB-4B08-8796-908623BCA0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76625" y="17335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3405621</xdr:colOff>
      <xdr:row>0</xdr:row>
      <xdr:rowOff>134216</xdr:rowOff>
    </xdr:from>
    <xdr:to>
      <xdr:col>4</xdr:col>
      <xdr:colOff>8660</xdr:colOff>
      <xdr:row>3</xdr:row>
      <xdr:rowOff>172316</xdr:rowOff>
    </xdr:to>
    <xdr:pic>
      <xdr:nvPicPr>
        <xdr:cNvPr id="2" name="Grafik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91471" y="134216"/>
          <a:ext cx="1384589"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20</xdr:col>
      <xdr:colOff>3105150</xdr:colOff>
      <xdr:row>12</xdr:row>
      <xdr:rowOff>9525</xdr:rowOff>
    </xdr:from>
    <xdr:to>
      <xdr:col>20</xdr:col>
      <xdr:colOff>3105150</xdr:colOff>
      <xdr:row>12</xdr:row>
      <xdr:rowOff>76200</xdr:rowOff>
    </xdr:to>
    <xdr:pic>
      <xdr:nvPicPr>
        <xdr:cNvPr id="2" name="Grafik 18">
          <a:extLst>
            <a:ext uri="{FF2B5EF4-FFF2-40B4-BE49-F238E27FC236}">
              <a16:creationId xmlns:a16="http://schemas.microsoft.com/office/drawing/2014/main" id="{588A364D-95ED-4B18-A51A-1C8FFB86B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839700" y="2257425"/>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2819400</xdr:colOff>
      <xdr:row>12</xdr:row>
      <xdr:rowOff>0</xdr:rowOff>
    </xdr:from>
    <xdr:to>
      <xdr:col>20</xdr:col>
      <xdr:colOff>2819400</xdr:colOff>
      <xdr:row>12</xdr:row>
      <xdr:rowOff>66675</xdr:rowOff>
    </xdr:to>
    <xdr:pic>
      <xdr:nvPicPr>
        <xdr:cNvPr id="3" name="Grafik 18">
          <a:extLst>
            <a:ext uri="{FF2B5EF4-FFF2-40B4-BE49-F238E27FC236}">
              <a16:creationId xmlns:a16="http://schemas.microsoft.com/office/drawing/2014/main" id="{15091AEC-F36E-4184-867E-1333209D7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53950" y="2247900"/>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933450</xdr:colOff>
      <xdr:row>5</xdr:row>
      <xdr:rowOff>4763</xdr:rowOff>
    </xdr:from>
    <xdr:to>
      <xdr:col>14</xdr:col>
      <xdr:colOff>0</xdr:colOff>
      <xdr:row>5</xdr:row>
      <xdr:rowOff>109538</xdr:rowOff>
    </xdr:to>
    <xdr:pic>
      <xdr:nvPicPr>
        <xdr:cNvPr id="4" name="Grafik 18">
          <a:extLst>
            <a:ext uri="{FF2B5EF4-FFF2-40B4-BE49-F238E27FC236}">
              <a16:creationId xmlns:a16="http://schemas.microsoft.com/office/drawing/2014/main" id="{B0F82860-CEBA-4CFF-A18D-48A10FFC5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72600" y="890588"/>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933450</xdr:colOff>
      <xdr:row>7</xdr:row>
      <xdr:rowOff>4762</xdr:rowOff>
    </xdr:from>
    <xdr:to>
      <xdr:col>14</xdr:col>
      <xdr:colOff>0</xdr:colOff>
      <xdr:row>7</xdr:row>
      <xdr:rowOff>109537</xdr:rowOff>
    </xdr:to>
    <xdr:pic>
      <xdr:nvPicPr>
        <xdr:cNvPr id="5" name="Grafik 18">
          <a:extLst>
            <a:ext uri="{FF2B5EF4-FFF2-40B4-BE49-F238E27FC236}">
              <a16:creationId xmlns:a16="http://schemas.microsoft.com/office/drawing/2014/main" id="{86DAEB9D-7750-49D4-97EF-610CA6E7DF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72600" y="1166812"/>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471487</xdr:colOff>
      <xdr:row>7</xdr:row>
      <xdr:rowOff>4762</xdr:rowOff>
    </xdr:from>
    <xdr:to>
      <xdr:col>4</xdr:col>
      <xdr:colOff>4762</xdr:colOff>
      <xdr:row>7</xdr:row>
      <xdr:rowOff>109537</xdr:rowOff>
    </xdr:to>
    <xdr:pic>
      <xdr:nvPicPr>
        <xdr:cNvPr id="6" name="Grafik 18">
          <a:extLst>
            <a:ext uri="{FF2B5EF4-FFF2-40B4-BE49-F238E27FC236}">
              <a16:creationId xmlns:a16="http://schemas.microsoft.com/office/drawing/2014/main" id="{BAAE9DB5-283A-4334-98A0-6C5637AF7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0287" y="1166812"/>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161925</xdr:colOff>
      <xdr:row>0</xdr:row>
      <xdr:rowOff>66675</xdr:rowOff>
    </xdr:from>
    <xdr:to>
      <xdr:col>17</xdr:col>
      <xdr:colOff>276225</xdr:colOff>
      <xdr:row>4</xdr:row>
      <xdr:rowOff>66675</xdr:rowOff>
    </xdr:to>
    <xdr:pic>
      <xdr:nvPicPr>
        <xdr:cNvPr id="7" name="Grafik 1">
          <a:extLst>
            <a:ext uri="{FF2B5EF4-FFF2-40B4-BE49-F238E27FC236}">
              <a16:creationId xmlns:a16="http://schemas.microsoft.com/office/drawing/2014/main" id="{2AAD997D-AA8F-4506-A5AC-E7FF0DD21D1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39125" y="66675"/>
          <a:ext cx="14573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326708</xdr:colOff>
      <xdr:row>13</xdr:row>
      <xdr:rowOff>4763</xdr:rowOff>
    </xdr:from>
    <xdr:to>
      <xdr:col>14</xdr:col>
      <xdr:colOff>441008</xdr:colOff>
      <xdr:row>13</xdr:row>
      <xdr:rowOff>109538</xdr:rowOff>
    </xdr:to>
    <xdr:pic>
      <xdr:nvPicPr>
        <xdr:cNvPr id="8" name="Grafik 18">
          <a:extLst>
            <a:ext uri="{FF2B5EF4-FFF2-40B4-BE49-F238E27FC236}">
              <a16:creationId xmlns:a16="http://schemas.microsoft.com/office/drawing/2014/main" id="{47CB2A57-BC7A-41AD-84F1-47D00314FF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13608" y="2366963"/>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3105150</xdr:colOff>
      <xdr:row>12</xdr:row>
      <xdr:rowOff>9525</xdr:rowOff>
    </xdr:from>
    <xdr:to>
      <xdr:col>20</xdr:col>
      <xdr:colOff>3105150</xdr:colOff>
      <xdr:row>12</xdr:row>
      <xdr:rowOff>76200</xdr:rowOff>
    </xdr:to>
    <xdr:pic>
      <xdr:nvPicPr>
        <xdr:cNvPr id="9" name="Grafik 18">
          <a:extLst>
            <a:ext uri="{FF2B5EF4-FFF2-40B4-BE49-F238E27FC236}">
              <a16:creationId xmlns:a16="http://schemas.microsoft.com/office/drawing/2014/main" id="{9CDC4307-7101-484F-93FD-D34C51EEAE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839700" y="2257425"/>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2819400</xdr:colOff>
      <xdr:row>12</xdr:row>
      <xdr:rowOff>0</xdr:rowOff>
    </xdr:from>
    <xdr:to>
      <xdr:col>20</xdr:col>
      <xdr:colOff>2819400</xdr:colOff>
      <xdr:row>12</xdr:row>
      <xdr:rowOff>66675</xdr:rowOff>
    </xdr:to>
    <xdr:pic>
      <xdr:nvPicPr>
        <xdr:cNvPr id="10" name="Grafik 18">
          <a:extLst>
            <a:ext uri="{FF2B5EF4-FFF2-40B4-BE49-F238E27FC236}">
              <a16:creationId xmlns:a16="http://schemas.microsoft.com/office/drawing/2014/main" id="{F294F94A-6EAD-40D0-BFC7-D8DA7F45F1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53950" y="2247900"/>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4084320</xdr:colOff>
      <xdr:row>12</xdr:row>
      <xdr:rowOff>9525</xdr:rowOff>
    </xdr:from>
    <xdr:to>
      <xdr:col>20</xdr:col>
      <xdr:colOff>4084320</xdr:colOff>
      <xdr:row>12</xdr:row>
      <xdr:rowOff>114300</xdr:rowOff>
    </xdr:to>
    <xdr:pic>
      <xdr:nvPicPr>
        <xdr:cNvPr id="12" name="Grafik 18">
          <a:extLst>
            <a:ext uri="{FF2B5EF4-FFF2-40B4-BE49-F238E27FC236}">
              <a16:creationId xmlns:a16="http://schemas.microsoft.com/office/drawing/2014/main" id="{F66BED66-4003-43AF-85FE-F81EDB5A3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18870" y="22574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727710</xdr:colOff>
      <xdr:row>12</xdr:row>
      <xdr:rowOff>0</xdr:rowOff>
    </xdr:from>
    <xdr:to>
      <xdr:col>9</xdr:col>
      <xdr:colOff>832485</xdr:colOff>
      <xdr:row>12</xdr:row>
      <xdr:rowOff>104775</xdr:rowOff>
    </xdr:to>
    <xdr:pic>
      <xdr:nvPicPr>
        <xdr:cNvPr id="13" name="Grafik 18">
          <a:extLst>
            <a:ext uri="{FF2B5EF4-FFF2-40B4-BE49-F238E27FC236}">
              <a16:creationId xmlns:a16="http://schemas.microsoft.com/office/drawing/2014/main" id="{D45CF227-8197-4E2E-A398-822E32449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0985" y="2247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288607</xdr:colOff>
      <xdr:row>11</xdr:row>
      <xdr:rowOff>4763</xdr:rowOff>
    </xdr:from>
    <xdr:to>
      <xdr:col>0</xdr:col>
      <xdr:colOff>402907</xdr:colOff>
      <xdr:row>11</xdr:row>
      <xdr:rowOff>109538</xdr:rowOff>
    </xdr:to>
    <xdr:pic>
      <xdr:nvPicPr>
        <xdr:cNvPr id="15" name="Grafik 18">
          <a:extLst>
            <a:ext uri="{FF2B5EF4-FFF2-40B4-BE49-F238E27FC236}">
              <a16:creationId xmlns:a16="http://schemas.microsoft.com/office/drawing/2014/main" id="{9795E7BD-9082-4192-B011-45EB8798F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607" y="2005013"/>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212408</xdr:colOff>
      <xdr:row>11</xdr:row>
      <xdr:rowOff>4763</xdr:rowOff>
    </xdr:from>
    <xdr:to>
      <xdr:col>1</xdr:col>
      <xdr:colOff>326708</xdr:colOff>
      <xdr:row>11</xdr:row>
      <xdr:rowOff>109538</xdr:rowOff>
    </xdr:to>
    <xdr:pic>
      <xdr:nvPicPr>
        <xdr:cNvPr id="16" name="Grafik 18">
          <a:extLst>
            <a:ext uri="{FF2B5EF4-FFF2-40B4-BE49-F238E27FC236}">
              <a16:creationId xmlns:a16="http://schemas.microsoft.com/office/drawing/2014/main" id="{BFFCA391-4ABD-4C3F-A9CE-512279B708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983" y="2005013"/>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3962400</xdr:colOff>
      <xdr:row>12</xdr:row>
      <xdr:rowOff>9525</xdr:rowOff>
    </xdr:from>
    <xdr:to>
      <xdr:col>20</xdr:col>
      <xdr:colOff>4076700</xdr:colOff>
      <xdr:row>12</xdr:row>
      <xdr:rowOff>114300</xdr:rowOff>
    </xdr:to>
    <xdr:pic>
      <xdr:nvPicPr>
        <xdr:cNvPr id="17" name="Grafik 18">
          <a:extLst>
            <a:ext uri="{FF2B5EF4-FFF2-40B4-BE49-F238E27FC236}">
              <a16:creationId xmlns:a16="http://schemas.microsoft.com/office/drawing/2014/main" id="{CC1760E9-C789-4789-8ABC-3DAD543393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96950" y="22574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962025</xdr:colOff>
      <xdr:row>18</xdr:row>
      <xdr:rowOff>9525</xdr:rowOff>
    </xdr:from>
    <xdr:to>
      <xdr:col>2</xdr:col>
      <xdr:colOff>1076325</xdr:colOff>
      <xdr:row>18</xdr:row>
      <xdr:rowOff>114300</xdr:rowOff>
    </xdr:to>
    <xdr:pic>
      <xdr:nvPicPr>
        <xdr:cNvPr id="11" name="Grafik 18">
          <a:extLst>
            <a:ext uri="{FF2B5EF4-FFF2-40B4-BE49-F238E27FC236}">
              <a16:creationId xmlns:a16="http://schemas.microsoft.com/office/drawing/2014/main" id="{08F24FC4-0E10-4E62-AFC0-09AF18D16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4975" y="4371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971550</xdr:colOff>
      <xdr:row>13</xdr:row>
      <xdr:rowOff>9525</xdr:rowOff>
    </xdr:from>
    <xdr:to>
      <xdr:col>3</xdr:col>
      <xdr:colOff>0</xdr:colOff>
      <xdr:row>13</xdr:row>
      <xdr:rowOff>114300</xdr:rowOff>
    </xdr:to>
    <xdr:pic>
      <xdr:nvPicPr>
        <xdr:cNvPr id="14" name="Grafik 18">
          <a:extLst>
            <a:ext uri="{FF2B5EF4-FFF2-40B4-BE49-F238E27FC236}">
              <a16:creationId xmlns:a16="http://schemas.microsoft.com/office/drawing/2014/main" id="{DB36669C-27CE-4A1B-8C01-A103CC6979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0" y="2371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295275</xdr:colOff>
      <xdr:row>0</xdr:row>
      <xdr:rowOff>0</xdr:rowOff>
    </xdr:from>
    <xdr:to>
      <xdr:col>3</xdr:col>
      <xdr:colOff>76200</xdr:colOff>
      <xdr:row>3</xdr:row>
      <xdr:rowOff>19050</xdr:rowOff>
    </xdr:to>
    <xdr:pic>
      <xdr:nvPicPr>
        <xdr:cNvPr id="2" name="Grafik 1">
          <a:extLst>
            <a:ext uri="{FF2B5EF4-FFF2-40B4-BE49-F238E27FC236}">
              <a16:creationId xmlns:a16="http://schemas.microsoft.com/office/drawing/2014/main" id="{F8B49DFD-D9BD-48E2-B4F5-6C255D2BC0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34100"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1419225</xdr:colOff>
      <xdr:row>4</xdr:row>
      <xdr:rowOff>0</xdr:rowOff>
    </xdr:from>
    <xdr:to>
      <xdr:col>3</xdr:col>
      <xdr:colOff>0</xdr:colOff>
      <xdr:row>4</xdr:row>
      <xdr:rowOff>104775</xdr:rowOff>
    </xdr:to>
    <xdr:pic>
      <xdr:nvPicPr>
        <xdr:cNvPr id="3" name="Grafik 15">
          <a:extLst>
            <a:ext uri="{FF2B5EF4-FFF2-40B4-BE49-F238E27FC236}">
              <a16:creationId xmlns:a16="http://schemas.microsoft.com/office/drawing/2014/main" id="{36C2660F-B3E0-4630-A8A3-44F1D0E2D8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58050" y="7048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19050</xdr:colOff>
      <xdr:row>0</xdr:row>
      <xdr:rowOff>57150</xdr:rowOff>
    </xdr:from>
    <xdr:to>
      <xdr:col>17</xdr:col>
      <xdr:colOff>466725</xdr:colOff>
      <xdr:row>3</xdr:row>
      <xdr:rowOff>104775</xdr:rowOff>
    </xdr:to>
    <xdr:pic>
      <xdr:nvPicPr>
        <xdr:cNvPr id="237421" name="Grafik 1">
          <a:extLst>
            <a:ext uri="{FF2B5EF4-FFF2-40B4-BE49-F238E27FC236}">
              <a16:creationId xmlns:a16="http://schemas.microsoft.com/office/drawing/2014/main" id="{00000000-0008-0000-0500-00006D9F03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24850" y="57150"/>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290512</xdr:colOff>
      <xdr:row>5</xdr:row>
      <xdr:rowOff>4763</xdr:rowOff>
    </xdr:from>
    <xdr:to>
      <xdr:col>2</xdr:col>
      <xdr:colOff>402907</xdr:colOff>
      <xdr:row>5</xdr:row>
      <xdr:rowOff>109538</xdr:rowOff>
    </xdr:to>
    <xdr:pic>
      <xdr:nvPicPr>
        <xdr:cNvPr id="237422" name="Grafik 6">
          <a:extLst>
            <a:ext uri="{FF2B5EF4-FFF2-40B4-BE49-F238E27FC236}">
              <a16:creationId xmlns:a16="http://schemas.microsoft.com/office/drawing/2014/main" id="{00000000-0008-0000-0500-00006E9F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6737" y="785813"/>
          <a:ext cx="11239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3105150</xdr:colOff>
      <xdr:row>6</xdr:row>
      <xdr:rowOff>9525</xdr:rowOff>
    </xdr:from>
    <xdr:to>
      <xdr:col>18</xdr:col>
      <xdr:colOff>3105150</xdr:colOff>
      <xdr:row>6</xdr:row>
      <xdr:rowOff>114300</xdr:rowOff>
    </xdr:to>
    <xdr:pic>
      <xdr:nvPicPr>
        <xdr:cNvPr id="237423" name="Grafik 18">
          <a:extLst>
            <a:ext uri="{FF2B5EF4-FFF2-40B4-BE49-F238E27FC236}">
              <a16:creationId xmlns:a16="http://schemas.microsoft.com/office/drawing/2014/main" id="{00000000-0008-0000-0500-00006F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954000" y="421957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424815</xdr:colOff>
      <xdr:row>5</xdr:row>
      <xdr:rowOff>4763</xdr:rowOff>
    </xdr:from>
    <xdr:to>
      <xdr:col>16</xdr:col>
      <xdr:colOff>529590</xdr:colOff>
      <xdr:row>5</xdr:row>
      <xdr:rowOff>109538</xdr:rowOff>
    </xdr:to>
    <xdr:pic>
      <xdr:nvPicPr>
        <xdr:cNvPr id="237425" name="Grafik 18">
          <a:extLst>
            <a:ext uri="{FF2B5EF4-FFF2-40B4-BE49-F238E27FC236}">
              <a16:creationId xmlns:a16="http://schemas.microsoft.com/office/drawing/2014/main" id="{00000000-0008-0000-0500-0000719F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92565" y="1471613"/>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174307</xdr:colOff>
      <xdr:row>5</xdr:row>
      <xdr:rowOff>4762</xdr:rowOff>
    </xdr:from>
    <xdr:to>
      <xdr:col>3</xdr:col>
      <xdr:colOff>288607</xdr:colOff>
      <xdr:row>5</xdr:row>
      <xdr:rowOff>109537</xdr:rowOff>
    </xdr:to>
    <xdr:pic>
      <xdr:nvPicPr>
        <xdr:cNvPr id="237447" name="Grafik 6">
          <a:extLst>
            <a:ext uri="{FF2B5EF4-FFF2-40B4-BE49-F238E27FC236}">
              <a16:creationId xmlns:a16="http://schemas.microsoft.com/office/drawing/2014/main" id="{00000000-0008-0000-0500-0000879F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0107" y="1471612"/>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424815</xdr:colOff>
      <xdr:row>7</xdr:row>
      <xdr:rowOff>4763</xdr:rowOff>
    </xdr:from>
    <xdr:to>
      <xdr:col>16</xdr:col>
      <xdr:colOff>529590</xdr:colOff>
      <xdr:row>7</xdr:row>
      <xdr:rowOff>109538</xdr:rowOff>
    </xdr:to>
    <xdr:pic>
      <xdr:nvPicPr>
        <xdr:cNvPr id="10" name="Grafik 18">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92565" y="2005013"/>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424815</xdr:colOff>
      <xdr:row>10</xdr:row>
      <xdr:rowOff>4763</xdr:rowOff>
    </xdr:from>
    <xdr:to>
      <xdr:col>16</xdr:col>
      <xdr:colOff>529590</xdr:colOff>
      <xdr:row>10</xdr:row>
      <xdr:rowOff>109538</xdr:rowOff>
    </xdr:to>
    <xdr:pic>
      <xdr:nvPicPr>
        <xdr:cNvPr id="11" name="Grafik 18">
          <a:extLst>
            <a:ext uri="{FF2B5EF4-FFF2-40B4-BE49-F238E27FC236}">
              <a16:creationId xmlns:a16="http://schemas.microsoft.com/office/drawing/2014/main" id="{00000000-0008-0000-05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92565" y="3148013"/>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424815</xdr:colOff>
      <xdr:row>14</xdr:row>
      <xdr:rowOff>4763</xdr:rowOff>
    </xdr:from>
    <xdr:to>
      <xdr:col>16</xdr:col>
      <xdr:colOff>529590</xdr:colOff>
      <xdr:row>14</xdr:row>
      <xdr:rowOff>109538</xdr:rowOff>
    </xdr:to>
    <xdr:pic>
      <xdr:nvPicPr>
        <xdr:cNvPr id="12" name="Grafik 18">
          <a:extLst>
            <a:ext uri="{FF2B5EF4-FFF2-40B4-BE49-F238E27FC236}">
              <a16:creationId xmlns:a16="http://schemas.microsoft.com/office/drawing/2014/main" id="{00000000-0008-0000-05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92565" y="4672013"/>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424815</xdr:colOff>
      <xdr:row>17</xdr:row>
      <xdr:rowOff>4762</xdr:rowOff>
    </xdr:from>
    <xdr:to>
      <xdr:col>16</xdr:col>
      <xdr:colOff>529590</xdr:colOff>
      <xdr:row>17</xdr:row>
      <xdr:rowOff>109537</xdr:rowOff>
    </xdr:to>
    <xdr:pic>
      <xdr:nvPicPr>
        <xdr:cNvPr id="13" name="Grafik 18">
          <a:extLst>
            <a:ext uri="{FF2B5EF4-FFF2-40B4-BE49-F238E27FC236}">
              <a16:creationId xmlns:a16="http://schemas.microsoft.com/office/drawing/2014/main" id="{00000000-0008-0000-05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92565" y="581501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424815</xdr:colOff>
      <xdr:row>20</xdr:row>
      <xdr:rowOff>4762</xdr:rowOff>
    </xdr:from>
    <xdr:to>
      <xdr:col>16</xdr:col>
      <xdr:colOff>529590</xdr:colOff>
      <xdr:row>20</xdr:row>
      <xdr:rowOff>109537</xdr:rowOff>
    </xdr:to>
    <xdr:pic>
      <xdr:nvPicPr>
        <xdr:cNvPr id="14" name="Grafik 18">
          <a:extLst>
            <a:ext uri="{FF2B5EF4-FFF2-40B4-BE49-F238E27FC236}">
              <a16:creationId xmlns:a16="http://schemas.microsoft.com/office/drawing/2014/main" id="{00000000-0008-0000-0500-00000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92565" y="695801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415290</xdr:colOff>
      <xdr:row>29</xdr:row>
      <xdr:rowOff>4763</xdr:rowOff>
    </xdr:from>
    <xdr:ext cx="114300" cy="104775"/>
    <xdr:pic>
      <xdr:nvPicPr>
        <xdr:cNvPr id="15" name="Grafik 18">
          <a:extLst>
            <a:ext uri="{FF2B5EF4-FFF2-40B4-BE49-F238E27FC236}">
              <a16:creationId xmlns:a16="http://schemas.microsoft.com/office/drawing/2014/main" id="{00000000-0008-0000-05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83040" y="10387013"/>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18</xdr:col>
      <xdr:colOff>4880610</xdr:colOff>
      <xdr:row>6</xdr:row>
      <xdr:rowOff>9525</xdr:rowOff>
    </xdr:from>
    <xdr:to>
      <xdr:col>19</xdr:col>
      <xdr:colOff>5542</xdr:colOff>
      <xdr:row>6</xdr:row>
      <xdr:rowOff>114300</xdr:rowOff>
    </xdr:to>
    <xdr:pic>
      <xdr:nvPicPr>
        <xdr:cNvPr id="18" name="Grafik 18">
          <a:extLst>
            <a:ext uri="{FF2B5EF4-FFF2-40B4-BE49-F238E27FC236}">
              <a16:creationId xmlns:a16="http://schemas.microsoft.com/office/drawing/2014/main" id="{00000000-0008-0000-05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83790" y="420814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4757738</xdr:colOff>
      <xdr:row>6</xdr:row>
      <xdr:rowOff>4763</xdr:rowOff>
    </xdr:from>
    <xdr:to>
      <xdr:col>18</xdr:col>
      <xdr:colOff>4862513</xdr:colOff>
      <xdr:row>6</xdr:row>
      <xdr:rowOff>109538</xdr:rowOff>
    </xdr:to>
    <xdr:pic>
      <xdr:nvPicPr>
        <xdr:cNvPr id="19" name="Grafik 18">
          <a:extLst>
            <a:ext uri="{FF2B5EF4-FFF2-40B4-BE49-F238E27FC236}">
              <a16:creationId xmlns:a16="http://schemas.microsoft.com/office/drawing/2014/main" id="{00000000-0008-0000-05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511338" y="1681163"/>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424815</xdr:colOff>
      <xdr:row>35</xdr:row>
      <xdr:rowOff>4763</xdr:rowOff>
    </xdr:from>
    <xdr:ext cx="104775" cy="104775"/>
    <xdr:pic>
      <xdr:nvPicPr>
        <xdr:cNvPr id="20" name="Grafik 18">
          <a:extLst>
            <a:ext uri="{FF2B5EF4-FFF2-40B4-BE49-F238E27FC236}">
              <a16:creationId xmlns:a16="http://schemas.microsoft.com/office/drawing/2014/main" id="{85F8BC9F-857C-42AC-88A3-79195A104B0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92565" y="12673013"/>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423862</xdr:colOff>
      <xdr:row>22</xdr:row>
      <xdr:rowOff>4763</xdr:rowOff>
    </xdr:from>
    <xdr:to>
      <xdr:col>16</xdr:col>
      <xdr:colOff>528637</xdr:colOff>
      <xdr:row>22</xdr:row>
      <xdr:rowOff>109538</xdr:rowOff>
    </xdr:to>
    <xdr:pic>
      <xdr:nvPicPr>
        <xdr:cNvPr id="24" name="Grafik 18">
          <a:extLst>
            <a:ext uri="{FF2B5EF4-FFF2-40B4-BE49-F238E27FC236}">
              <a16:creationId xmlns:a16="http://schemas.microsoft.com/office/drawing/2014/main" id="{9D830E31-8238-4877-AEE8-8BC106C166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91612" y="7720013"/>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423863</xdr:colOff>
      <xdr:row>25</xdr:row>
      <xdr:rowOff>4763</xdr:rowOff>
    </xdr:from>
    <xdr:to>
      <xdr:col>16</xdr:col>
      <xdr:colOff>528638</xdr:colOff>
      <xdr:row>25</xdr:row>
      <xdr:rowOff>109538</xdr:rowOff>
    </xdr:to>
    <xdr:pic>
      <xdr:nvPicPr>
        <xdr:cNvPr id="25" name="Grafik 18">
          <a:extLst>
            <a:ext uri="{FF2B5EF4-FFF2-40B4-BE49-F238E27FC236}">
              <a16:creationId xmlns:a16="http://schemas.microsoft.com/office/drawing/2014/main" id="{A16166DF-C5CB-4D59-95E0-9DCB644BBA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91613" y="8863013"/>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249555</xdr:colOff>
      <xdr:row>3</xdr:row>
      <xdr:rowOff>6668</xdr:rowOff>
    </xdr:from>
    <xdr:to>
      <xdr:col>14</xdr:col>
      <xdr:colOff>369570</xdr:colOff>
      <xdr:row>3</xdr:row>
      <xdr:rowOff>111443</xdr:rowOff>
    </xdr:to>
    <xdr:pic>
      <xdr:nvPicPr>
        <xdr:cNvPr id="2" name="Grafik 18">
          <a:extLst>
            <a:ext uri="{FF2B5EF4-FFF2-40B4-BE49-F238E27FC236}">
              <a16:creationId xmlns:a16="http://schemas.microsoft.com/office/drawing/2014/main" id="{A767A3F1-0ACC-4C26-B6D3-DD0CACB1C9A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088630" y="511493"/>
          <a:ext cx="12001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1290638</xdr:colOff>
      <xdr:row>3</xdr:row>
      <xdr:rowOff>4763</xdr:rowOff>
    </xdr:from>
    <xdr:to>
      <xdr:col>5</xdr:col>
      <xdr:colOff>953</xdr:colOff>
      <xdr:row>3</xdr:row>
      <xdr:rowOff>109538</xdr:rowOff>
    </xdr:to>
    <xdr:pic>
      <xdr:nvPicPr>
        <xdr:cNvPr id="3" name="Grafik 18">
          <a:extLst>
            <a:ext uri="{FF2B5EF4-FFF2-40B4-BE49-F238E27FC236}">
              <a16:creationId xmlns:a16="http://schemas.microsoft.com/office/drawing/2014/main" id="{11CC1F10-D32C-4FC6-86B5-26EFE018F9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71713" y="509588"/>
          <a:ext cx="12001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423862</xdr:colOff>
      <xdr:row>26</xdr:row>
      <xdr:rowOff>4763</xdr:rowOff>
    </xdr:from>
    <xdr:to>
      <xdr:col>16</xdr:col>
      <xdr:colOff>528637</xdr:colOff>
      <xdr:row>26</xdr:row>
      <xdr:rowOff>109538</xdr:rowOff>
    </xdr:to>
    <xdr:pic>
      <xdr:nvPicPr>
        <xdr:cNvPr id="5" name="Grafik 18">
          <a:extLst>
            <a:ext uri="{FF2B5EF4-FFF2-40B4-BE49-F238E27FC236}">
              <a16:creationId xmlns:a16="http://schemas.microsoft.com/office/drawing/2014/main" id="{9727F45C-9621-4492-A36B-10E8CAA0C6F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91612" y="8577263"/>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31</xdr:row>
      <xdr:rowOff>9525</xdr:rowOff>
    </xdr:from>
    <xdr:to>
      <xdr:col>16</xdr:col>
      <xdr:colOff>523875</xdr:colOff>
      <xdr:row>31</xdr:row>
      <xdr:rowOff>95250</xdr:rowOff>
    </xdr:to>
    <xdr:pic>
      <xdr:nvPicPr>
        <xdr:cNvPr id="4" name="Grafik 29">
          <a:extLst>
            <a:ext uri="{FF2B5EF4-FFF2-40B4-BE49-F238E27FC236}">
              <a16:creationId xmlns:a16="http://schemas.microsoft.com/office/drawing/2014/main" id="{3CA1AFAB-2DC4-4A70-9805-0E471EA1F03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86850" y="10534650"/>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1285875</xdr:colOff>
      <xdr:row>19</xdr:row>
      <xdr:rowOff>9525</xdr:rowOff>
    </xdr:from>
    <xdr:to>
      <xdr:col>4</xdr:col>
      <xdr:colOff>1400175</xdr:colOff>
      <xdr:row>19</xdr:row>
      <xdr:rowOff>114300</xdr:rowOff>
    </xdr:to>
    <xdr:pic>
      <xdr:nvPicPr>
        <xdr:cNvPr id="7" name="Grafik 6">
          <a:extLst>
            <a:ext uri="{FF2B5EF4-FFF2-40B4-BE49-F238E27FC236}">
              <a16:creationId xmlns:a16="http://schemas.microsoft.com/office/drawing/2014/main" id="{56AE4A90-9A03-413F-BEC5-36FBF183F33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66950" y="59626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1285875</xdr:colOff>
      <xdr:row>22</xdr:row>
      <xdr:rowOff>9525</xdr:rowOff>
    </xdr:from>
    <xdr:to>
      <xdr:col>4</xdr:col>
      <xdr:colOff>1400175</xdr:colOff>
      <xdr:row>22</xdr:row>
      <xdr:rowOff>114300</xdr:rowOff>
    </xdr:to>
    <xdr:pic>
      <xdr:nvPicPr>
        <xdr:cNvPr id="8" name="Grafik 6">
          <a:extLst>
            <a:ext uri="{FF2B5EF4-FFF2-40B4-BE49-F238E27FC236}">
              <a16:creationId xmlns:a16="http://schemas.microsoft.com/office/drawing/2014/main" id="{EB55E3C7-FE3E-4778-9CF4-437C1A8F14B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66950" y="71056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1285875</xdr:colOff>
      <xdr:row>25</xdr:row>
      <xdr:rowOff>9525</xdr:rowOff>
    </xdr:from>
    <xdr:to>
      <xdr:col>4</xdr:col>
      <xdr:colOff>1400175</xdr:colOff>
      <xdr:row>25</xdr:row>
      <xdr:rowOff>114300</xdr:rowOff>
    </xdr:to>
    <xdr:pic>
      <xdr:nvPicPr>
        <xdr:cNvPr id="9" name="Grafik 6">
          <a:extLst>
            <a:ext uri="{FF2B5EF4-FFF2-40B4-BE49-F238E27FC236}">
              <a16:creationId xmlns:a16="http://schemas.microsoft.com/office/drawing/2014/main" id="{B34AAF55-17E9-4D56-BF35-9D35F643D05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66950" y="82486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1285875</xdr:colOff>
      <xdr:row>28</xdr:row>
      <xdr:rowOff>9525</xdr:rowOff>
    </xdr:from>
    <xdr:to>
      <xdr:col>4</xdr:col>
      <xdr:colOff>1400175</xdr:colOff>
      <xdr:row>28</xdr:row>
      <xdr:rowOff>114300</xdr:rowOff>
    </xdr:to>
    <xdr:pic>
      <xdr:nvPicPr>
        <xdr:cNvPr id="16" name="Grafik 6">
          <a:extLst>
            <a:ext uri="{FF2B5EF4-FFF2-40B4-BE49-F238E27FC236}">
              <a16:creationId xmlns:a16="http://schemas.microsoft.com/office/drawing/2014/main" id="{CCC9FC5B-EFCE-4AC3-B683-5EF0E0C929E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66950" y="93916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1285875</xdr:colOff>
      <xdr:row>31</xdr:row>
      <xdr:rowOff>9525</xdr:rowOff>
    </xdr:from>
    <xdr:to>
      <xdr:col>4</xdr:col>
      <xdr:colOff>1400175</xdr:colOff>
      <xdr:row>31</xdr:row>
      <xdr:rowOff>114300</xdr:rowOff>
    </xdr:to>
    <xdr:pic>
      <xdr:nvPicPr>
        <xdr:cNvPr id="17" name="Grafik 6">
          <a:extLst>
            <a:ext uri="{FF2B5EF4-FFF2-40B4-BE49-F238E27FC236}">
              <a16:creationId xmlns:a16="http://schemas.microsoft.com/office/drawing/2014/main" id="{4EA74E0F-D15E-4727-A3E3-90064F0287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66950" y="105346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1295400</xdr:colOff>
      <xdr:row>37</xdr:row>
      <xdr:rowOff>0</xdr:rowOff>
    </xdr:from>
    <xdr:to>
      <xdr:col>5</xdr:col>
      <xdr:colOff>0</xdr:colOff>
      <xdr:row>37</xdr:row>
      <xdr:rowOff>104775</xdr:rowOff>
    </xdr:to>
    <xdr:pic>
      <xdr:nvPicPr>
        <xdr:cNvPr id="21" name="Grafik 6">
          <a:extLst>
            <a:ext uri="{FF2B5EF4-FFF2-40B4-BE49-F238E27FC236}">
              <a16:creationId xmlns:a16="http://schemas.microsoft.com/office/drawing/2014/main" id="{372706DA-995C-48E4-A0CE-D8FD7C85BA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76475" y="128111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447675</xdr:colOff>
      <xdr:row>1</xdr:row>
      <xdr:rowOff>123825</xdr:rowOff>
    </xdr:from>
    <xdr:to>
      <xdr:col>10</xdr:col>
      <xdr:colOff>1800225</xdr:colOff>
      <xdr:row>2</xdr:row>
      <xdr:rowOff>190500</xdr:rowOff>
    </xdr:to>
    <xdr:pic>
      <xdr:nvPicPr>
        <xdr:cNvPr id="184272" name="Grafik 1">
          <a:extLst>
            <a:ext uri="{FF2B5EF4-FFF2-40B4-BE49-F238E27FC236}">
              <a16:creationId xmlns:a16="http://schemas.microsoft.com/office/drawing/2014/main" id="{00000000-0008-0000-0800-0000D0CF02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00950" y="123825"/>
          <a:ext cx="1352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1857375</xdr:colOff>
      <xdr:row>5</xdr:row>
      <xdr:rowOff>9525</xdr:rowOff>
    </xdr:from>
    <xdr:to>
      <xdr:col>10</xdr:col>
      <xdr:colOff>0</xdr:colOff>
      <xdr:row>5</xdr:row>
      <xdr:rowOff>114300</xdr:rowOff>
    </xdr:to>
    <xdr:pic>
      <xdr:nvPicPr>
        <xdr:cNvPr id="184273" name="Grafik 18">
          <a:extLst>
            <a:ext uri="{FF2B5EF4-FFF2-40B4-BE49-F238E27FC236}">
              <a16:creationId xmlns:a16="http://schemas.microsoft.com/office/drawing/2014/main" id="{00000000-0008-0000-0800-0000D1CF02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24675" y="809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342900</xdr:colOff>
      <xdr:row>7</xdr:row>
      <xdr:rowOff>9525</xdr:rowOff>
    </xdr:from>
    <xdr:to>
      <xdr:col>5</xdr:col>
      <xdr:colOff>0</xdr:colOff>
      <xdr:row>7</xdr:row>
      <xdr:rowOff>114300</xdr:rowOff>
    </xdr:to>
    <xdr:pic>
      <xdr:nvPicPr>
        <xdr:cNvPr id="184274" name="Grafik 18">
          <a:extLst>
            <a:ext uri="{FF2B5EF4-FFF2-40B4-BE49-F238E27FC236}">
              <a16:creationId xmlns:a16="http://schemas.microsoft.com/office/drawing/2014/main" id="{00000000-0008-0000-0800-0000D2CF02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95575" y="1057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1857375</xdr:colOff>
      <xdr:row>7</xdr:row>
      <xdr:rowOff>9525</xdr:rowOff>
    </xdr:from>
    <xdr:to>
      <xdr:col>10</xdr:col>
      <xdr:colOff>0</xdr:colOff>
      <xdr:row>7</xdr:row>
      <xdr:rowOff>114300</xdr:rowOff>
    </xdr:to>
    <xdr:pic>
      <xdr:nvPicPr>
        <xdr:cNvPr id="184275" name="Grafik 18">
          <a:extLst>
            <a:ext uri="{FF2B5EF4-FFF2-40B4-BE49-F238E27FC236}">
              <a16:creationId xmlns:a16="http://schemas.microsoft.com/office/drawing/2014/main" id="{00000000-0008-0000-0800-0000D3CF02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24675" y="1085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352425</xdr:colOff>
      <xdr:row>0</xdr:row>
      <xdr:rowOff>95250</xdr:rowOff>
    </xdr:from>
    <xdr:to>
      <xdr:col>7</xdr:col>
      <xdr:colOff>45720</xdr:colOff>
      <xdr:row>4</xdr:row>
      <xdr:rowOff>9525</xdr:rowOff>
    </xdr:to>
    <xdr:pic>
      <xdr:nvPicPr>
        <xdr:cNvPr id="3" name="Grafik 1">
          <a:extLst>
            <a:ext uri="{FF2B5EF4-FFF2-40B4-BE49-F238E27FC236}">
              <a16:creationId xmlns:a16="http://schemas.microsoft.com/office/drawing/2014/main" id="{98047EAB-77E9-4AF3-8AF6-E2430B6DBE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24400" y="95250"/>
          <a:ext cx="142684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285750</xdr:colOff>
      <xdr:row>0</xdr:row>
      <xdr:rowOff>9525</xdr:rowOff>
    </xdr:from>
    <xdr:to>
      <xdr:col>11</xdr:col>
      <xdr:colOff>17145</xdr:colOff>
      <xdr:row>3</xdr:row>
      <xdr:rowOff>123825</xdr:rowOff>
    </xdr:to>
    <xdr:pic>
      <xdr:nvPicPr>
        <xdr:cNvPr id="6" name="Grafik 1">
          <a:extLst>
            <a:ext uri="{FF2B5EF4-FFF2-40B4-BE49-F238E27FC236}">
              <a16:creationId xmlns:a16="http://schemas.microsoft.com/office/drawing/2014/main" id="{8F2DF8A2-CC9C-4C98-8EED-8BF43236FE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86925" y="9525"/>
          <a:ext cx="142684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1104900</xdr:colOff>
      <xdr:row>44</xdr:row>
      <xdr:rowOff>9525</xdr:rowOff>
    </xdr:from>
    <xdr:to>
      <xdr:col>7</xdr:col>
      <xdr:colOff>0</xdr:colOff>
      <xdr:row>44</xdr:row>
      <xdr:rowOff>104775</xdr:rowOff>
    </xdr:to>
    <xdr:pic>
      <xdr:nvPicPr>
        <xdr:cNvPr id="24" name="Grafik 23">
          <a:extLst>
            <a:ext uri="{FF2B5EF4-FFF2-40B4-BE49-F238E27FC236}">
              <a16:creationId xmlns:a16="http://schemas.microsoft.com/office/drawing/2014/main" id="{5324C22C-F08F-46EB-9D97-1E30A81A713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00950" y="109251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733425</xdr:colOff>
      <xdr:row>20</xdr:row>
      <xdr:rowOff>9525</xdr:rowOff>
    </xdr:from>
    <xdr:ext cx="114300" cy="104775"/>
    <xdr:pic>
      <xdr:nvPicPr>
        <xdr:cNvPr id="5" name="Grafik 18">
          <a:extLst>
            <a:ext uri="{FF2B5EF4-FFF2-40B4-BE49-F238E27FC236}">
              <a16:creationId xmlns:a16="http://schemas.microsoft.com/office/drawing/2014/main" id="{73AC7389-3BFF-42C5-B138-BE437CD335F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86775" y="4829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733425</xdr:colOff>
      <xdr:row>20</xdr:row>
      <xdr:rowOff>9525</xdr:rowOff>
    </xdr:from>
    <xdr:ext cx="114300" cy="104775"/>
    <xdr:pic>
      <xdr:nvPicPr>
        <xdr:cNvPr id="7" name="Grafik 18">
          <a:extLst>
            <a:ext uri="{FF2B5EF4-FFF2-40B4-BE49-F238E27FC236}">
              <a16:creationId xmlns:a16="http://schemas.microsoft.com/office/drawing/2014/main" id="{3ABFFFB1-2BF1-49C2-A157-E9D1379A551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34500" y="4829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733425</xdr:colOff>
      <xdr:row>20</xdr:row>
      <xdr:rowOff>9525</xdr:rowOff>
    </xdr:from>
    <xdr:ext cx="114300" cy="104775"/>
    <xdr:pic>
      <xdr:nvPicPr>
        <xdr:cNvPr id="8" name="Grafik 18">
          <a:extLst>
            <a:ext uri="{FF2B5EF4-FFF2-40B4-BE49-F238E27FC236}">
              <a16:creationId xmlns:a16="http://schemas.microsoft.com/office/drawing/2014/main" id="{9915DD4C-D884-4A62-9F76-C16457F3525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182225" y="4829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723900</xdr:colOff>
      <xdr:row>20</xdr:row>
      <xdr:rowOff>9525</xdr:rowOff>
    </xdr:from>
    <xdr:ext cx="114300" cy="104775"/>
    <xdr:pic>
      <xdr:nvPicPr>
        <xdr:cNvPr id="9" name="Grafik 18">
          <a:extLst>
            <a:ext uri="{FF2B5EF4-FFF2-40B4-BE49-F238E27FC236}">
              <a16:creationId xmlns:a16="http://schemas.microsoft.com/office/drawing/2014/main" id="{B5056CD9-3174-4C40-9703-4938AB074E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020425" y="4829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1095375</xdr:colOff>
      <xdr:row>23</xdr:row>
      <xdr:rowOff>9525</xdr:rowOff>
    </xdr:from>
    <xdr:ext cx="114300" cy="104775"/>
    <xdr:pic>
      <xdr:nvPicPr>
        <xdr:cNvPr id="10" name="Grafik 18">
          <a:extLst>
            <a:ext uri="{FF2B5EF4-FFF2-40B4-BE49-F238E27FC236}">
              <a16:creationId xmlns:a16="http://schemas.microsoft.com/office/drawing/2014/main" id="{779B2C81-D0FF-41E8-98F1-845CC6F9E4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91425" y="54864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733425</xdr:colOff>
      <xdr:row>23</xdr:row>
      <xdr:rowOff>9525</xdr:rowOff>
    </xdr:from>
    <xdr:ext cx="114300" cy="104775"/>
    <xdr:pic>
      <xdr:nvPicPr>
        <xdr:cNvPr id="11" name="Grafik 18">
          <a:extLst>
            <a:ext uri="{FF2B5EF4-FFF2-40B4-BE49-F238E27FC236}">
              <a16:creationId xmlns:a16="http://schemas.microsoft.com/office/drawing/2014/main" id="{A001A840-A193-4D53-B86E-43699A532CB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34500" y="54864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733425</xdr:colOff>
      <xdr:row>36</xdr:row>
      <xdr:rowOff>9525</xdr:rowOff>
    </xdr:from>
    <xdr:ext cx="114300" cy="104775"/>
    <xdr:pic>
      <xdr:nvPicPr>
        <xdr:cNvPr id="12" name="Grafik 18">
          <a:extLst>
            <a:ext uri="{FF2B5EF4-FFF2-40B4-BE49-F238E27FC236}">
              <a16:creationId xmlns:a16="http://schemas.microsoft.com/office/drawing/2014/main" id="{37A243C2-902D-48E6-B1EE-A3DFF14D4F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86775" y="8953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733425</xdr:colOff>
      <xdr:row>36</xdr:row>
      <xdr:rowOff>9525</xdr:rowOff>
    </xdr:from>
    <xdr:ext cx="114300" cy="104775"/>
    <xdr:pic>
      <xdr:nvPicPr>
        <xdr:cNvPr id="13" name="Grafik 18">
          <a:extLst>
            <a:ext uri="{FF2B5EF4-FFF2-40B4-BE49-F238E27FC236}">
              <a16:creationId xmlns:a16="http://schemas.microsoft.com/office/drawing/2014/main" id="{1B859FDF-0894-4722-B73A-CE5D8BD22BA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34500" y="8953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733425</xdr:colOff>
      <xdr:row>36</xdr:row>
      <xdr:rowOff>9525</xdr:rowOff>
    </xdr:from>
    <xdr:ext cx="114300" cy="104775"/>
    <xdr:pic>
      <xdr:nvPicPr>
        <xdr:cNvPr id="14" name="Grafik 18">
          <a:extLst>
            <a:ext uri="{FF2B5EF4-FFF2-40B4-BE49-F238E27FC236}">
              <a16:creationId xmlns:a16="http://schemas.microsoft.com/office/drawing/2014/main" id="{F3BCD73D-93CC-458D-82CF-2DB66E48B1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182225" y="8953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723900</xdr:colOff>
      <xdr:row>36</xdr:row>
      <xdr:rowOff>9525</xdr:rowOff>
    </xdr:from>
    <xdr:ext cx="114300" cy="104775"/>
    <xdr:pic>
      <xdr:nvPicPr>
        <xdr:cNvPr id="15" name="Grafik 18">
          <a:extLst>
            <a:ext uri="{FF2B5EF4-FFF2-40B4-BE49-F238E27FC236}">
              <a16:creationId xmlns:a16="http://schemas.microsoft.com/office/drawing/2014/main" id="{589FAAB1-42AA-41CB-99BC-1CF0388C254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020425" y="8953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1095375</xdr:colOff>
      <xdr:row>39</xdr:row>
      <xdr:rowOff>9525</xdr:rowOff>
    </xdr:from>
    <xdr:ext cx="114300" cy="104775"/>
    <xdr:pic>
      <xdr:nvPicPr>
        <xdr:cNvPr id="16" name="Grafik 18">
          <a:extLst>
            <a:ext uri="{FF2B5EF4-FFF2-40B4-BE49-F238E27FC236}">
              <a16:creationId xmlns:a16="http://schemas.microsoft.com/office/drawing/2014/main" id="{82052F45-188B-45FA-92CF-2FE0E5DF4C5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91425" y="9610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733425</xdr:colOff>
      <xdr:row>39</xdr:row>
      <xdr:rowOff>9525</xdr:rowOff>
    </xdr:from>
    <xdr:ext cx="114300" cy="104775"/>
    <xdr:pic>
      <xdr:nvPicPr>
        <xdr:cNvPr id="17" name="Grafik 18">
          <a:extLst>
            <a:ext uri="{FF2B5EF4-FFF2-40B4-BE49-F238E27FC236}">
              <a16:creationId xmlns:a16="http://schemas.microsoft.com/office/drawing/2014/main" id="{8A33A32A-A363-413F-9547-7AA0A16B951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34500" y="96107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1095375</xdr:colOff>
      <xdr:row>36</xdr:row>
      <xdr:rowOff>9525</xdr:rowOff>
    </xdr:from>
    <xdr:ext cx="114300" cy="104775"/>
    <xdr:pic>
      <xdr:nvPicPr>
        <xdr:cNvPr id="18" name="Grafik 18">
          <a:extLst>
            <a:ext uri="{FF2B5EF4-FFF2-40B4-BE49-F238E27FC236}">
              <a16:creationId xmlns:a16="http://schemas.microsoft.com/office/drawing/2014/main" id="{855611AE-BEF0-4494-AEB5-85D54BAAC25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91425" y="8953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1095375</xdr:colOff>
      <xdr:row>20</xdr:row>
      <xdr:rowOff>9525</xdr:rowOff>
    </xdr:from>
    <xdr:ext cx="114300" cy="104775"/>
    <xdr:pic>
      <xdr:nvPicPr>
        <xdr:cNvPr id="19" name="Grafik 18">
          <a:extLst>
            <a:ext uri="{FF2B5EF4-FFF2-40B4-BE49-F238E27FC236}">
              <a16:creationId xmlns:a16="http://schemas.microsoft.com/office/drawing/2014/main" id="{D8406DE5-18D9-4F78-A567-831C388B4F1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91425" y="4829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02.onkozert.local\Onkozert\06_daten\09_excel-kennzahlenb&#246;gen\16_excel-kb%20auditjahr%202022\organe\lunge\eb_lz-H3-1_daten_210609_rot_inter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quelle"/>
      <sheetName val="Basisdaten_Lunge"/>
      <sheetName val="HilfstabelleSD"/>
      <sheetName val="HilfstabelleB"/>
      <sheetName val="Expertise_Lunge"/>
      <sheetName val="HilfstabelleL"/>
      <sheetName val="Kennzahlenbogen(KB)_Lunge"/>
      <sheetName val="HilfstabelleKB"/>
      <sheetName val="OPS-Codes Kennzahl 10_Lunge"/>
      <sheetName val="Datendefizite_KB_Lunge"/>
      <sheetName val="Hilfstabelle DatendefKB"/>
      <sheetName val="Matrix_Lunge"/>
      <sheetName val="HilfstabelleM"/>
      <sheetName val="Datendefizite_Matrix_Lunge"/>
      <sheetName val="Hilfstabelle DatendefKB_Mesoth."/>
      <sheetName val="Kennzahlenbogen(KB)_Mesotheliom"/>
      <sheetName val="Datendefizite_KB_Mesotheliom"/>
      <sheetName val="Berechnung1"/>
      <sheetName val="HilfstabelleKB_Mesotheliom"/>
      <sheetName val="Berechnung1_Mesotheliom"/>
      <sheetName val="Berechnung2"/>
      <sheetName val="Berechnung3"/>
      <sheetName val="HilfstabelleDM"/>
    </sheetNames>
    <sheetDataSet>
      <sheetData sheetId="0">
        <row r="1">
          <cell r="B1" t="str">
            <v>Eigenentwicklung (MS Excel, MS Access etc.)</v>
          </cell>
        </row>
      </sheetData>
      <sheetData sheetId="1">
        <row r="9">
          <cell r="B9" t="str">
            <v/>
          </cell>
        </row>
        <row r="34">
          <cell r="K34" t="str">
            <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5">
          <cell r="C5" t="str">
            <v>I.O.</v>
          </cell>
        </row>
      </sheetData>
      <sheetData sheetId="18"/>
      <sheetData sheetId="19"/>
      <sheetData sheetId="20"/>
      <sheetData sheetId="21"/>
      <sheetData sheetId="2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B1:P49"/>
  <sheetViews>
    <sheetView showGridLines="0" tabSelected="1" showRuler="0" zoomScaleNormal="100" zoomScaleSheetLayoutView="100" workbookViewId="0">
      <selection activeCell="C6" sqref="C6:D6"/>
    </sheetView>
  </sheetViews>
  <sheetFormatPr defaultColWidth="9.140625" defaultRowHeight="12.75" x14ac:dyDescent="0.2"/>
  <cols>
    <col min="1" max="1" width="0.85546875" style="160" customWidth="1"/>
    <col min="2" max="2" width="20.7109375" style="160" customWidth="1"/>
    <col min="3" max="3" width="24.42578125" style="160" customWidth="1"/>
    <col min="4" max="5" width="7.7109375" style="160" customWidth="1"/>
    <col min="6" max="6" width="7.85546875" style="160" customWidth="1"/>
    <col min="7" max="7" width="8.5703125" style="160" customWidth="1"/>
    <col min="8" max="8" width="8.42578125" style="160" customWidth="1"/>
    <col min="9" max="12" width="7.7109375" style="160" customWidth="1"/>
    <col min="13" max="15" width="8.28515625" style="160" customWidth="1"/>
    <col min="16" max="16" width="5.7109375" style="160" customWidth="1"/>
    <col min="17" max="17" width="0.85546875" style="160" customWidth="1"/>
    <col min="18" max="16384" width="9.140625" style="160"/>
  </cols>
  <sheetData>
    <row r="1" spans="2:16" ht="6.95" customHeight="1" x14ac:dyDescent="0.2"/>
    <row r="2" spans="2:16" ht="15.95" customHeight="1" x14ac:dyDescent="0.2">
      <c r="B2" s="15" t="s">
        <v>737</v>
      </c>
    </row>
    <row r="3" spans="2:16" ht="15.95" customHeight="1" x14ac:dyDescent="0.2">
      <c r="B3" s="161" t="s">
        <v>114</v>
      </c>
    </row>
    <row r="4" spans="2:16" ht="15.75" customHeight="1" x14ac:dyDescent="0.2">
      <c r="B4" s="419"/>
      <c r="C4" s="420"/>
      <c r="D4" s="420"/>
      <c r="E4" s="420"/>
      <c r="F4" s="420"/>
    </row>
    <row r="5" spans="2:16" ht="16.5" customHeight="1" x14ac:dyDescent="0.2">
      <c r="B5" s="421"/>
      <c r="C5" s="422"/>
      <c r="D5" s="422"/>
      <c r="E5" s="422"/>
      <c r="F5" s="422"/>
      <c r="G5" s="162"/>
      <c r="H5" s="162"/>
    </row>
    <row r="6" spans="2:16" ht="15" customHeight="1" x14ac:dyDescent="0.2">
      <c r="B6" s="163" t="s">
        <v>82</v>
      </c>
      <c r="C6" s="431"/>
      <c r="D6" s="432"/>
      <c r="E6" s="163"/>
      <c r="F6" s="163"/>
      <c r="G6" s="163"/>
      <c r="H6" s="163"/>
      <c r="N6" s="423"/>
      <c r="O6" s="423"/>
      <c r="P6" s="423"/>
    </row>
    <row r="7" spans="2:16" ht="6.95" customHeight="1" x14ac:dyDescent="0.2">
      <c r="D7" s="164"/>
      <c r="E7" s="164"/>
      <c r="F7" s="164"/>
      <c r="G7" s="164"/>
      <c r="H7" s="165"/>
    </row>
    <row r="8" spans="2:16" ht="15" customHeight="1" x14ac:dyDescent="0.2">
      <c r="B8" s="163" t="s">
        <v>107</v>
      </c>
      <c r="C8" s="401" t="str">
        <f>IF($C$6="","",Datenquelle!B65)</f>
        <v/>
      </c>
      <c r="D8" s="401"/>
      <c r="E8" s="401"/>
      <c r="F8" s="401"/>
      <c r="G8" s="401"/>
      <c r="H8" s="401"/>
      <c r="I8" s="163"/>
    </row>
    <row r="9" spans="2:16" ht="6.95" customHeight="1" x14ac:dyDescent="0.2">
      <c r="B9" s="164"/>
      <c r="C9" s="164"/>
      <c r="D9" s="164"/>
      <c r="E9" s="164"/>
      <c r="F9" s="164"/>
    </row>
    <row r="10" spans="2:16" ht="15" customHeight="1" x14ac:dyDescent="0.2">
      <c r="B10" s="163" t="s">
        <v>108</v>
      </c>
      <c r="C10" s="401" t="str">
        <f>IF($C$6="","",Datenquelle!C65)</f>
        <v/>
      </c>
      <c r="D10" s="401"/>
      <c r="E10" s="401"/>
      <c r="F10" s="401"/>
      <c r="G10" s="401"/>
      <c r="H10" s="401"/>
      <c r="I10" s="163"/>
    </row>
    <row r="11" spans="2:16" ht="6.95" customHeight="1" x14ac:dyDescent="0.2">
      <c r="B11" s="164"/>
      <c r="C11" s="164"/>
      <c r="D11" s="164"/>
      <c r="E11" s="164"/>
      <c r="F11" s="164"/>
    </row>
    <row r="12" spans="2:16" ht="15" customHeight="1" x14ac:dyDescent="0.2">
      <c r="B12" s="10" t="s">
        <v>661</v>
      </c>
      <c r="C12" s="433"/>
      <c r="D12" s="434"/>
      <c r="I12" s="167" t="s">
        <v>199</v>
      </c>
      <c r="M12" s="437"/>
      <c r="N12" s="438"/>
      <c r="O12" s="438"/>
      <c r="P12" s="439"/>
    </row>
    <row r="13" spans="2:16" ht="6.95" customHeight="1" x14ac:dyDescent="0.2">
      <c r="D13" s="164"/>
      <c r="E13" s="164"/>
      <c r="F13" s="168"/>
    </row>
    <row r="14" spans="2:16" ht="15" customHeight="1" x14ac:dyDescent="0.2">
      <c r="B14" s="163" t="s">
        <v>662</v>
      </c>
      <c r="C14" s="433"/>
      <c r="D14" s="434"/>
      <c r="I14" s="167" t="s">
        <v>198</v>
      </c>
      <c r="M14" s="440" t="str">
        <f>IF($C$6="","",Datenquelle!F65)</f>
        <v/>
      </c>
      <c r="N14" s="441"/>
      <c r="O14" s="441"/>
      <c r="P14" s="442"/>
    </row>
    <row r="15" spans="2:16" ht="6.95" customHeight="1" x14ac:dyDescent="0.2">
      <c r="D15" s="164"/>
      <c r="E15" s="164"/>
      <c r="F15" s="168"/>
      <c r="G15" s="164"/>
      <c r="H15" s="165"/>
    </row>
    <row r="16" spans="2:16" ht="15.75" customHeight="1" x14ac:dyDescent="0.2">
      <c r="B16" s="166" t="s">
        <v>56</v>
      </c>
      <c r="C16" s="435"/>
      <c r="D16" s="436"/>
      <c r="I16" s="166" t="s">
        <v>200</v>
      </c>
      <c r="M16" s="443">
        <v>2025</v>
      </c>
      <c r="N16" s="444"/>
      <c r="O16" s="444"/>
      <c r="P16" s="445"/>
    </row>
    <row r="17" spans="2:16" ht="9.75" customHeight="1" x14ac:dyDescent="0.2">
      <c r="B17" s="163"/>
      <c r="F17" s="169"/>
      <c r="G17" s="170"/>
    </row>
    <row r="18" spans="2:16" ht="11.25" customHeight="1" x14ac:dyDescent="0.2">
      <c r="E18" s="164"/>
      <c r="F18" s="164"/>
      <c r="G18" s="164"/>
      <c r="H18" s="165"/>
    </row>
    <row r="19" spans="2:16" ht="15" customHeight="1" x14ac:dyDescent="0.2">
      <c r="B19" s="402" t="s">
        <v>57</v>
      </c>
      <c r="C19" s="402"/>
      <c r="D19" s="402"/>
      <c r="E19" s="402"/>
      <c r="F19" s="402"/>
      <c r="G19" s="402"/>
      <c r="H19" s="402"/>
      <c r="I19" s="427" t="s">
        <v>481</v>
      </c>
      <c r="J19" s="402"/>
      <c r="K19" s="402"/>
      <c r="L19" s="402"/>
      <c r="M19" s="402"/>
      <c r="N19" s="402"/>
      <c r="O19" s="402"/>
      <c r="P19" s="402"/>
    </row>
    <row r="20" spans="2:16" ht="15" customHeight="1" x14ac:dyDescent="0.2">
      <c r="B20" s="424" t="str">
        <f>IF($C$6="","",Datenquelle!D65)</f>
        <v/>
      </c>
      <c r="C20" s="424"/>
      <c r="D20" s="424"/>
      <c r="E20" s="424"/>
      <c r="F20" s="424"/>
      <c r="G20" s="424"/>
      <c r="H20" s="424"/>
      <c r="I20" s="428"/>
      <c r="J20" s="428"/>
      <c r="K20" s="428"/>
      <c r="L20" s="428"/>
      <c r="M20" s="428"/>
      <c r="N20" s="428"/>
      <c r="O20" s="428"/>
      <c r="P20" s="428"/>
    </row>
    <row r="21" spans="2:16" ht="5.0999999999999996" customHeight="1" x14ac:dyDescent="0.2">
      <c r="B21" s="164"/>
      <c r="C21" s="164"/>
      <c r="D21" s="164"/>
      <c r="F21" s="164"/>
    </row>
    <row r="22" spans="2:16" ht="5.0999999999999996" customHeight="1" x14ac:dyDescent="0.2">
      <c r="I22" s="171"/>
      <c r="J22" s="171"/>
      <c r="K22" s="171"/>
      <c r="L22" s="171"/>
      <c r="M22" s="171"/>
      <c r="N22" s="171"/>
      <c r="O22" s="171"/>
      <c r="P22" s="171"/>
    </row>
    <row r="23" spans="2:16" ht="5.0999999999999996" customHeight="1" x14ac:dyDescent="0.2">
      <c r="I23" s="171"/>
      <c r="J23" s="171"/>
      <c r="K23" s="171"/>
      <c r="L23" s="171"/>
      <c r="M23" s="171"/>
      <c r="N23" s="171"/>
      <c r="O23" s="171"/>
      <c r="P23" s="171"/>
    </row>
    <row r="24" spans="2:16" ht="16.5" customHeight="1" x14ac:dyDescent="0.2">
      <c r="B24" s="405"/>
      <c r="C24" s="406"/>
      <c r="D24" s="406"/>
      <c r="E24" s="406"/>
      <c r="F24" s="406"/>
      <c r="G24" s="406"/>
      <c r="H24" s="406"/>
      <c r="I24" s="406"/>
      <c r="J24" s="406"/>
      <c r="K24" s="406"/>
      <c r="L24" s="406"/>
      <c r="M24" s="406"/>
      <c r="N24" s="406"/>
      <c r="O24" s="406"/>
    </row>
    <row r="25" spans="2:16" ht="5.0999999999999996" customHeight="1" thickBot="1" x14ac:dyDescent="0.25">
      <c r="E25" s="164"/>
      <c r="F25" s="164"/>
      <c r="G25" s="164"/>
      <c r="H25" s="165"/>
    </row>
    <row r="26" spans="2:16" ht="89.25" customHeight="1" x14ac:dyDescent="0.2">
      <c r="B26" s="409" t="s">
        <v>115</v>
      </c>
      <c r="C26" s="410"/>
      <c r="D26" s="413" t="s">
        <v>116</v>
      </c>
      <c r="E26" s="413" t="s">
        <v>117</v>
      </c>
      <c r="F26" s="413" t="s">
        <v>118</v>
      </c>
      <c r="G26" s="413" t="s">
        <v>120</v>
      </c>
      <c r="H26" s="413" t="s">
        <v>119</v>
      </c>
      <c r="I26" s="413" t="s">
        <v>121</v>
      </c>
      <c r="J26" s="413" t="s">
        <v>122</v>
      </c>
      <c r="K26" s="413" t="s">
        <v>123</v>
      </c>
      <c r="L26" s="413" t="s">
        <v>124</v>
      </c>
      <c r="M26" s="403" t="s">
        <v>125</v>
      </c>
      <c r="N26" s="403" t="s">
        <v>126</v>
      </c>
      <c r="O26" s="403" t="s">
        <v>127</v>
      </c>
      <c r="P26" s="425" t="s">
        <v>81</v>
      </c>
    </row>
    <row r="27" spans="2:16" ht="52.15" customHeight="1" thickBot="1" x14ac:dyDescent="0.25">
      <c r="B27" s="411"/>
      <c r="C27" s="412"/>
      <c r="D27" s="414"/>
      <c r="E27" s="414"/>
      <c r="F27" s="414"/>
      <c r="G27" s="414"/>
      <c r="H27" s="414"/>
      <c r="I27" s="414"/>
      <c r="J27" s="414"/>
      <c r="K27" s="414"/>
      <c r="L27" s="414"/>
      <c r="M27" s="404"/>
      <c r="N27" s="404"/>
      <c r="O27" s="404"/>
      <c r="P27" s="426"/>
    </row>
    <row r="28" spans="2:16" ht="20.100000000000001" customHeight="1" x14ac:dyDescent="0.2">
      <c r="B28" s="172" t="s">
        <v>166</v>
      </c>
      <c r="C28" s="173"/>
      <c r="D28" s="337"/>
      <c r="E28" s="337"/>
      <c r="F28" s="337"/>
      <c r="G28" s="337"/>
      <c r="H28" s="337"/>
      <c r="I28" s="337"/>
      <c r="J28" s="337"/>
      <c r="K28" s="337"/>
      <c r="L28" s="337"/>
      <c r="M28" s="337"/>
      <c r="N28" s="337"/>
      <c r="O28" s="337"/>
      <c r="P28" s="174" t="str">
        <f t="shared" ref="P28:P30" si="0">IF(AND(D28="",E28="",F28="",G28="",H28="",I28="",J28="",K28="",L28="",M28="",N28="",O28=""),"",SUM(D28:O28))</f>
        <v/>
      </c>
    </row>
    <row r="29" spans="2:16" ht="20.100000000000001" customHeight="1" x14ac:dyDescent="0.2">
      <c r="B29" s="175" t="s">
        <v>171</v>
      </c>
      <c r="C29" s="176"/>
      <c r="D29" s="338"/>
      <c r="E29" s="338"/>
      <c r="F29" s="338"/>
      <c r="G29" s="338"/>
      <c r="H29" s="338"/>
      <c r="I29" s="338"/>
      <c r="J29" s="338"/>
      <c r="K29" s="338"/>
      <c r="L29" s="338"/>
      <c r="M29" s="338"/>
      <c r="N29" s="338"/>
      <c r="O29" s="338"/>
      <c r="P29" s="177" t="str">
        <f t="shared" si="0"/>
        <v/>
      </c>
    </row>
    <row r="30" spans="2:16" ht="20.100000000000001" customHeight="1" thickBot="1" x14ac:dyDescent="0.25">
      <c r="B30" s="178" t="s">
        <v>170</v>
      </c>
      <c r="C30" s="179"/>
      <c r="D30" s="339"/>
      <c r="E30" s="339"/>
      <c r="F30" s="339"/>
      <c r="G30" s="339"/>
      <c r="H30" s="339"/>
      <c r="I30" s="339"/>
      <c r="J30" s="339"/>
      <c r="K30" s="339"/>
      <c r="L30" s="339"/>
      <c r="M30" s="339"/>
      <c r="N30" s="339"/>
      <c r="O30" s="339"/>
      <c r="P30" s="180" t="str">
        <f t="shared" si="0"/>
        <v/>
      </c>
    </row>
    <row r="31" spans="2:16" ht="9" customHeight="1" thickBot="1" x14ac:dyDescent="0.25">
      <c r="B31" s="181"/>
      <c r="C31" s="182"/>
      <c r="D31" s="183"/>
    </row>
    <row r="32" spans="2:16" s="185" customFormat="1" ht="39.950000000000003" customHeight="1" x14ac:dyDescent="0.2">
      <c r="B32" s="415" t="s">
        <v>556</v>
      </c>
      <c r="C32" s="416"/>
      <c r="D32" s="184">
        <f>SUM(D28:O28)</f>
        <v>0</v>
      </c>
    </row>
    <row r="33" spans="2:14" ht="39.950000000000003" customHeight="1" x14ac:dyDescent="0.2">
      <c r="B33" s="417" t="s">
        <v>243</v>
      </c>
      <c r="C33" s="418"/>
      <c r="D33" s="186">
        <f>SUM(D29:O29)</f>
        <v>0</v>
      </c>
    </row>
    <row r="34" spans="2:14" ht="39.950000000000003" customHeight="1" thickBot="1" x14ac:dyDescent="0.25">
      <c r="B34" s="446" t="s">
        <v>557</v>
      </c>
      <c r="C34" s="447"/>
      <c r="D34" s="187">
        <f>D32+D33</f>
        <v>0</v>
      </c>
    </row>
    <row r="35" spans="2:14" ht="9" customHeight="1" thickBot="1" x14ac:dyDescent="0.25">
      <c r="B35" s="188"/>
      <c r="C35" s="189"/>
      <c r="D35" s="190"/>
    </row>
    <row r="36" spans="2:14" ht="39.950000000000003" customHeight="1" thickBot="1" x14ac:dyDescent="0.25">
      <c r="B36" s="448" t="s">
        <v>244</v>
      </c>
      <c r="C36" s="449"/>
      <c r="D36" s="191">
        <f>SUM(D30:O30)</f>
        <v>0</v>
      </c>
    </row>
    <row r="37" spans="2:14" ht="9" customHeight="1" thickBot="1" x14ac:dyDescent="0.25">
      <c r="B37" s="188"/>
      <c r="C37" s="189"/>
      <c r="D37" s="190"/>
    </row>
    <row r="38" spans="2:14" ht="39.950000000000003" customHeight="1" thickBot="1" x14ac:dyDescent="0.25">
      <c r="B38" s="429" t="s">
        <v>402</v>
      </c>
      <c r="C38" s="430"/>
      <c r="D38" s="191">
        <f>D34+D36</f>
        <v>0</v>
      </c>
      <c r="F38" s="192"/>
    </row>
    <row r="39" spans="2:14" ht="9" customHeight="1" x14ac:dyDescent="0.2"/>
    <row r="40" spans="2:14" x14ac:dyDescent="0.2">
      <c r="B40" s="205" t="s">
        <v>734</v>
      </c>
    </row>
    <row r="41" spans="2:14" ht="24" customHeight="1" x14ac:dyDescent="0.2">
      <c r="B41" s="193" t="s">
        <v>167</v>
      </c>
      <c r="C41" s="194"/>
      <c r="D41" s="194"/>
      <c r="E41" s="194"/>
      <c r="F41" s="194"/>
      <c r="G41" s="194"/>
      <c r="H41" s="194"/>
      <c r="I41" s="194"/>
      <c r="J41" s="194"/>
      <c r="K41" s="194"/>
      <c r="L41" s="194"/>
    </row>
    <row r="42" spans="2:14" ht="30" customHeight="1" x14ac:dyDescent="0.2">
      <c r="B42" s="195" t="s">
        <v>102</v>
      </c>
      <c r="C42" s="407" t="s">
        <v>735</v>
      </c>
      <c r="D42" s="408"/>
      <c r="E42" s="408"/>
      <c r="F42" s="408"/>
      <c r="G42" s="408"/>
      <c r="H42" s="408"/>
      <c r="I42" s="408"/>
      <c r="J42" s="408"/>
      <c r="K42" s="408"/>
      <c r="L42" s="408"/>
      <c r="M42" s="196"/>
      <c r="N42" s="196"/>
    </row>
    <row r="43" spans="2:14" ht="12" customHeight="1" x14ac:dyDescent="0.2">
      <c r="B43" s="197"/>
      <c r="C43" s="198"/>
      <c r="D43" s="199"/>
      <c r="E43" s="199"/>
      <c r="F43" s="199"/>
      <c r="G43" s="199"/>
      <c r="H43" s="199"/>
      <c r="I43" s="199"/>
      <c r="J43" s="199"/>
      <c r="K43" s="199"/>
      <c r="L43" s="199"/>
      <c r="M43" s="200"/>
      <c r="N43" s="200"/>
    </row>
    <row r="44" spans="2:14" ht="37.5" customHeight="1" x14ac:dyDescent="0.2">
      <c r="B44" s="195" t="s">
        <v>166</v>
      </c>
      <c r="C44" s="408" t="s">
        <v>174</v>
      </c>
      <c r="D44" s="408"/>
      <c r="E44" s="408"/>
      <c r="F44" s="408"/>
      <c r="G44" s="408"/>
      <c r="H44" s="408"/>
      <c r="I44" s="408"/>
      <c r="J44" s="408"/>
      <c r="K44" s="408"/>
      <c r="L44" s="408"/>
      <c r="M44" s="201"/>
      <c r="N44" s="201"/>
    </row>
    <row r="45" spans="2:14" ht="37.5" customHeight="1" x14ac:dyDescent="0.2">
      <c r="B45" s="195" t="s">
        <v>171</v>
      </c>
      <c r="C45" s="408" t="s">
        <v>175</v>
      </c>
      <c r="D45" s="408"/>
      <c r="E45" s="408"/>
      <c r="F45" s="408"/>
      <c r="G45" s="408"/>
      <c r="H45" s="408"/>
      <c r="I45" s="408"/>
      <c r="J45" s="408"/>
      <c r="K45" s="408"/>
      <c r="L45" s="408"/>
      <c r="M45" s="201"/>
      <c r="N45" s="201"/>
    </row>
    <row r="46" spans="2:14" ht="30" customHeight="1" x14ac:dyDescent="0.2">
      <c r="B46" s="195" t="s">
        <v>165</v>
      </c>
      <c r="C46" s="408" t="s">
        <v>392</v>
      </c>
      <c r="D46" s="408"/>
      <c r="E46" s="408"/>
      <c r="F46" s="408"/>
      <c r="G46" s="408"/>
      <c r="H46" s="408"/>
      <c r="I46" s="408"/>
      <c r="J46" s="408"/>
      <c r="K46" s="408"/>
      <c r="L46" s="408"/>
      <c r="M46" s="201"/>
      <c r="N46" s="201"/>
    </row>
    <row r="47" spans="2:14" ht="30" customHeight="1" x14ac:dyDescent="0.2">
      <c r="B47" s="202" t="s">
        <v>403</v>
      </c>
      <c r="C47" s="407" t="s">
        <v>558</v>
      </c>
      <c r="D47" s="408"/>
      <c r="E47" s="408"/>
      <c r="F47" s="408"/>
      <c r="G47" s="408"/>
      <c r="H47" s="408"/>
      <c r="I47" s="408"/>
      <c r="J47" s="408"/>
      <c r="K47" s="408"/>
      <c r="L47" s="408"/>
      <c r="M47" s="201"/>
      <c r="N47" s="201"/>
    </row>
    <row r="49" spans="2:15" ht="72.75" customHeight="1" x14ac:dyDescent="0.25">
      <c r="B49" s="399" t="s">
        <v>676</v>
      </c>
      <c r="C49" s="400"/>
      <c r="D49" s="400"/>
      <c r="E49" s="400"/>
      <c r="F49" s="400"/>
      <c r="G49" s="400"/>
      <c r="H49" s="400"/>
      <c r="I49" s="400"/>
      <c r="J49" s="400"/>
      <c r="K49" s="400"/>
      <c r="L49" s="400"/>
      <c r="M49" s="400"/>
      <c r="N49" s="400"/>
      <c r="O49" s="400"/>
    </row>
  </sheetData>
  <sheetProtection algorithmName="SHA-512" hashValue="8DSJK7BaqTxGa6gEdFjyM+MF/4qVpNqm7roiLv37PfcXdJRLy4vLS36V2f/mp4fHpxDBR7WccyDFe8I3Hu6Mow==" saltValue="scMoBsiihUx5fsejGzKw/Q==" spinCount="100000" sheet="1" objects="1" scenarios="1" selectLockedCells="1"/>
  <dataConsolidate/>
  <mergeCells count="42">
    <mergeCell ref="M12:P12"/>
    <mergeCell ref="M14:P14"/>
    <mergeCell ref="M16:P16"/>
    <mergeCell ref="B34:C34"/>
    <mergeCell ref="B36:C36"/>
    <mergeCell ref="B38:C38"/>
    <mergeCell ref="C6:D6"/>
    <mergeCell ref="C12:D12"/>
    <mergeCell ref="C14:D14"/>
    <mergeCell ref="C16:D16"/>
    <mergeCell ref="B4:F4"/>
    <mergeCell ref="B5:F5"/>
    <mergeCell ref="N6:P6"/>
    <mergeCell ref="D26:D27"/>
    <mergeCell ref="B20:H20"/>
    <mergeCell ref="P26:P27"/>
    <mergeCell ref="M26:M27"/>
    <mergeCell ref="N26:N27"/>
    <mergeCell ref="F26:F27"/>
    <mergeCell ref="G26:G27"/>
    <mergeCell ref="H26:H27"/>
    <mergeCell ref="I26:I27"/>
    <mergeCell ref="J26:J27"/>
    <mergeCell ref="I19:P19"/>
    <mergeCell ref="I20:P20"/>
    <mergeCell ref="K26:K27"/>
    <mergeCell ref="B49:O49"/>
    <mergeCell ref="C8:H8"/>
    <mergeCell ref="C10:H10"/>
    <mergeCell ref="B19:H19"/>
    <mergeCell ref="O26:O27"/>
    <mergeCell ref="B24:O24"/>
    <mergeCell ref="C47:L47"/>
    <mergeCell ref="C42:L42"/>
    <mergeCell ref="C46:L46"/>
    <mergeCell ref="B26:C27"/>
    <mergeCell ref="E26:E27"/>
    <mergeCell ref="C44:L44"/>
    <mergeCell ref="L26:L27"/>
    <mergeCell ref="C45:L45"/>
    <mergeCell ref="B32:C32"/>
    <mergeCell ref="B33:C33"/>
  </mergeCells>
  <phoneticPr fontId="61" type="noConversion"/>
  <conditionalFormatting sqref="C6">
    <cfRule type="expression" dxfId="137" priority="18" stopIfTrue="1">
      <formula>LEN(TRIM(C6))=0</formula>
    </cfRule>
  </conditionalFormatting>
  <conditionalFormatting sqref="C12">
    <cfRule type="expression" dxfId="136" priority="5" stopIfTrue="1">
      <formula>LEN(TRIM(C12))=0</formula>
    </cfRule>
  </conditionalFormatting>
  <conditionalFormatting sqref="C14">
    <cfRule type="expression" dxfId="135" priority="2" stopIfTrue="1">
      <formula>LEN(TRIM(C14))=0</formula>
    </cfRule>
  </conditionalFormatting>
  <conditionalFormatting sqref="C16">
    <cfRule type="expression" dxfId="134" priority="39" stopIfTrue="1">
      <formula>LEN(TRIM(C16))=0</formula>
    </cfRule>
  </conditionalFormatting>
  <conditionalFormatting sqref="C12:D12">
    <cfRule type="expression" dxfId="133" priority="3">
      <formula>IF(OR($B$20="Österreich",$B$20="Schweiz",$B$20="Italien",$B$20="Luxemburg",$B$20="Polen",$B$20="Rumänien",$B$20="China",$B$20="Russland"),TRUE,FALSE)</formula>
    </cfRule>
  </conditionalFormatting>
  <conditionalFormatting sqref="C14:D14">
    <cfRule type="expression" dxfId="132" priority="1">
      <formula>IF(OR($B$20="Österreich",$B$20="Schweiz",$B$20="Italien",$B$20="Luxemburg",$B$20="Polen",$B$20="Rumänien",$B$20="China",$B$20="Russland"),TRUE,FALSE)</formula>
    </cfRule>
  </conditionalFormatting>
  <conditionalFormatting sqref="D28:O30">
    <cfRule type="expression" dxfId="131" priority="7">
      <formula>LEN(TRIM(D28))=0</formula>
    </cfRule>
  </conditionalFormatting>
  <conditionalFormatting sqref="I20">
    <cfRule type="expression" dxfId="130" priority="31" stopIfTrue="1">
      <formula>LEN(TRIM(I20))=0</formula>
    </cfRule>
  </conditionalFormatting>
  <conditionalFormatting sqref="M12">
    <cfRule type="expression" dxfId="129" priority="17" stopIfTrue="1">
      <formula>LEN(TRIM(M12))=0</formula>
    </cfRule>
  </conditionalFormatting>
  <dataValidations count="10">
    <dataValidation allowBlank="1" showInputMessage="1" showErrorMessage="1" errorTitle="Eingabefehler" sqref="M14" xr:uid="{00000000-0002-0000-0000-000000000000}"/>
    <dataValidation type="date" errorStyle="information" allowBlank="1" showInputMessage="1" showErrorMessage="1" errorTitle="Kennzahlenjahr" error="Es können nur Kennzahlenjahre von 2012 bis 2014 eingetragen werden." sqref="G17" xr:uid="{00000000-0002-0000-0000-000001000000}">
      <formula1>2010</formula1>
      <formula2>2012</formula2>
    </dataValidation>
    <dataValidation type="list" allowBlank="1" showInputMessage="1" showErrorMessage="1" errorTitle="Hinweis" error="Auswahl treffen über Dropdown-Liste." sqref="C6" xr:uid="{00000000-0002-0000-0000-000002000000}">
      <formula1>Zentrum</formula1>
    </dataValidation>
    <dataValidation errorStyle="information" allowBlank="1" showInputMessage="1" showErrorMessage="1" sqref="M16" xr:uid="{00000000-0002-0000-0000-000003000000}"/>
    <dataValidation type="textLength" allowBlank="1" showErrorMessage="1" errorTitle="Eingabefehler" error="Nur Texteingabe bis 100 Zeichen möglich." prompt="Name, Vorname" sqref="C16 E16:H16" xr:uid="{00000000-0002-0000-0000-000004000000}">
      <formula1>0</formula1>
      <formula2>100</formula2>
    </dataValidation>
    <dataValidation allowBlank="1" errorTitle="Eingabefehler" error="Ganze Zahl zwischen 0 und 5000 eingeben." sqref="D38 D32:D34 D36" xr:uid="{00000000-0002-0000-0000-000005000000}"/>
    <dataValidation type="whole" allowBlank="1" showInputMessage="1" showErrorMessage="1" errorTitle="Eingabefehler" error="Ganze Zahl zwischen 0 und 5000 eingeben." sqref="D28:O30" xr:uid="{00000000-0002-0000-0000-000006000000}">
      <formula1>0</formula1>
      <formula2>5000</formula2>
    </dataValidation>
    <dataValidation type="whole" allowBlank="1" showInputMessage="1" showErrorMessage="1" errorTitle="Eingabefehler" error="Die IK-Nummer muss eine 9-stellige Ziffernfolge sein, welche mit 26 beginnt." sqref="C12:D12" xr:uid="{00000000-0002-0000-0000-000007000000}">
      <formula1>260000000</formula1>
      <formula2>269999999</formula2>
    </dataValidation>
    <dataValidation type="whole" allowBlank="1" showInputMessage="1" showErrorMessage="1" errorTitle="Eingabefehler" error="Die Standort-Nummer muss eine 9-stellige Ziffernfolge sein, welche mit 77 beginnt." sqref="C14:D14" xr:uid="{00000000-0002-0000-0000-000008000000}">
      <formula1>770000000</formula1>
      <formula2>779999999</formula2>
    </dataValidation>
    <dataValidation type="date" allowBlank="1" showErrorMessage="1" errorTitle="Eingabefehler" error="Format: tt.mm.jjjj_x000a__x000a_Zeitraum zwischen 01.10.2025 - 31.01.2027 angeben." sqref="M12:P12" xr:uid="{00000000-0002-0000-0000-000009000000}">
      <formula1>45931</formula1>
      <formula2>46418</formula2>
    </dataValidation>
  </dataValidations>
  <pageMargins left="0.59055118110236227" right="3.937007874015748E-2" top="0.39370078740157483" bottom="0.39370078740157483" header="0.11811023622047245" footer="0.11811023622047245"/>
  <pageSetup paperSize="9" scale="60" orientation="portrait" r:id="rId1"/>
  <headerFooter>
    <oddFooter>&amp;L&amp;"Arial,Regular"&amp;7&amp;F&amp;C&amp;"Arial,Regular"&amp;7 © DKG  Alle Rechte vorbehalten&amp;R&amp;"Arial,Regular"&amp;7&amp;P</oddFooter>
  </headerFooter>
  <drawing r:id="rId2"/>
  <legacyDrawing r:id="rId3"/>
  <legacyDrawingHF r:id="rId4"/>
  <extLst>
    <ext xmlns:x14="http://schemas.microsoft.com/office/spreadsheetml/2009/9/main" uri="{CCE6A557-97BC-4b89-ADB6-D9C93CAAB3DF}">
      <x14:dataValidations xmlns:xm="http://schemas.microsoft.com/office/excel/2006/main" count="1">
        <x14:dataValidation type="list" allowBlank="1" showErrorMessage="1" errorTitle="Hinweis" error="Auswahl treffen über Dropdown-Liste." xr:uid="{00000000-0002-0000-0000-00000A000000}">
          <x14:formula1>
            <xm:f>Datenquelle!$B$1:$B$53</xm:f>
          </x14:formula1>
          <xm:sqref>I20:P20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5"/>
  <dimension ref="A1:K26"/>
  <sheetViews>
    <sheetView showGridLines="0" zoomScaleNormal="100" workbookViewId="0">
      <selection activeCell="B1" sqref="B1"/>
    </sheetView>
  </sheetViews>
  <sheetFormatPr defaultColWidth="9.140625" defaultRowHeight="12.75" x14ac:dyDescent="0.25"/>
  <cols>
    <col min="1" max="1" width="23.7109375" style="28" customWidth="1"/>
    <col min="2" max="4" width="20.7109375" style="28" customWidth="1"/>
    <col min="5" max="5" width="9.7109375" style="28" customWidth="1"/>
    <col min="6" max="6" width="39.140625" style="28" customWidth="1"/>
    <col min="7" max="7" width="46.85546875" style="28" customWidth="1"/>
    <col min="8" max="8" width="12" style="28" customWidth="1"/>
    <col min="9" max="9" width="23" style="28" customWidth="1"/>
    <col min="10" max="10" width="23.140625" style="28" customWidth="1"/>
    <col min="11" max="11" width="25.7109375" style="28" customWidth="1"/>
    <col min="12" max="16384" width="9.140625" style="28"/>
  </cols>
  <sheetData>
    <row r="1" spans="1:11" x14ac:dyDescent="0.25">
      <c r="A1" s="26" t="s">
        <v>90</v>
      </c>
      <c r="B1" s="27">
        <v>250</v>
      </c>
    </row>
    <row r="2" spans="1:11" x14ac:dyDescent="0.25">
      <c r="A2" s="26" t="s">
        <v>82</v>
      </c>
      <c r="B2" s="27" t="str">
        <f>IF(Basisdaten!C6=0,"",Basisdaten!C6)</f>
        <v/>
      </c>
      <c r="I2" s="29"/>
    </row>
    <row r="3" spans="1:11" x14ac:dyDescent="0.25">
      <c r="A3" s="26" t="s">
        <v>93</v>
      </c>
      <c r="B3" s="30" t="str">
        <f>IF(Basisdaten!M12=0,"",Basisdaten!M12)</f>
        <v/>
      </c>
    </row>
    <row r="5" spans="1:11" x14ac:dyDescent="0.25">
      <c r="A5" s="34" t="s">
        <v>61</v>
      </c>
      <c r="B5" s="27"/>
    </row>
    <row r="6" spans="1:11" x14ac:dyDescent="0.25">
      <c r="A6" s="34" t="s">
        <v>62</v>
      </c>
      <c r="B6" s="27"/>
    </row>
    <row r="7" spans="1:11" x14ac:dyDescent="0.25">
      <c r="A7" s="34" t="s">
        <v>63</v>
      </c>
      <c r="B7" s="27"/>
    </row>
    <row r="8" spans="1:11" x14ac:dyDescent="0.25">
      <c r="A8" s="34" t="s">
        <v>64</v>
      </c>
      <c r="B8" s="27"/>
    </row>
    <row r="9" spans="1:11" x14ac:dyDescent="0.25">
      <c r="A9" s="34" t="s">
        <v>65</v>
      </c>
      <c r="B9" s="27"/>
    </row>
    <row r="11" spans="1:11" x14ac:dyDescent="0.25">
      <c r="A11" s="35" t="s">
        <v>39</v>
      </c>
      <c r="B11" s="35" t="s">
        <v>40</v>
      </c>
      <c r="C11" s="35" t="s">
        <v>26</v>
      </c>
      <c r="D11" s="35" t="s">
        <v>41</v>
      </c>
      <c r="E11" s="35" t="s">
        <v>42</v>
      </c>
      <c r="F11" s="35" t="s">
        <v>43</v>
      </c>
      <c r="G11" s="35" t="s">
        <v>44</v>
      </c>
      <c r="H11" s="35" t="s">
        <v>45</v>
      </c>
      <c r="I11" s="38" t="s">
        <v>66</v>
      </c>
      <c r="J11" s="38" t="s">
        <v>67</v>
      </c>
      <c r="K11" s="38" t="s">
        <v>68</v>
      </c>
    </row>
    <row r="12" spans="1:11" x14ac:dyDescent="0.25">
      <c r="A12" s="114" t="s">
        <v>182</v>
      </c>
      <c r="B12" s="33" t="str">
        <f>IF('Kennzahlenbogen_(KB)'!Q8= 0,"n.d.",'Kennzahlenbogen_(KB)'!Q8)</f>
        <v>n.d.</v>
      </c>
      <c r="C12" s="115"/>
      <c r="D12" s="116"/>
      <c r="E12" s="33">
        <f>Berechnung1!N27</f>
        <v>1</v>
      </c>
      <c r="F12" s="27" t="str">
        <f>IF('Kennzahlenbogen_(KB)'!S8=0,"",'Kennzahlenbogen_(KB)'!S8)</f>
        <v/>
      </c>
      <c r="G12" s="27" t="str">
        <f>IF('Kennzahlenbogen_(KB)'!T8=0,"",'Kennzahlenbogen_(KB)'!T8)</f>
        <v/>
      </c>
      <c r="H12" s="33">
        <f>Berechnung1!O27</f>
        <v>0</v>
      </c>
      <c r="I12" s="27"/>
      <c r="J12" s="27"/>
      <c r="K12" s="27"/>
    </row>
    <row r="13" spans="1:11" x14ac:dyDescent="0.25">
      <c r="A13" s="114" t="s">
        <v>183</v>
      </c>
      <c r="B13" s="33" t="str">
        <f>IF('Kennzahlenbogen_(KB)'!Q11= 0, "n.d.", 'Kennzahlenbogen_(KB)'!Q11)</f>
        <v>n.d.</v>
      </c>
      <c r="C13" s="115"/>
      <c r="D13" s="116"/>
      <c r="E13" s="33">
        <f>Berechnung1!N30</f>
        <v>1</v>
      </c>
      <c r="F13" s="27" t="str">
        <f>IF('Kennzahlenbogen_(KB)'!S11=0,"",'Kennzahlenbogen_(KB)'!S11)</f>
        <v/>
      </c>
      <c r="G13" s="27" t="str">
        <f>IF('Kennzahlenbogen_(KB)'!T11=0,"",'Kennzahlenbogen_(KB)'!T11)</f>
        <v/>
      </c>
      <c r="H13" s="33">
        <f>Berechnung1!O30</f>
        <v>0</v>
      </c>
      <c r="I13" s="27"/>
      <c r="J13" s="27"/>
      <c r="K13" s="27"/>
    </row>
    <row r="14" spans="1:11" x14ac:dyDescent="0.25">
      <c r="A14" s="36">
        <v>2</v>
      </c>
      <c r="B14" s="33" t="str">
        <f>IF('Kennzahlenbogen_(KB)'!Q14= "", "",'Kennzahlenbogen_(KB)'!Q14)</f>
        <v/>
      </c>
      <c r="C14" s="33">
        <f>IF('Kennzahlenbogen_(KB)'!Q15="","",'Kennzahlenbogen_(KB)'!Q15)</f>
        <v>0</v>
      </c>
      <c r="D14" s="72" t="str">
        <f>IF('Kennzahlenbogen_(KB)'!Q16="n.d.","n.d.",'Kennzahlenbogen_(KB)'!Q16*100)</f>
        <v>n.d.</v>
      </c>
      <c r="E14" s="33">
        <f>Berechnung1!N33</f>
        <v>1</v>
      </c>
      <c r="F14" s="27" t="str">
        <f>IF('Kennzahlenbogen_(KB)'!S14=0,"",'Kennzahlenbogen_(KB)'!S14)</f>
        <v/>
      </c>
      <c r="G14" s="27" t="str">
        <f>IF('Kennzahlenbogen_(KB)'!T14=0,"",'Kennzahlenbogen_(KB)'!T14)</f>
        <v/>
      </c>
      <c r="H14" s="33">
        <f>Berechnung1!O33</f>
        <v>0</v>
      </c>
      <c r="I14" s="27"/>
      <c r="J14" s="27"/>
      <c r="K14" s="27"/>
    </row>
    <row r="15" spans="1:11" x14ac:dyDescent="0.25">
      <c r="A15" s="36">
        <v>3</v>
      </c>
      <c r="B15" s="33" t="str">
        <f>IF('Kennzahlenbogen_(KB)'!Q17= "", "",'Kennzahlenbogen_(KB)'!Q17)</f>
        <v/>
      </c>
      <c r="C15" s="33">
        <f>IF('Kennzahlenbogen_(KB)'!Q18="","",'Kennzahlenbogen_(KB)'!Q18)</f>
        <v>0</v>
      </c>
      <c r="D15" s="72" t="str">
        <f>IF('Kennzahlenbogen_(KB)'!Q19="n.d.","n.d.",'Kennzahlenbogen_(KB)'!Q19*100)</f>
        <v>n.d.</v>
      </c>
      <c r="E15" s="33">
        <f>Berechnung1!N36</f>
        <v>1</v>
      </c>
      <c r="F15" s="27" t="str">
        <f>IF('Kennzahlenbogen_(KB)'!S17=0,"",'Kennzahlenbogen_(KB)'!S17)</f>
        <v/>
      </c>
      <c r="G15" s="27" t="str">
        <f>IF('Kennzahlenbogen_(KB)'!T17=0,"",'Kennzahlenbogen_(KB)'!T17)</f>
        <v/>
      </c>
      <c r="H15" s="33">
        <f>Berechnung1!O36</f>
        <v>0</v>
      </c>
      <c r="I15" s="27"/>
      <c r="J15" s="27"/>
      <c r="K15" s="27"/>
    </row>
    <row r="16" spans="1:11" x14ac:dyDescent="0.25">
      <c r="A16" s="36">
        <v>4</v>
      </c>
      <c r="B16" s="33" t="str">
        <f>IF('Kennzahlenbogen_(KB)'!Q20= "", "",'Kennzahlenbogen_(KB)'!Q20)</f>
        <v/>
      </c>
      <c r="C16" s="33">
        <f>IF('Kennzahlenbogen_(KB)'!Q21="","",'Kennzahlenbogen_(KB)'!Q21)</f>
        <v>0</v>
      </c>
      <c r="D16" s="72" t="str">
        <f>IF('Kennzahlenbogen_(KB)'!Q22="n.d.","n.d.",'Kennzahlenbogen_(KB)'!Q22*100)</f>
        <v>n.d.</v>
      </c>
      <c r="E16" s="33">
        <f>Berechnung1!N39</f>
        <v>1</v>
      </c>
      <c r="F16" s="27" t="str">
        <f>IF('Kennzahlenbogen_(KB)'!S20=0,"",'Kennzahlenbogen_(KB)'!S20)</f>
        <v/>
      </c>
      <c r="G16" s="27" t="str">
        <f>IF('Kennzahlenbogen_(KB)'!T20=0,"",'Kennzahlenbogen_(KB)'!T20)</f>
        <v/>
      </c>
      <c r="H16" s="33">
        <f>Berechnung1!O39</f>
        <v>0</v>
      </c>
      <c r="I16" s="27"/>
      <c r="J16" s="27"/>
      <c r="K16" s="27"/>
    </row>
    <row r="17" spans="1:11" x14ac:dyDescent="0.25">
      <c r="A17" s="114" t="s">
        <v>650</v>
      </c>
      <c r="B17" s="33">
        <f>IF('Kennzahlenbogen_(KB)'!Q23= "", "",'Kennzahlenbogen_(KB)'!Q23)</f>
        <v>0</v>
      </c>
      <c r="C17" s="230"/>
      <c r="D17" s="231"/>
      <c r="E17" s="33">
        <f>Berechnung1!N42</f>
        <v>1</v>
      </c>
      <c r="F17" s="27" t="str">
        <f>IF('Kennzahlenbogen_(KB)'!S23=0,"",'Kennzahlenbogen_(KB)'!S23)</f>
        <v/>
      </c>
      <c r="G17" s="27" t="str">
        <f>IF('Kennzahlenbogen_(KB)'!T23=0,"",'Kennzahlenbogen_(KB)'!T23)</f>
        <v/>
      </c>
      <c r="H17" s="33">
        <f>Berechnung1!O42</f>
        <v>0</v>
      </c>
      <c r="I17" s="27"/>
      <c r="J17" s="27"/>
      <c r="K17" s="27"/>
    </row>
    <row r="18" spans="1:11" x14ac:dyDescent="0.25">
      <c r="A18" s="114" t="s">
        <v>651</v>
      </c>
      <c r="B18" s="33">
        <f>IF('Kennzahlenbogen_(KB)'!Q26= "", "",'Kennzahlenbogen_(KB)'!Q26)</f>
        <v>0</v>
      </c>
      <c r="C18" s="33">
        <f>IF('Kennzahlenbogen_(KB)'!Q27="","",'Kennzahlenbogen_(KB)'!Q27)</f>
        <v>0</v>
      </c>
      <c r="D18" s="72" t="str">
        <f>IF('Kennzahlenbogen_(KB)'!Q28="n.d.","n.d.",'Kennzahlenbogen_(KB)'!Q28*100)</f>
        <v>n.d.</v>
      </c>
      <c r="E18" s="33">
        <f>Berechnung1!N45</f>
        <v>1</v>
      </c>
      <c r="F18" s="27" t="str">
        <f>IF('Kennzahlenbogen_(KB)'!S26=0,"",'Kennzahlenbogen_(KB)'!S26)</f>
        <v/>
      </c>
      <c r="G18" s="27" t="str">
        <f>IF('Kennzahlenbogen_(KB)'!T26=0,"",'Kennzahlenbogen_(KB)'!T26)</f>
        <v/>
      </c>
      <c r="H18" s="33">
        <f>Berechnung1!O45</f>
        <v>0</v>
      </c>
      <c r="I18" s="27"/>
      <c r="J18" s="27"/>
      <c r="K18" s="27"/>
    </row>
    <row r="19" spans="1:11" x14ac:dyDescent="0.25">
      <c r="A19" s="36">
        <v>6</v>
      </c>
      <c r="B19" s="33" t="str">
        <f>IF('Kennzahlenbogen_(KB)'!Q29= "", "",'Kennzahlenbogen_(KB)'!Q29)</f>
        <v/>
      </c>
      <c r="C19" s="33">
        <f>IF('Kennzahlenbogen_(KB)'!Q30="","",'Kennzahlenbogen_(KB)'!Q30)</f>
        <v>0</v>
      </c>
      <c r="D19" s="72" t="str">
        <f>IF('Kennzahlenbogen_(KB)'!Q31="n.d.","n.d.",'Kennzahlenbogen_(KB)'!Q31*100)</f>
        <v>n.d.</v>
      </c>
      <c r="E19" s="33">
        <f>Berechnung1!N48</f>
        <v>1</v>
      </c>
      <c r="F19" s="27" t="str">
        <f>IF('Kennzahlenbogen_(KB)'!S29=0,"",'Kennzahlenbogen_(KB)'!S29)</f>
        <v/>
      </c>
      <c r="G19" s="27" t="str">
        <f>IF('Kennzahlenbogen_(KB)'!T29=0,"",'Kennzahlenbogen_(KB)'!T29)</f>
        <v/>
      </c>
      <c r="H19" s="33">
        <f>Berechnung1!O48</f>
        <v>0</v>
      </c>
      <c r="I19" s="27"/>
      <c r="J19" s="27"/>
      <c r="K19" s="27"/>
    </row>
    <row r="20" spans="1:11" x14ac:dyDescent="0.25">
      <c r="A20" s="114">
        <v>7</v>
      </c>
      <c r="B20" s="33">
        <f>IF('Kennzahlenbogen_(KB)'!Q32= "", "",'Kennzahlenbogen_(KB)'!Q32)</f>
        <v>0</v>
      </c>
      <c r="C20" s="33" t="str">
        <f>IF('Kennzahlenbogen_(KB)'!Q33="","",'Kennzahlenbogen_(KB)'!Q33)</f>
        <v/>
      </c>
      <c r="D20" s="72" t="str">
        <f>IF('Kennzahlenbogen_(KB)'!Q34="n.d.","n.d.",'Kennzahlenbogen_(KB)'!Q34*100)</f>
        <v>n.d.</v>
      </c>
      <c r="E20" s="33">
        <f>Berechnung1!N51</f>
        <v>1</v>
      </c>
      <c r="F20" s="27" t="str">
        <f>IF('Kennzahlenbogen_(KB)'!S32=0,"",'Kennzahlenbogen_(KB)'!S32)</f>
        <v/>
      </c>
      <c r="G20" s="27" t="str">
        <f>IF('Kennzahlenbogen_(KB)'!T32=0,"",'Kennzahlenbogen_(KB)'!T32)</f>
        <v/>
      </c>
      <c r="H20" s="33">
        <f>Berechnung1!O51</f>
        <v>0</v>
      </c>
      <c r="I20" s="27"/>
      <c r="J20" s="27"/>
      <c r="K20" s="27"/>
    </row>
    <row r="21" spans="1:11" x14ac:dyDescent="0.25">
      <c r="A21" s="114">
        <v>8</v>
      </c>
      <c r="B21" s="33" t="str">
        <f>IF('Kennzahlenbogen_(KB)'!Q35= "", "",'Kennzahlenbogen_(KB)'!Q35)</f>
        <v/>
      </c>
      <c r="C21" s="33">
        <f>IF('Kennzahlenbogen_(KB)'!Q36="","",'Kennzahlenbogen_(KB)'!Q36)</f>
        <v>0</v>
      </c>
      <c r="D21" s="72" t="str">
        <f>IF('Kennzahlenbogen_(KB)'!Q37="n.d.","n.d.",'Kennzahlenbogen_(KB)'!Q37*100)</f>
        <v>n.d.</v>
      </c>
      <c r="E21" s="33">
        <f>Berechnung1!N54</f>
        <v>1</v>
      </c>
      <c r="F21" s="27" t="str">
        <f>IF('Kennzahlenbogen_(KB)'!S35=0,"",'Kennzahlenbogen_(KB)'!S35)</f>
        <v/>
      </c>
      <c r="G21" s="27" t="str">
        <f>IF('Kennzahlenbogen_(KB)'!T35=0,"",'Kennzahlenbogen_(KB)'!T35)</f>
        <v/>
      </c>
      <c r="H21" s="33">
        <f>Berechnung1!O54</f>
        <v>0</v>
      </c>
      <c r="I21" s="27"/>
      <c r="J21" s="27"/>
      <c r="K21" s="27"/>
    </row>
    <row r="22" spans="1:11" x14ac:dyDescent="0.25">
      <c r="A22" s="114">
        <v>9</v>
      </c>
      <c r="B22" s="33" t="str">
        <f>IF('Kennzahlenbogen_(KB)'!Q38= "", "",'Kennzahlenbogen_(KB)'!Q38)</f>
        <v/>
      </c>
      <c r="C22" s="33" t="str">
        <f>IF('Kennzahlenbogen_(KB)'!Q39="","",'Kennzahlenbogen_(KB)'!Q39)</f>
        <v/>
      </c>
      <c r="D22" s="72" t="str">
        <f>IF('Kennzahlenbogen_(KB)'!Q40="n.d.","n.d.",'Kennzahlenbogen_(KB)'!Q40*100)</f>
        <v>n.d.</v>
      </c>
      <c r="E22" s="33">
        <f>Berechnung1!N57</f>
        <v>1</v>
      </c>
      <c r="F22" s="27" t="str">
        <f>IF('Kennzahlenbogen_(KB)'!S38=0,"",'Kennzahlenbogen_(KB)'!S38)</f>
        <v/>
      </c>
      <c r="G22" s="27" t="str">
        <f>IF('Kennzahlenbogen_(KB)'!T38=0,"",'Kennzahlenbogen_(KB)'!T38)</f>
        <v/>
      </c>
      <c r="H22" s="33">
        <f>Berechnung1!O57</f>
        <v>0</v>
      </c>
      <c r="I22" s="27"/>
      <c r="J22" s="27"/>
      <c r="K22" s="27"/>
    </row>
    <row r="23" spans="1:11" x14ac:dyDescent="0.25">
      <c r="H23" s="31"/>
    </row>
    <row r="25" spans="1:11" x14ac:dyDescent="0.25">
      <c r="H25" s="31"/>
    </row>
    <row r="26" spans="1:11" x14ac:dyDescent="0.25">
      <c r="H26" s="31"/>
    </row>
  </sheetData>
  <phoneticPr fontId="61" type="noConversion"/>
  <pageMargins left="0.7" right="0.7" top="0.78740157499999996" bottom="0.78740157499999996"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4"/>
  <dimension ref="A3:O111"/>
  <sheetViews>
    <sheetView showGridLines="0" zoomScaleNormal="100" workbookViewId="0">
      <selection activeCell="B9" sqref="B9"/>
    </sheetView>
  </sheetViews>
  <sheetFormatPr defaultColWidth="9.140625" defaultRowHeight="14.25" x14ac:dyDescent="0.25"/>
  <cols>
    <col min="1" max="1" width="9.140625" style="97" customWidth="1"/>
    <col min="2" max="2" width="14.85546875" style="97" customWidth="1"/>
    <col min="3" max="3" width="9.140625" style="97" customWidth="1"/>
    <col min="4" max="4" width="13.7109375" style="97" customWidth="1"/>
    <col min="5" max="5" width="18.42578125" style="97" customWidth="1"/>
    <col min="6" max="6" width="15.42578125" style="97" customWidth="1"/>
    <col min="7" max="7" width="21.140625" style="97" customWidth="1"/>
    <col min="8" max="9" width="20.28515625" style="97" customWidth="1"/>
    <col min="10" max="10" width="14.5703125" style="97" customWidth="1"/>
    <col min="11" max="11" width="15.42578125" style="97" customWidth="1"/>
    <col min="12" max="12" width="16.28515625" style="97" customWidth="1"/>
    <col min="13" max="18" width="9.140625" style="97" customWidth="1"/>
    <col min="19" max="19" width="20.7109375" style="97" customWidth="1"/>
    <col min="20" max="20" width="24.140625" style="97" customWidth="1"/>
    <col min="21" max="21" width="20.7109375" style="97" customWidth="1"/>
    <col min="22" max="16384" width="9.140625" style="97"/>
  </cols>
  <sheetData>
    <row r="3" spans="2:15" s="84" customFormat="1" ht="15" x14ac:dyDescent="0.25">
      <c r="C3" s="83" t="s">
        <v>2</v>
      </c>
      <c r="M3" s="85"/>
      <c r="N3" s="85"/>
      <c r="O3" s="85"/>
    </row>
    <row r="4" spans="2:15" s="84" customFormat="1" ht="27" customHeight="1" x14ac:dyDescent="0.25">
      <c r="C4" s="95"/>
      <c r="D4" s="56" t="s">
        <v>94</v>
      </c>
      <c r="E4" s="95"/>
      <c r="F4" s="95"/>
      <c r="G4" s="95"/>
      <c r="H4" s="95"/>
      <c r="I4" s="44"/>
      <c r="M4" s="85"/>
      <c r="N4" s="85"/>
      <c r="O4" s="85"/>
    </row>
    <row r="5" spans="2:15" s="84" customFormat="1" ht="22.5" x14ac:dyDescent="0.25">
      <c r="C5" s="56" t="s">
        <v>99</v>
      </c>
      <c r="D5" s="56" t="s">
        <v>3</v>
      </c>
      <c r="E5" s="56" t="s">
        <v>74</v>
      </c>
      <c r="F5" s="56" t="s">
        <v>101</v>
      </c>
      <c r="G5" s="56" t="s">
        <v>100</v>
      </c>
      <c r="H5" s="56" t="s">
        <v>4</v>
      </c>
      <c r="I5" s="44"/>
      <c r="M5" s="85"/>
      <c r="N5" s="85"/>
      <c r="O5" s="85"/>
    </row>
    <row r="6" spans="2:15" s="84" customFormat="1" x14ac:dyDescent="0.25">
      <c r="C6" s="56">
        <f>COUNTIF('Kennzahlenbogen_(KB)'!$R$8:$R$38,C5)</f>
        <v>0</v>
      </c>
      <c r="D6" s="56">
        <f>COUNTIF('Kennzahlenbogen_(KB)'!$R$8:$R$38,D5)</f>
        <v>0</v>
      </c>
      <c r="E6" s="56">
        <f>COUNTIF('Kennzahlenbogen_(KB)'!$R$8:$R$38,E5)</f>
        <v>0</v>
      </c>
      <c r="F6" s="56">
        <f>COUNTIF('Kennzahlenbogen_(KB)'!$R$8:$R$38,F5)</f>
        <v>11</v>
      </c>
      <c r="G6" s="56">
        <f>COUNTIF('Kennzahlenbogen_(KB)'!$R$8:$R$38,G5)</f>
        <v>0</v>
      </c>
      <c r="H6" s="56">
        <f>SUM(C6:G6)</f>
        <v>11</v>
      </c>
      <c r="I6" s="44"/>
      <c r="M6" s="85"/>
      <c r="N6" s="85"/>
      <c r="O6" s="85"/>
    </row>
    <row r="7" spans="2:15" s="84" customFormat="1" x14ac:dyDescent="0.25">
      <c r="C7" s="56"/>
      <c r="D7" s="56">
        <f>C6+D6</f>
        <v>0</v>
      </c>
      <c r="E7" s="56">
        <f>E6</f>
        <v>0</v>
      </c>
      <c r="F7" s="56"/>
      <c r="G7" s="56">
        <f>F6+G6</f>
        <v>11</v>
      </c>
      <c r="H7" s="56">
        <f t="shared" ref="H7:H11" si="0">SUM(C7:G7)</f>
        <v>11</v>
      </c>
      <c r="I7" s="44"/>
      <c r="M7" s="85"/>
      <c r="N7" s="85"/>
      <c r="O7" s="85"/>
    </row>
    <row r="8" spans="2:15" s="84" customFormat="1" x14ac:dyDescent="0.25">
      <c r="B8" s="84" t="s">
        <v>113</v>
      </c>
      <c r="C8" s="56"/>
      <c r="D8" s="56"/>
      <c r="E8" s="56">
        <f>D7+E7</f>
        <v>0</v>
      </c>
      <c r="F8" s="56"/>
      <c r="G8" s="56">
        <f>G7</f>
        <v>11</v>
      </c>
      <c r="H8" s="56">
        <f t="shared" si="0"/>
        <v>11</v>
      </c>
      <c r="I8" s="86"/>
      <c r="M8" s="85"/>
      <c r="N8" s="85"/>
      <c r="O8" s="85"/>
    </row>
    <row r="9" spans="2:15" s="84" customFormat="1" x14ac:dyDescent="0.25">
      <c r="B9" s="159">
        <v>11</v>
      </c>
      <c r="C9" s="155">
        <f>ROUND(C6/$B$9,4)</f>
        <v>0</v>
      </c>
      <c r="D9" s="155">
        <f>ROUND(D6/$B$9,4)</f>
        <v>0</v>
      </c>
      <c r="E9" s="155">
        <f>ROUND(E6/$B$9,4)</f>
        <v>0</v>
      </c>
      <c r="F9" s="155">
        <f>ROUND(F6/$B$9,4)</f>
        <v>1</v>
      </c>
      <c r="G9" s="155">
        <f>ROUND(G6/$B$9,4)</f>
        <v>0</v>
      </c>
      <c r="H9" s="155">
        <f t="shared" si="0"/>
        <v>1</v>
      </c>
      <c r="I9" s="86"/>
      <c r="M9" s="85"/>
      <c r="N9" s="85"/>
      <c r="O9" s="85"/>
    </row>
    <row r="10" spans="2:15" s="84" customFormat="1" x14ac:dyDescent="0.25">
      <c r="C10" s="156"/>
      <c r="D10" s="155">
        <f>ROUND((C6+D6)/$B$9,4)</f>
        <v>0</v>
      </c>
      <c r="E10" s="155">
        <f>ROUND(E6/$B$9,4)</f>
        <v>0</v>
      </c>
      <c r="F10" s="155"/>
      <c r="G10" s="155">
        <f>ROUND((F6+G6)/$B$9,4)</f>
        <v>1</v>
      </c>
      <c r="H10" s="155">
        <f t="shared" si="0"/>
        <v>1</v>
      </c>
      <c r="I10" s="86"/>
      <c r="M10" s="85"/>
      <c r="N10" s="85"/>
      <c r="O10" s="85"/>
    </row>
    <row r="11" spans="2:15" s="84" customFormat="1" x14ac:dyDescent="0.25">
      <c r="C11" s="95"/>
      <c r="D11" s="157"/>
      <c r="E11" s="155">
        <f>ROUND((C6+D6+E6)/$B$9,4)</f>
        <v>0</v>
      </c>
      <c r="F11" s="157"/>
      <c r="G11" s="155">
        <f>G10</f>
        <v>1</v>
      </c>
      <c r="H11" s="155">
        <f t="shared" si="0"/>
        <v>1</v>
      </c>
      <c r="I11" s="86"/>
      <c r="M11" s="85"/>
      <c r="N11" s="85"/>
      <c r="O11" s="85"/>
    </row>
    <row r="12" spans="2:15" s="84" customFormat="1" x14ac:dyDescent="0.25">
      <c r="E12" s="86"/>
      <c r="G12" s="86"/>
      <c r="H12" s="86"/>
      <c r="I12" s="86"/>
      <c r="M12" s="85"/>
      <c r="N12" s="85"/>
      <c r="O12" s="85"/>
    </row>
    <row r="13" spans="2:15" s="84" customFormat="1" x14ac:dyDescent="0.25">
      <c r="M13" s="85"/>
      <c r="N13" s="85"/>
      <c r="O13" s="85"/>
    </row>
    <row r="14" spans="2:15" s="84" customFormat="1" x14ac:dyDescent="0.25">
      <c r="M14" s="85"/>
      <c r="N14" s="85"/>
      <c r="O14" s="85"/>
    </row>
    <row r="15" spans="2:15" s="84" customFormat="1" x14ac:dyDescent="0.25">
      <c r="M15" s="85"/>
      <c r="N15" s="85"/>
      <c r="O15" s="85"/>
    </row>
    <row r="16" spans="2:15" s="84" customFormat="1" ht="15" x14ac:dyDescent="0.25">
      <c r="C16" s="100" t="s">
        <v>5</v>
      </c>
      <c r="D16" s="101"/>
      <c r="E16" s="101"/>
      <c r="F16" s="101"/>
      <c r="G16" s="101"/>
      <c r="M16" s="85"/>
      <c r="N16" s="85"/>
      <c r="O16" s="85"/>
    </row>
    <row r="17" spans="1:15" s="84" customFormat="1" ht="33.75" x14ac:dyDescent="0.25">
      <c r="C17" s="102" t="s">
        <v>6</v>
      </c>
      <c r="D17" s="102" t="s">
        <v>7</v>
      </c>
      <c r="E17" s="102" t="s">
        <v>8</v>
      </c>
      <c r="F17" s="102" t="s">
        <v>9</v>
      </c>
      <c r="G17" s="102" t="s">
        <v>10</v>
      </c>
      <c r="M17" s="85"/>
      <c r="N17" s="85"/>
      <c r="O17" s="85"/>
    </row>
    <row r="18" spans="1:15" s="84" customFormat="1" x14ac:dyDescent="0.25">
      <c r="C18" s="87"/>
      <c r="D18" s="87"/>
      <c r="E18" s="87"/>
      <c r="F18" s="87"/>
      <c r="G18" s="87"/>
      <c r="M18" s="85"/>
      <c r="N18" s="85"/>
      <c r="O18" s="85"/>
    </row>
    <row r="19" spans="1:15" s="84" customFormat="1" x14ac:dyDescent="0.25">
      <c r="C19" s="87"/>
      <c r="D19" s="87"/>
      <c r="E19" s="87"/>
      <c r="F19" s="87"/>
      <c r="G19" s="87"/>
      <c r="M19" s="85"/>
      <c r="N19" s="85"/>
      <c r="O19" s="85"/>
    </row>
    <row r="20" spans="1:15" s="84" customFormat="1" x14ac:dyDescent="0.25">
      <c r="C20" s="87"/>
      <c r="D20" s="87"/>
      <c r="E20" s="87"/>
      <c r="F20" s="87"/>
      <c r="G20" s="87"/>
      <c r="M20" s="85"/>
      <c r="N20" s="85"/>
      <c r="O20" s="85"/>
    </row>
    <row r="21" spans="1:15" s="84" customFormat="1" x14ac:dyDescent="0.25">
      <c r="B21" s="87"/>
      <c r="C21" s="87"/>
      <c r="D21" s="87"/>
      <c r="E21" s="87"/>
      <c r="F21" s="87"/>
      <c r="M21" s="85"/>
      <c r="N21" s="85"/>
      <c r="O21" s="85"/>
    </row>
    <row r="22" spans="1:15" s="84" customFormat="1" ht="15.75" x14ac:dyDescent="0.25">
      <c r="B22" s="87"/>
      <c r="C22" s="88" t="s">
        <v>11</v>
      </c>
      <c r="D22" s="87"/>
      <c r="E22" s="87"/>
      <c r="F22" s="87"/>
      <c r="M22" s="85"/>
      <c r="N22" s="85"/>
      <c r="O22" s="85"/>
    </row>
    <row r="23" spans="1:15" s="84" customFormat="1" x14ac:dyDescent="0.25">
      <c r="M23" s="85"/>
      <c r="N23" s="85"/>
      <c r="O23" s="85"/>
    </row>
    <row r="24" spans="1:15" s="84" customFormat="1" x14ac:dyDescent="0.25">
      <c r="C24" s="82" t="s">
        <v>12</v>
      </c>
      <c r="D24" s="82" t="s">
        <v>13</v>
      </c>
      <c r="E24" s="82" t="s">
        <v>104</v>
      </c>
      <c r="F24" s="82" t="s">
        <v>103</v>
      </c>
      <c r="G24" s="82" t="s">
        <v>14</v>
      </c>
      <c r="H24" s="82" t="s">
        <v>15</v>
      </c>
      <c r="I24" s="82"/>
      <c r="J24" s="82" t="s">
        <v>16</v>
      </c>
      <c r="K24" s="82" t="s">
        <v>17</v>
      </c>
      <c r="L24" s="82" t="s">
        <v>18</v>
      </c>
      <c r="M24" s="82" t="s">
        <v>19</v>
      </c>
      <c r="N24" s="82" t="s">
        <v>20</v>
      </c>
      <c r="O24" s="82" t="s">
        <v>21</v>
      </c>
    </row>
    <row r="25" spans="1:15" s="84" customFormat="1" x14ac:dyDescent="0.25">
      <c r="A25" s="5"/>
      <c r="C25" s="82"/>
      <c r="D25" s="82"/>
      <c r="E25" s="82"/>
      <c r="F25" s="82"/>
      <c r="G25" s="82"/>
      <c r="H25" s="82"/>
      <c r="I25" s="82"/>
      <c r="J25" s="82"/>
      <c r="K25" s="82"/>
      <c r="L25" s="82"/>
      <c r="M25" s="82"/>
      <c r="N25" s="82"/>
      <c r="O25" s="89"/>
    </row>
    <row r="26" spans="1:15" s="84" customFormat="1" x14ac:dyDescent="0.25">
      <c r="A26" s="5"/>
      <c r="C26" s="82"/>
      <c r="D26" s="82"/>
      <c r="E26" s="82"/>
      <c r="F26" s="82"/>
      <c r="G26" s="82"/>
      <c r="H26" s="82"/>
      <c r="I26" s="82"/>
      <c r="J26" s="82"/>
      <c r="K26" s="82"/>
      <c r="L26" s="82"/>
      <c r="M26" s="82"/>
      <c r="N26" s="82"/>
      <c r="O26" s="89"/>
    </row>
    <row r="27" spans="1:15" s="84" customFormat="1" x14ac:dyDescent="0.25">
      <c r="A27" s="5"/>
      <c r="C27" s="390" t="s">
        <v>180</v>
      </c>
      <c r="D27" s="391">
        <v>0</v>
      </c>
      <c r="E27" s="392">
        <v>0</v>
      </c>
      <c r="F27" s="393">
        <v>1000000000000</v>
      </c>
      <c r="G27" s="392">
        <v>30</v>
      </c>
      <c r="H27" s="392">
        <v>1000000000000000</v>
      </c>
      <c r="I27" s="394"/>
      <c r="J27" s="394">
        <v>-10000</v>
      </c>
      <c r="K27" s="394">
        <v>10000</v>
      </c>
      <c r="L27" s="393">
        <f>'Kennzahlenbogen_(KB)'!Q8</f>
        <v>0</v>
      </c>
      <c r="M27" s="393">
        <f>IF('Kennzahlenbogen_(KB)'!R8=Berechnung1!$G$5,1,IF('Kennzahlenbogen_(KB)'!R8=Berechnung1!$F$5,1,IF('Kennzahlenbogen_(KB)'!R8=Berechnung1!$E$5,2,IF('Kennzahlenbogen_(KB)'!R8=Berechnung1!$D$5,3,IF('Kennzahlenbogen_(KB)'!R8=Berechnung1!$C$5,4,"")))))</f>
        <v>1</v>
      </c>
      <c r="N27" s="393">
        <f>IF(M27&gt;1,M27+3,M27)</f>
        <v>1</v>
      </c>
      <c r="O27" s="393">
        <f>IF('Kennzahlenbogen_(KB)'!T8="",0,1)</f>
        <v>0</v>
      </c>
    </row>
    <row r="28" spans="1:15" s="84" customFormat="1" x14ac:dyDescent="0.25">
      <c r="A28" s="5"/>
      <c r="C28" s="23"/>
      <c r="D28" s="24"/>
      <c r="E28" s="207"/>
      <c r="F28" s="94"/>
      <c r="G28" s="207"/>
      <c r="H28" s="207"/>
      <c r="I28" s="93"/>
      <c r="J28" s="93"/>
      <c r="K28" s="93"/>
      <c r="L28" s="109"/>
      <c r="M28" s="96"/>
      <c r="N28" s="96"/>
      <c r="O28" s="96"/>
    </row>
    <row r="29" spans="1:15" s="84" customFormat="1" x14ac:dyDescent="0.25">
      <c r="A29" s="5"/>
      <c r="C29" s="23"/>
      <c r="D29" s="24"/>
      <c r="E29" s="207"/>
      <c r="F29" s="94"/>
      <c r="G29" s="207"/>
      <c r="H29" s="207"/>
      <c r="I29" s="93"/>
      <c r="J29" s="93"/>
      <c r="K29" s="93"/>
      <c r="L29" s="109"/>
      <c r="M29" s="96"/>
      <c r="N29" s="96"/>
      <c r="O29" s="96"/>
    </row>
    <row r="30" spans="1:15" s="84" customFormat="1" x14ac:dyDescent="0.25">
      <c r="A30" s="5"/>
      <c r="C30" s="390" t="s">
        <v>181</v>
      </c>
      <c r="D30" s="391">
        <v>0</v>
      </c>
      <c r="E30" s="392">
        <v>0</v>
      </c>
      <c r="F30" s="393">
        <v>1000000000000</v>
      </c>
      <c r="G30" s="392">
        <v>-1000000000000000</v>
      </c>
      <c r="H30" s="392">
        <v>1000000000000000</v>
      </c>
      <c r="I30" s="394"/>
      <c r="J30" s="394">
        <v>-10000</v>
      </c>
      <c r="K30" s="394">
        <v>10000</v>
      </c>
      <c r="L30" s="393">
        <f>'Kennzahlenbogen_(KB)'!Q11</f>
        <v>0</v>
      </c>
      <c r="M30" s="393">
        <f>IF('Kennzahlenbogen_(KB)'!R11=Berechnung1!$G$5,1,IF('Kennzahlenbogen_(KB)'!R11=Berechnung1!$F$5,1,IF('Kennzahlenbogen_(KB)'!R11=Berechnung1!$E$5,2,IF('Kennzahlenbogen_(KB)'!R11=Berechnung1!$D$5,3,IF('Kennzahlenbogen_(KB)'!R11=Berechnung1!$C$5,4,"")))))</f>
        <v>1</v>
      </c>
      <c r="N30" s="393">
        <f t="shared" ref="N30" si="1">IF(M30&gt;1,M30+3,M30)</f>
        <v>1</v>
      </c>
      <c r="O30" s="393">
        <f>IF('Kennzahlenbogen_(KB)'!T11="",0,1)</f>
        <v>0</v>
      </c>
    </row>
    <row r="31" spans="1:15" s="84" customFormat="1" x14ac:dyDescent="0.25">
      <c r="A31" s="5"/>
      <c r="C31" s="95"/>
      <c r="D31" s="95"/>
      <c r="E31" s="95"/>
      <c r="F31" s="95"/>
      <c r="G31" s="95"/>
      <c r="H31" s="95"/>
      <c r="I31" s="95"/>
      <c r="J31" s="95"/>
      <c r="K31" s="95"/>
      <c r="L31" s="95"/>
      <c r="M31" s="95"/>
      <c r="N31" s="95"/>
      <c r="O31" s="95"/>
    </row>
    <row r="32" spans="1:15" s="84" customFormat="1" x14ac:dyDescent="0.25">
      <c r="A32" s="5"/>
      <c r="C32" s="23"/>
      <c r="D32" s="24"/>
      <c r="E32" s="93"/>
      <c r="F32" s="93"/>
      <c r="G32" s="93"/>
      <c r="H32" s="93"/>
      <c r="I32" s="93"/>
      <c r="J32" s="93"/>
      <c r="K32" s="93"/>
      <c r="L32" s="93"/>
      <c r="M32" s="93"/>
      <c r="N32" s="93"/>
      <c r="O32" s="94"/>
    </row>
    <row r="33" spans="1:15" s="84" customFormat="1" x14ac:dyDescent="0.25">
      <c r="A33" s="5"/>
      <c r="C33" s="391">
        <v>2</v>
      </c>
      <c r="D33" s="391" t="s">
        <v>22</v>
      </c>
      <c r="E33" s="394">
        <v>0</v>
      </c>
      <c r="F33" s="394">
        <v>1</v>
      </c>
      <c r="G33" s="394">
        <v>0.95</v>
      </c>
      <c r="H33" s="394">
        <v>10000</v>
      </c>
      <c r="I33" s="394"/>
      <c r="J33" s="394">
        <v>-10000</v>
      </c>
      <c r="K33" s="394">
        <v>1000000</v>
      </c>
      <c r="L33" s="395" t="str">
        <f>'Kennzahlenbogen_(KB)'!Q16</f>
        <v>n.d.</v>
      </c>
      <c r="M33" s="393">
        <f>IF('Kennzahlenbogen_(KB)'!R14=Berechnung1!$G$5,1,IF('Kennzahlenbogen_(KB)'!R14=Berechnung1!$F$5,1,IF('Kennzahlenbogen_(KB)'!R14=Berechnung1!$E$5,2,IF('Kennzahlenbogen_(KB)'!R14=Berechnung1!$D$5,3,IF('Kennzahlenbogen_(KB)'!R14=Berechnung1!$C$5,4,"")))))</f>
        <v>1</v>
      </c>
      <c r="N33" s="393">
        <f>IF(M33&gt;1,M33+3,M33)</f>
        <v>1</v>
      </c>
      <c r="O33" s="393">
        <f>IF('Kennzahlenbogen_(KB)'!T14="",0,1)</f>
        <v>0</v>
      </c>
    </row>
    <row r="34" spans="1:15" s="84" customFormat="1" x14ac:dyDescent="0.25">
      <c r="A34" s="5"/>
      <c r="C34" s="23"/>
      <c r="D34" s="24"/>
      <c r="E34" s="93"/>
      <c r="F34" s="93"/>
      <c r="G34" s="93"/>
      <c r="H34" s="93"/>
      <c r="I34" s="93"/>
      <c r="J34" s="93"/>
      <c r="K34" s="93"/>
      <c r="L34" s="110"/>
      <c r="M34" s="96"/>
      <c r="N34" s="96"/>
      <c r="O34" s="96"/>
    </row>
    <row r="35" spans="1:15" s="84" customFormat="1" x14ac:dyDescent="0.25">
      <c r="A35" s="5"/>
      <c r="C35" s="23"/>
      <c r="D35" s="24"/>
      <c r="E35" s="93"/>
      <c r="F35" s="93"/>
      <c r="G35" s="93"/>
      <c r="H35" s="93"/>
      <c r="I35" s="93"/>
      <c r="J35" s="93"/>
      <c r="K35" s="93"/>
      <c r="L35" s="110"/>
      <c r="M35" s="96"/>
      <c r="N35" s="96"/>
      <c r="O35" s="96"/>
    </row>
    <row r="36" spans="1:15" s="84" customFormat="1" x14ac:dyDescent="0.25">
      <c r="A36" s="5"/>
      <c r="C36" s="391">
        <v>3</v>
      </c>
      <c r="D36" s="391" t="s">
        <v>22</v>
      </c>
      <c r="E36" s="394">
        <v>0</v>
      </c>
      <c r="F36" s="394">
        <v>1</v>
      </c>
      <c r="G36" s="394">
        <v>0.95</v>
      </c>
      <c r="H36" s="394">
        <v>10000</v>
      </c>
      <c r="I36" s="394"/>
      <c r="J36" s="394">
        <v>-10000</v>
      </c>
      <c r="K36" s="394">
        <v>1000000</v>
      </c>
      <c r="L36" s="395" t="str">
        <f>'Kennzahlenbogen_(KB)'!Q19</f>
        <v>n.d.</v>
      </c>
      <c r="M36" s="393">
        <f>IF('Kennzahlenbogen_(KB)'!R17=Berechnung1!$G$5,1,IF('Kennzahlenbogen_(KB)'!R17=Berechnung1!$F$5,1,IF('Kennzahlenbogen_(KB)'!R17=Berechnung1!$E$5,2,IF('Kennzahlenbogen_(KB)'!R17=Berechnung1!$D$5,3,IF('Kennzahlenbogen_(KB)'!R17=Berechnung1!$C$5,4,"")))))</f>
        <v>1</v>
      </c>
      <c r="N36" s="393">
        <f t="shared" ref="N36:N54" si="2">IF(M36&gt;1,M36+3,M36)</f>
        <v>1</v>
      </c>
      <c r="O36" s="393">
        <f>IF('Kennzahlenbogen_(KB)'!T17="",0,1)</f>
        <v>0</v>
      </c>
    </row>
    <row r="37" spans="1:15" s="84" customFormat="1" x14ac:dyDescent="0.25">
      <c r="A37" s="5"/>
      <c r="C37" s="23"/>
      <c r="D37" s="24"/>
      <c r="E37" s="93"/>
      <c r="F37" s="93"/>
      <c r="G37" s="93"/>
      <c r="H37" s="93"/>
      <c r="I37" s="93"/>
      <c r="J37" s="93"/>
      <c r="K37" s="93"/>
      <c r="L37" s="110"/>
      <c r="M37" s="96"/>
      <c r="N37" s="96"/>
      <c r="O37" s="96"/>
    </row>
    <row r="38" spans="1:15" s="84" customFormat="1" x14ac:dyDescent="0.25">
      <c r="A38" s="5"/>
      <c r="C38" s="23"/>
      <c r="D38" s="24"/>
      <c r="E38" s="93"/>
      <c r="F38" s="93"/>
      <c r="G38" s="93"/>
      <c r="H38" s="93"/>
      <c r="I38" s="93"/>
      <c r="J38" s="93"/>
      <c r="K38" s="93"/>
      <c r="L38" s="110"/>
      <c r="M38" s="96"/>
      <c r="N38" s="96"/>
      <c r="O38" s="96"/>
    </row>
    <row r="39" spans="1:15" s="84" customFormat="1" x14ac:dyDescent="0.25">
      <c r="A39" s="5"/>
      <c r="C39" s="391">
        <v>4</v>
      </c>
      <c r="D39" s="391" t="s">
        <v>22</v>
      </c>
      <c r="E39" s="394">
        <v>0</v>
      </c>
      <c r="F39" s="394">
        <v>1</v>
      </c>
      <c r="G39" s="394">
        <v>-10000</v>
      </c>
      <c r="H39" s="394">
        <v>0.05</v>
      </c>
      <c r="I39" s="394"/>
      <c r="J39" s="394">
        <v>-10000</v>
      </c>
      <c r="K39" s="394">
        <v>1000000</v>
      </c>
      <c r="L39" s="395" t="str">
        <f>'Kennzahlenbogen_(KB)'!Q22</f>
        <v>n.d.</v>
      </c>
      <c r="M39" s="393">
        <f>IF('Kennzahlenbogen_(KB)'!R20=Berechnung1!$G$5,1,IF('Kennzahlenbogen_(KB)'!R20=Berechnung1!$F$5,1,IF('Kennzahlenbogen_(KB)'!R20=Berechnung1!$E$5,2,IF('Kennzahlenbogen_(KB)'!R20=Berechnung1!$D$5,3,IF('Kennzahlenbogen_(KB)'!R20=Berechnung1!$C$5,4,"")))))</f>
        <v>1</v>
      </c>
      <c r="N39" s="393">
        <f t="shared" si="2"/>
        <v>1</v>
      </c>
      <c r="O39" s="393">
        <f>IF('Kennzahlenbogen_(KB)'!T20="",0,1)</f>
        <v>0</v>
      </c>
    </row>
    <row r="40" spans="1:15" s="84" customFormat="1" x14ac:dyDescent="0.25">
      <c r="A40" s="5"/>
      <c r="C40" s="227"/>
      <c r="D40" s="227"/>
      <c r="E40" s="228"/>
      <c r="F40" s="228"/>
      <c r="G40" s="228"/>
      <c r="H40" s="228"/>
      <c r="I40" s="228"/>
      <c r="J40" s="228"/>
      <c r="K40" s="228"/>
      <c r="L40" s="228"/>
      <c r="M40" s="229"/>
      <c r="N40" s="229"/>
      <c r="O40" s="229"/>
    </row>
    <row r="41" spans="1:15" s="84" customFormat="1" x14ac:dyDescent="0.25">
      <c r="A41" s="5"/>
      <c r="C41" s="227"/>
      <c r="D41" s="227"/>
      <c r="E41" s="228"/>
      <c r="F41" s="228"/>
      <c r="G41" s="228"/>
      <c r="H41" s="228"/>
      <c r="I41" s="228"/>
      <c r="J41" s="228"/>
      <c r="K41" s="228"/>
      <c r="L41" s="228"/>
      <c r="M41" s="229"/>
      <c r="N41" s="229"/>
      <c r="O41" s="229"/>
    </row>
    <row r="42" spans="1:15" s="84" customFormat="1" x14ac:dyDescent="0.25">
      <c r="A42" s="5"/>
      <c r="C42" s="391" t="s">
        <v>543</v>
      </c>
      <c r="D42" s="391" t="s">
        <v>22</v>
      </c>
      <c r="E42" s="396">
        <v>0</v>
      </c>
      <c r="F42" s="393">
        <v>1000000000000</v>
      </c>
      <c r="G42" s="392">
        <v>-1000000000000000</v>
      </c>
      <c r="H42" s="392">
        <v>1000000000000000</v>
      </c>
      <c r="I42" s="394"/>
      <c r="J42" s="394">
        <v>-10000</v>
      </c>
      <c r="K42" s="394">
        <v>1000000</v>
      </c>
      <c r="L42" s="393">
        <f>'Kennzahlenbogen_(KB)'!Q23</f>
        <v>0</v>
      </c>
      <c r="M42" s="393">
        <f>IF('Kennzahlenbogen_(KB)'!R23=Berechnung1!$G$5,1,IF('Kennzahlenbogen_(KB)'!R23=Berechnung1!$F$5,1,IF('Kennzahlenbogen_(KB)'!R23=Berechnung1!$E$5,2,IF('Kennzahlenbogen_(KB)'!R23=Berechnung1!$D$5,3,IF('Kennzahlenbogen_(KB)'!R23=Berechnung1!$C$5,4,"")))))</f>
        <v>1</v>
      </c>
      <c r="N42" s="393">
        <f>IF(M42&gt;1,M42+3,M42)</f>
        <v>1</v>
      </c>
      <c r="O42" s="393">
        <f>IF('Kennzahlenbogen_(KB)'!T23="",0,1)</f>
        <v>0</v>
      </c>
    </row>
    <row r="43" spans="1:15" s="84" customFormat="1" x14ac:dyDescent="0.25">
      <c r="A43" s="5"/>
      <c r="C43" s="24"/>
      <c r="D43" s="24"/>
      <c r="E43" s="110"/>
      <c r="F43" s="110"/>
      <c r="G43" s="110"/>
      <c r="H43" s="110"/>
      <c r="I43" s="110"/>
      <c r="J43" s="110"/>
      <c r="K43" s="110"/>
      <c r="L43" s="110"/>
      <c r="M43" s="96"/>
      <c r="N43" s="96"/>
      <c r="O43" s="96"/>
    </row>
    <row r="44" spans="1:15" s="84" customFormat="1" x14ac:dyDescent="0.25">
      <c r="A44" s="5"/>
      <c r="C44" s="24"/>
      <c r="D44" s="24"/>
      <c r="E44" s="110"/>
      <c r="F44" s="110"/>
      <c r="G44" s="110"/>
      <c r="H44" s="110"/>
      <c r="I44" s="110"/>
      <c r="J44" s="110"/>
      <c r="K44" s="110"/>
      <c r="L44" s="110"/>
      <c r="M44" s="96"/>
      <c r="N44" s="96"/>
      <c r="O44" s="96"/>
    </row>
    <row r="45" spans="1:15" s="84" customFormat="1" x14ac:dyDescent="0.25">
      <c r="A45" s="5"/>
      <c r="B45" s="3"/>
      <c r="C45" s="391" t="s">
        <v>549</v>
      </c>
      <c r="D45" s="391" t="s">
        <v>22</v>
      </c>
      <c r="E45" s="396">
        <v>0</v>
      </c>
      <c r="F45" s="393">
        <v>1000000000000</v>
      </c>
      <c r="G45" s="392">
        <v>-1000000000000000</v>
      </c>
      <c r="H45" s="392">
        <v>1000000000000000</v>
      </c>
      <c r="I45" s="394"/>
      <c r="J45" s="397">
        <v>0.49998999999999999</v>
      </c>
      <c r="K45" s="394">
        <v>100000</v>
      </c>
      <c r="L45" s="395" t="str">
        <f>'Kennzahlenbogen_(KB)'!Q28</f>
        <v>n.d.</v>
      </c>
      <c r="M45" s="393">
        <f>IF('Kennzahlenbogen_(KB)'!R26=Berechnung1!$G$5,1,IF('Kennzahlenbogen_(KB)'!R26=Berechnung1!$F$5,1,IF('Kennzahlenbogen_(KB)'!R26=Berechnung1!$E$5,2,IF('Kennzahlenbogen_(KB)'!R26=Berechnung1!$D$5,3,IF('Kennzahlenbogen_(KB)'!R26=Berechnung1!$C$5,4,"")))))</f>
        <v>1</v>
      </c>
      <c r="N45" s="393">
        <f t="shared" ref="N45" si="3">IF(M45&gt;1,M45+3,M45)</f>
        <v>1</v>
      </c>
      <c r="O45" s="393">
        <f>IF('Kennzahlenbogen_(KB)'!T26="",0,1)</f>
        <v>0</v>
      </c>
    </row>
    <row r="46" spans="1:15" s="84" customFormat="1" x14ac:dyDescent="0.25">
      <c r="A46" s="5"/>
      <c r="C46" s="23"/>
      <c r="D46" s="24"/>
      <c r="E46" s="93"/>
      <c r="F46" s="93"/>
      <c r="G46" s="93"/>
      <c r="H46" s="93"/>
      <c r="I46" s="93"/>
      <c r="J46" s="93"/>
      <c r="K46" s="93"/>
      <c r="L46" s="110"/>
      <c r="M46" s="96"/>
      <c r="N46" s="96"/>
      <c r="O46" s="96"/>
    </row>
    <row r="47" spans="1:15" s="84" customFormat="1" x14ac:dyDescent="0.25">
      <c r="A47" s="5"/>
      <c r="C47" s="23"/>
      <c r="D47" s="24"/>
      <c r="E47" s="93"/>
      <c r="F47" s="93"/>
      <c r="G47" s="93"/>
      <c r="H47" s="93"/>
      <c r="I47" s="93"/>
      <c r="J47" s="93"/>
      <c r="K47" s="93"/>
      <c r="L47" s="110"/>
      <c r="M47" s="96"/>
      <c r="N47" s="96"/>
      <c r="O47" s="96"/>
    </row>
    <row r="48" spans="1:15" s="84" customFormat="1" x14ac:dyDescent="0.25">
      <c r="A48" s="5"/>
      <c r="C48" s="391">
        <v>6</v>
      </c>
      <c r="D48" s="391" t="s">
        <v>22</v>
      </c>
      <c r="E48" s="394">
        <v>0</v>
      </c>
      <c r="F48" s="394">
        <v>1</v>
      </c>
      <c r="G48" s="394">
        <v>0.95</v>
      </c>
      <c r="H48" s="394">
        <v>10000</v>
      </c>
      <c r="I48" s="394"/>
      <c r="J48" s="394">
        <v>-10000</v>
      </c>
      <c r="K48" s="394">
        <v>1000000</v>
      </c>
      <c r="L48" s="398" t="str">
        <f>'Kennzahlenbogen_(KB)'!Q31</f>
        <v>n.d.</v>
      </c>
      <c r="M48" s="393">
        <f>IF('Kennzahlenbogen_(KB)'!R29=Berechnung1!$G$5,1,IF('Kennzahlenbogen_(KB)'!R29=Berechnung1!$F$5,1,IF('Kennzahlenbogen_(KB)'!R29=Berechnung1!$E$5,2,IF('Kennzahlenbogen_(KB)'!R29=Berechnung1!$D$5,3,IF('Kennzahlenbogen_(KB)'!R29=Berechnung1!$C$5,4,"")))))</f>
        <v>1</v>
      </c>
      <c r="N48" s="393">
        <f t="shared" si="2"/>
        <v>1</v>
      </c>
      <c r="O48" s="393">
        <f>IF('Kennzahlenbogen_(KB)'!T29="",0,1)</f>
        <v>0</v>
      </c>
    </row>
    <row r="49" spans="1:15" s="84" customFormat="1" x14ac:dyDescent="0.25">
      <c r="A49" s="5"/>
      <c r="C49" s="23"/>
      <c r="D49" s="24"/>
      <c r="E49" s="93"/>
      <c r="F49" s="93"/>
      <c r="G49" s="93"/>
      <c r="H49" s="93"/>
      <c r="I49" s="93"/>
      <c r="J49" s="93"/>
      <c r="K49" s="93"/>
      <c r="L49" s="110"/>
      <c r="M49" s="96"/>
      <c r="N49" s="96"/>
      <c r="O49" s="96"/>
    </row>
    <row r="50" spans="1:15" s="84" customFormat="1" x14ac:dyDescent="0.25">
      <c r="A50" s="5"/>
      <c r="C50" s="23"/>
      <c r="D50" s="24"/>
      <c r="E50" s="93"/>
      <c r="F50" s="93"/>
      <c r="G50" s="93"/>
      <c r="H50" s="93"/>
      <c r="I50" s="93"/>
      <c r="J50" s="93"/>
      <c r="K50" s="93"/>
      <c r="L50" s="110"/>
      <c r="M50" s="96"/>
      <c r="N50" s="96"/>
      <c r="O50" s="96"/>
    </row>
    <row r="51" spans="1:15" s="84" customFormat="1" x14ac:dyDescent="0.25">
      <c r="A51" s="5"/>
      <c r="C51" s="391">
        <v>7</v>
      </c>
      <c r="D51" s="391" t="s">
        <v>22</v>
      </c>
      <c r="E51" s="394">
        <v>0</v>
      </c>
      <c r="F51" s="394">
        <v>10000</v>
      </c>
      <c r="G51" s="394">
        <v>0.9</v>
      </c>
      <c r="H51" s="394">
        <v>10000</v>
      </c>
      <c r="I51" s="394"/>
      <c r="J51" s="394">
        <v>-10000</v>
      </c>
      <c r="K51" s="394">
        <v>1000000</v>
      </c>
      <c r="L51" s="395" t="str">
        <f>'Kennzahlenbogen_(KB)'!Q34</f>
        <v>n.d.</v>
      </c>
      <c r="M51" s="393">
        <f>IF('Kennzahlenbogen_(KB)'!R32=Berechnung1!$G$5,1,IF('Kennzahlenbogen_(KB)'!R32=Berechnung1!$F$5,1,IF('Kennzahlenbogen_(KB)'!R32=Berechnung1!$E$5,2,IF('Kennzahlenbogen_(KB)'!R32=Berechnung1!$D$5,3,IF('Kennzahlenbogen_(KB)'!R32=Berechnung1!$C$5,4,"")))))</f>
        <v>1</v>
      </c>
      <c r="N51" s="393">
        <f t="shared" si="2"/>
        <v>1</v>
      </c>
      <c r="O51" s="393">
        <f>IF('Kennzahlenbogen_(KB)'!T32="",0,1)</f>
        <v>0</v>
      </c>
    </row>
    <row r="52" spans="1:15" s="84" customFormat="1" x14ac:dyDescent="0.25">
      <c r="A52" s="5"/>
      <c r="C52" s="23"/>
      <c r="D52" s="24"/>
      <c r="E52" s="93"/>
      <c r="F52" s="93"/>
      <c r="G52" s="93"/>
      <c r="H52" s="93"/>
      <c r="I52" s="93"/>
      <c r="J52" s="93"/>
      <c r="K52" s="93"/>
      <c r="L52" s="110"/>
      <c r="M52" s="96"/>
      <c r="N52" s="96"/>
      <c r="O52" s="96"/>
    </row>
    <row r="53" spans="1:15" s="84" customFormat="1" x14ac:dyDescent="0.25">
      <c r="A53" s="5"/>
      <c r="C53" s="23"/>
      <c r="D53" s="24"/>
      <c r="E53" s="93"/>
      <c r="F53" s="93"/>
      <c r="G53" s="93"/>
      <c r="H53" s="93"/>
      <c r="I53" s="93"/>
      <c r="J53" s="93"/>
      <c r="K53" s="93"/>
      <c r="L53" s="110"/>
      <c r="M53" s="96"/>
      <c r="N53" s="96"/>
      <c r="O53" s="96"/>
    </row>
    <row r="54" spans="1:15" x14ac:dyDescent="0.25">
      <c r="C54" s="391">
        <v>8</v>
      </c>
      <c r="D54" s="391" t="s">
        <v>22</v>
      </c>
      <c r="E54" s="394">
        <v>0</v>
      </c>
      <c r="F54" s="394">
        <v>1</v>
      </c>
      <c r="G54" s="394">
        <v>0.95</v>
      </c>
      <c r="H54" s="394">
        <v>10000</v>
      </c>
      <c r="I54" s="394"/>
      <c r="J54" s="394">
        <v>-10000</v>
      </c>
      <c r="K54" s="394">
        <v>1000000</v>
      </c>
      <c r="L54" s="395" t="str">
        <f>'Kennzahlenbogen_(KB)'!Q37</f>
        <v>n.d.</v>
      </c>
      <c r="M54" s="393">
        <f>IF('Kennzahlenbogen_(KB)'!R35=Berechnung1!$G$5,1,IF('Kennzahlenbogen_(KB)'!R35=Berechnung1!$F$5,1,IF('Kennzahlenbogen_(KB)'!R35=Berechnung1!$E$5,2,IF('Kennzahlenbogen_(KB)'!R35=Berechnung1!$D$5,3,IF('Kennzahlenbogen_(KB)'!R35=Berechnung1!$C$5,4,"")))))</f>
        <v>1</v>
      </c>
      <c r="N54" s="393">
        <f t="shared" si="2"/>
        <v>1</v>
      </c>
      <c r="O54" s="393">
        <f>IF('Kennzahlenbogen_(KB)'!T35="",0,1)</f>
        <v>0</v>
      </c>
    </row>
    <row r="55" spans="1:15" x14ac:dyDescent="0.25">
      <c r="C55" s="23"/>
      <c r="D55" s="24"/>
      <c r="E55" s="93"/>
      <c r="F55" s="93"/>
      <c r="G55" s="93"/>
      <c r="H55" s="93"/>
      <c r="I55" s="93"/>
      <c r="J55" s="93"/>
      <c r="K55" s="93"/>
      <c r="L55" s="93"/>
      <c r="M55" s="93"/>
      <c r="N55" s="93"/>
      <c r="O55" s="94"/>
    </row>
    <row r="56" spans="1:15" x14ac:dyDescent="0.25">
      <c r="C56" s="23"/>
      <c r="D56" s="24"/>
      <c r="E56" s="93"/>
      <c r="F56" s="93"/>
      <c r="G56" s="93"/>
      <c r="H56" s="93"/>
      <c r="I56" s="93"/>
      <c r="J56" s="93"/>
      <c r="K56" s="93"/>
      <c r="L56" s="93"/>
      <c r="M56" s="93"/>
      <c r="N56" s="93"/>
      <c r="O56" s="94"/>
    </row>
    <row r="57" spans="1:15" x14ac:dyDescent="0.25">
      <c r="B57" s="3"/>
      <c r="C57" s="391">
        <v>9</v>
      </c>
      <c r="D57" s="391" t="s">
        <v>22</v>
      </c>
      <c r="E57" s="394">
        <v>0</v>
      </c>
      <c r="F57" s="394">
        <v>1</v>
      </c>
      <c r="G57" s="394">
        <v>-10000</v>
      </c>
      <c r="H57" s="394">
        <v>10000</v>
      </c>
      <c r="I57" s="394"/>
      <c r="J57" s="394">
        <v>-10000</v>
      </c>
      <c r="K57" s="394">
        <v>10000</v>
      </c>
      <c r="L57" s="395" t="str">
        <f>'Kennzahlenbogen_(KB)'!Q40</f>
        <v>n.d.</v>
      </c>
      <c r="M57" s="393">
        <f>IF('Kennzahlenbogen_(KB)'!R38=Berechnung1!$G$5,1,IF('Kennzahlenbogen_(KB)'!R38=Berechnung1!$F$5,1,IF('Kennzahlenbogen_(KB)'!R38=Berechnung1!$E$5,2,IF('Kennzahlenbogen_(KB)'!R38=Berechnung1!$D$5,3,IF('Kennzahlenbogen_(KB)'!R38=Berechnung1!$C$5,4,"")))))</f>
        <v>1</v>
      </c>
      <c r="N57" s="393">
        <f>IF(M57&gt;1,M57+3,M57)</f>
        <v>1</v>
      </c>
      <c r="O57" s="393">
        <f>IF('Kennzahlenbogen_(KB)'!T38="",0,1)</f>
        <v>0</v>
      </c>
    </row>
    <row r="58" spans="1:15" x14ac:dyDescent="0.25">
      <c r="C58" s="23"/>
      <c r="D58" s="24"/>
      <c r="E58" s="93"/>
      <c r="F58" s="93"/>
      <c r="G58" s="93"/>
      <c r="H58" s="93"/>
      <c r="I58" s="93"/>
      <c r="J58" s="93"/>
      <c r="K58" s="93"/>
      <c r="L58" s="93"/>
      <c r="M58" s="93"/>
      <c r="N58" s="93"/>
      <c r="O58" s="94"/>
    </row>
    <row r="59" spans="1:15" x14ac:dyDescent="0.25">
      <c r="C59" s="23"/>
      <c r="D59" s="24"/>
      <c r="E59" s="93"/>
      <c r="F59" s="93"/>
      <c r="G59" s="93"/>
      <c r="H59" s="93"/>
      <c r="I59" s="93"/>
      <c r="J59" s="93"/>
      <c r="K59" s="93"/>
      <c r="L59" s="93"/>
      <c r="M59" s="93"/>
      <c r="N59" s="93"/>
      <c r="O59" s="94"/>
    </row>
    <row r="61" spans="1:15" ht="15" hidden="1" x14ac:dyDescent="0.25">
      <c r="A61" s="83" t="s">
        <v>23</v>
      </c>
      <c r="B61" s="83"/>
      <c r="C61" s="90">
        <v>10</v>
      </c>
      <c r="D61" s="90" t="s">
        <v>22</v>
      </c>
      <c r="E61" s="91">
        <v>0</v>
      </c>
      <c r="F61" s="91">
        <v>1</v>
      </c>
      <c r="G61" s="91">
        <v>0.05</v>
      </c>
      <c r="H61" s="91">
        <v>10000</v>
      </c>
      <c r="I61" s="91"/>
      <c r="J61" s="91">
        <v>-10000</v>
      </c>
      <c r="K61" s="91">
        <v>1000000</v>
      </c>
      <c r="L61" s="91">
        <f>'Kennzahlenbogen_(KB)'!Q54</f>
        <v>0</v>
      </c>
      <c r="M61" s="92" t="e">
        <f>IF('Kennzahlenbogen_(KB)'!#REF!=Berechnung1!$G$5,1,IF('Kennzahlenbogen_(KB)'!#REF!=Berechnung1!$F$5,1,IF('Kennzahlenbogen_(KB)'!#REF!=Berechnung1!$E$5,2,IF('Kennzahlenbogen_(KB)'!#REF!=Berechnung1!$D$5,3,IF('Kennzahlenbogen_(KB)'!#REF!=Berechnung1!$C$5,4,"")))))</f>
        <v>#REF!</v>
      </c>
      <c r="N61" s="92" t="e">
        <f t="shared" ref="N61:N110" si="4">IF(M61&gt;1,M61+3,M61)</f>
        <v>#REF!</v>
      </c>
      <c r="O61" s="92" t="e">
        <f>IF('Kennzahlenbogen_(KB)'!#REF!="",0,1)</f>
        <v>#REF!</v>
      </c>
    </row>
    <row r="62" spans="1:15" ht="15" hidden="1" x14ac:dyDescent="0.25">
      <c r="A62" s="83" t="s">
        <v>24</v>
      </c>
      <c r="C62" s="90">
        <v>11</v>
      </c>
      <c r="D62" s="90" t="s">
        <v>22</v>
      </c>
      <c r="E62" s="91">
        <v>0</v>
      </c>
      <c r="F62" s="91">
        <v>1</v>
      </c>
      <c r="G62" s="91">
        <v>0.05</v>
      </c>
      <c r="H62" s="91">
        <v>10000</v>
      </c>
      <c r="I62" s="91"/>
      <c r="J62" s="91">
        <v>-10000</v>
      </c>
      <c r="K62" s="91">
        <v>1000000</v>
      </c>
      <c r="L62" s="91">
        <f>'Kennzahlenbogen_(KB)'!Q55</f>
        <v>0</v>
      </c>
      <c r="M62" s="92" t="str">
        <f>IF('Kennzahlenbogen_(KB)'!R53=Berechnung1!$G$5,1,IF('Kennzahlenbogen_(KB)'!R53=Berechnung1!$F$5,1,IF('Kennzahlenbogen_(KB)'!R53=Berechnung1!$E$5,2,IF('Kennzahlenbogen_(KB)'!R53=Berechnung1!$D$5,3,IF('Kennzahlenbogen_(KB)'!R53=Berechnung1!$C$5,4,"")))))</f>
        <v/>
      </c>
      <c r="N62" s="92" t="e">
        <f t="shared" si="4"/>
        <v>#VALUE!</v>
      </c>
      <c r="O62" s="92">
        <f>IF('Kennzahlenbogen_(KB)'!T53="",0,1)</f>
        <v>0</v>
      </c>
    </row>
    <row r="63" spans="1:15" hidden="1" x14ac:dyDescent="0.25">
      <c r="A63" s="25" t="s">
        <v>53</v>
      </c>
      <c r="C63" s="90">
        <v>12</v>
      </c>
      <c r="D63" s="90" t="s">
        <v>22</v>
      </c>
      <c r="E63" s="91">
        <v>0</v>
      </c>
      <c r="F63" s="91">
        <v>1</v>
      </c>
      <c r="G63" s="91">
        <v>0.05</v>
      </c>
      <c r="H63" s="91">
        <v>10000</v>
      </c>
      <c r="I63" s="91"/>
      <c r="J63" s="91">
        <v>-10000</v>
      </c>
      <c r="K63" s="91">
        <v>1000000</v>
      </c>
      <c r="L63" s="91">
        <f>'Kennzahlenbogen_(KB)'!Q56</f>
        <v>0</v>
      </c>
      <c r="M63" s="92" t="str">
        <f>IF('Kennzahlenbogen_(KB)'!R54=Berechnung1!$G$5,1,IF('Kennzahlenbogen_(KB)'!R54=Berechnung1!$F$5,1,IF('Kennzahlenbogen_(KB)'!R54=Berechnung1!$E$5,2,IF('Kennzahlenbogen_(KB)'!R54=Berechnung1!$D$5,3,IF('Kennzahlenbogen_(KB)'!R54=Berechnung1!$C$5,4,"")))))</f>
        <v/>
      </c>
      <c r="N63" s="92" t="e">
        <f t="shared" si="4"/>
        <v>#VALUE!</v>
      </c>
      <c r="O63" s="92">
        <f>IF('Kennzahlenbogen_(KB)'!T54="",0,1)</f>
        <v>0</v>
      </c>
    </row>
    <row r="64" spans="1:15" hidden="1" x14ac:dyDescent="0.25">
      <c r="A64" s="25"/>
      <c r="C64" s="90">
        <v>13</v>
      </c>
      <c r="D64" s="90" t="s">
        <v>22</v>
      </c>
      <c r="E64" s="91">
        <v>0</v>
      </c>
      <c r="F64" s="91">
        <v>1</v>
      </c>
      <c r="G64" s="91">
        <v>0.05</v>
      </c>
      <c r="H64" s="91">
        <v>10000</v>
      </c>
      <c r="I64" s="91"/>
      <c r="J64" s="91">
        <v>-10000</v>
      </c>
      <c r="K64" s="91">
        <v>1000000</v>
      </c>
      <c r="L64" s="91">
        <f>'Kennzahlenbogen_(KB)'!Q57</f>
        <v>0</v>
      </c>
      <c r="M64" s="92" t="str">
        <f>IF('Kennzahlenbogen_(KB)'!R55=Berechnung1!$G$5,1,IF('Kennzahlenbogen_(KB)'!R55=Berechnung1!$F$5,1,IF('Kennzahlenbogen_(KB)'!R55=Berechnung1!$E$5,2,IF('Kennzahlenbogen_(KB)'!R55=Berechnung1!$D$5,3,IF('Kennzahlenbogen_(KB)'!R55=Berechnung1!$C$5,4,"")))))</f>
        <v/>
      </c>
      <c r="N64" s="92" t="e">
        <f t="shared" si="4"/>
        <v>#VALUE!</v>
      </c>
      <c r="O64" s="92">
        <f>IF('Kennzahlenbogen_(KB)'!T55="",0,1)</f>
        <v>0</v>
      </c>
    </row>
    <row r="65" spans="1:15" hidden="1" x14ac:dyDescent="0.25">
      <c r="A65" s="25"/>
      <c r="C65" s="90">
        <v>14</v>
      </c>
      <c r="D65" s="90" t="s">
        <v>22</v>
      </c>
      <c r="E65" s="91">
        <v>0</v>
      </c>
      <c r="F65" s="91">
        <v>1</v>
      </c>
      <c r="G65" s="91">
        <v>0.05</v>
      </c>
      <c r="H65" s="91">
        <v>10000</v>
      </c>
      <c r="I65" s="91"/>
      <c r="J65" s="91">
        <v>-10000</v>
      </c>
      <c r="K65" s="91">
        <v>1000000</v>
      </c>
      <c r="L65" s="91">
        <f>'Kennzahlenbogen_(KB)'!Q58</f>
        <v>0</v>
      </c>
      <c r="M65" s="92" t="str">
        <f>IF('Kennzahlenbogen_(KB)'!R56=Berechnung1!$G$5,1,IF('Kennzahlenbogen_(KB)'!R56=Berechnung1!$F$5,1,IF('Kennzahlenbogen_(KB)'!R56=Berechnung1!$E$5,2,IF('Kennzahlenbogen_(KB)'!R56=Berechnung1!$D$5,3,IF('Kennzahlenbogen_(KB)'!R56=Berechnung1!$C$5,4,"")))))</f>
        <v/>
      </c>
      <c r="N65" s="92" t="e">
        <f t="shared" si="4"/>
        <v>#VALUE!</v>
      </c>
      <c r="O65" s="92">
        <f>IF('Kennzahlenbogen_(KB)'!T56="",0,1)</f>
        <v>0</v>
      </c>
    </row>
    <row r="66" spans="1:15" hidden="1" x14ac:dyDescent="0.25">
      <c r="A66" s="25" t="s">
        <v>53</v>
      </c>
      <c r="C66" s="90">
        <v>15</v>
      </c>
      <c r="D66" s="90" t="s">
        <v>22</v>
      </c>
      <c r="E66" s="91">
        <v>0</v>
      </c>
      <c r="F66" s="91">
        <v>1</v>
      </c>
      <c r="G66" s="91">
        <v>0.05</v>
      </c>
      <c r="H66" s="91">
        <v>10000</v>
      </c>
      <c r="I66" s="91"/>
      <c r="J66" s="91">
        <v>-10000</v>
      </c>
      <c r="K66" s="91">
        <v>1000000</v>
      </c>
      <c r="L66" s="91">
        <f>'Kennzahlenbogen_(KB)'!Q59</f>
        <v>0</v>
      </c>
      <c r="M66" s="92" t="str">
        <f>IF('Kennzahlenbogen_(KB)'!R57=Berechnung1!$G$5,1,IF('Kennzahlenbogen_(KB)'!R57=Berechnung1!$F$5,1,IF('Kennzahlenbogen_(KB)'!R57=Berechnung1!$E$5,2,IF('Kennzahlenbogen_(KB)'!R57=Berechnung1!$D$5,3,IF('Kennzahlenbogen_(KB)'!R57=Berechnung1!$C$5,4,"")))))</f>
        <v/>
      </c>
      <c r="N66" s="92" t="e">
        <f t="shared" si="4"/>
        <v>#VALUE!</v>
      </c>
      <c r="O66" s="92">
        <f>IF('Kennzahlenbogen_(KB)'!T57="",0,1)</f>
        <v>0</v>
      </c>
    </row>
    <row r="67" spans="1:15" hidden="1" x14ac:dyDescent="0.25">
      <c r="A67" s="25"/>
      <c r="C67" s="90">
        <v>16</v>
      </c>
      <c r="D67" s="90" t="s">
        <v>22</v>
      </c>
      <c r="E67" s="91">
        <v>0</v>
      </c>
      <c r="F67" s="91">
        <v>1</v>
      </c>
      <c r="G67" s="91">
        <v>0.05</v>
      </c>
      <c r="H67" s="91">
        <v>10000</v>
      </c>
      <c r="I67" s="91"/>
      <c r="J67" s="91">
        <v>-10000</v>
      </c>
      <c r="K67" s="91">
        <v>1000000</v>
      </c>
      <c r="L67" s="91">
        <f>'Kennzahlenbogen_(KB)'!Q60</f>
        <v>0</v>
      </c>
      <c r="M67" s="92" t="str">
        <f>IF('Kennzahlenbogen_(KB)'!R58=Berechnung1!$G$5,1,IF('Kennzahlenbogen_(KB)'!R58=Berechnung1!$F$5,1,IF('Kennzahlenbogen_(KB)'!R58=Berechnung1!$E$5,2,IF('Kennzahlenbogen_(KB)'!R58=Berechnung1!$D$5,3,IF('Kennzahlenbogen_(KB)'!R58=Berechnung1!$C$5,4,"")))))</f>
        <v/>
      </c>
      <c r="N67" s="92" t="e">
        <f t="shared" si="4"/>
        <v>#VALUE!</v>
      </c>
      <c r="O67" s="92">
        <f>IF('Kennzahlenbogen_(KB)'!T58="",0,1)</f>
        <v>0</v>
      </c>
    </row>
    <row r="68" spans="1:15" hidden="1" x14ac:dyDescent="0.25">
      <c r="A68" s="25"/>
      <c r="C68" s="90">
        <v>17</v>
      </c>
      <c r="D68" s="90" t="s">
        <v>22</v>
      </c>
      <c r="E68" s="91">
        <v>0</v>
      </c>
      <c r="F68" s="91">
        <v>1</v>
      </c>
      <c r="G68" s="91">
        <v>0.05</v>
      </c>
      <c r="H68" s="91">
        <v>10000</v>
      </c>
      <c r="I68" s="91"/>
      <c r="J68" s="91">
        <v>-10000</v>
      </c>
      <c r="K68" s="91">
        <v>1000000</v>
      </c>
      <c r="L68" s="91">
        <f>'Kennzahlenbogen_(KB)'!Q61</f>
        <v>0</v>
      </c>
      <c r="M68" s="92" t="str">
        <f>IF('Kennzahlenbogen_(KB)'!R59=Berechnung1!$G$5,1,IF('Kennzahlenbogen_(KB)'!R59=Berechnung1!$F$5,1,IF('Kennzahlenbogen_(KB)'!R59=Berechnung1!$E$5,2,IF('Kennzahlenbogen_(KB)'!R59=Berechnung1!$D$5,3,IF('Kennzahlenbogen_(KB)'!R59=Berechnung1!$C$5,4,"")))))</f>
        <v/>
      </c>
      <c r="N68" s="92" t="e">
        <f t="shared" si="4"/>
        <v>#VALUE!</v>
      </c>
      <c r="O68" s="92">
        <f>IF('Kennzahlenbogen_(KB)'!T59="",0,1)</f>
        <v>0</v>
      </c>
    </row>
    <row r="69" spans="1:15" hidden="1" x14ac:dyDescent="0.25">
      <c r="A69" s="25" t="s">
        <v>55</v>
      </c>
      <c r="C69" s="90">
        <v>18</v>
      </c>
      <c r="D69" s="90" t="s">
        <v>22</v>
      </c>
      <c r="E69" s="91">
        <v>0</v>
      </c>
      <c r="F69" s="91">
        <v>1</v>
      </c>
      <c r="G69" s="91">
        <v>0.05</v>
      </c>
      <c r="H69" s="91">
        <v>10000</v>
      </c>
      <c r="I69" s="91"/>
      <c r="J69" s="91">
        <v>-10000</v>
      </c>
      <c r="K69" s="91">
        <v>1000000</v>
      </c>
      <c r="L69" s="91">
        <f>'Kennzahlenbogen_(KB)'!Q62</f>
        <v>0</v>
      </c>
      <c r="M69" s="92" t="str">
        <f>IF('Kennzahlenbogen_(KB)'!R60=Berechnung1!$G$5,1,IF('Kennzahlenbogen_(KB)'!R60=Berechnung1!$F$5,1,IF('Kennzahlenbogen_(KB)'!R60=Berechnung1!$E$5,2,IF('Kennzahlenbogen_(KB)'!R60=Berechnung1!$D$5,3,IF('Kennzahlenbogen_(KB)'!R60=Berechnung1!$C$5,4,"")))))</f>
        <v/>
      </c>
      <c r="N69" s="92" t="e">
        <f t="shared" si="4"/>
        <v>#VALUE!</v>
      </c>
      <c r="O69" s="92">
        <f>IF('Kennzahlenbogen_(KB)'!T60="",0,1)</f>
        <v>0</v>
      </c>
    </row>
    <row r="70" spans="1:15" hidden="1" x14ac:dyDescent="0.25">
      <c r="C70" s="90">
        <v>19</v>
      </c>
      <c r="D70" s="90" t="s">
        <v>22</v>
      </c>
      <c r="E70" s="91">
        <v>0</v>
      </c>
      <c r="F70" s="91">
        <v>1</v>
      </c>
      <c r="G70" s="91">
        <v>0.05</v>
      </c>
      <c r="H70" s="91">
        <v>10000</v>
      </c>
      <c r="I70" s="91"/>
      <c r="J70" s="91">
        <v>-10000</v>
      </c>
      <c r="K70" s="91">
        <v>1000000</v>
      </c>
      <c r="L70" s="91">
        <f>'Kennzahlenbogen_(KB)'!Q63</f>
        <v>0</v>
      </c>
      <c r="M70" s="92" t="str">
        <f>IF('Kennzahlenbogen_(KB)'!R61=Berechnung1!$G$5,1,IF('Kennzahlenbogen_(KB)'!R61=Berechnung1!$F$5,1,IF('Kennzahlenbogen_(KB)'!R61=Berechnung1!$E$5,2,IF('Kennzahlenbogen_(KB)'!R61=Berechnung1!$D$5,3,IF('Kennzahlenbogen_(KB)'!R61=Berechnung1!$C$5,4,"")))))</f>
        <v/>
      </c>
      <c r="N70" s="92" t="e">
        <f t="shared" si="4"/>
        <v>#VALUE!</v>
      </c>
      <c r="O70" s="92">
        <f>IF('Kennzahlenbogen_(KB)'!T61="",0,1)</f>
        <v>0</v>
      </c>
    </row>
    <row r="71" spans="1:15" hidden="1" x14ac:dyDescent="0.25">
      <c r="C71" s="90">
        <v>20</v>
      </c>
      <c r="D71" s="90" t="s">
        <v>22</v>
      </c>
      <c r="E71" s="91">
        <v>0</v>
      </c>
      <c r="F71" s="91">
        <v>1</v>
      </c>
      <c r="G71" s="91">
        <v>0.05</v>
      </c>
      <c r="H71" s="91">
        <v>10000</v>
      </c>
      <c r="I71" s="91"/>
      <c r="J71" s="91">
        <v>-10000</v>
      </c>
      <c r="K71" s="91">
        <v>1000000</v>
      </c>
      <c r="L71" s="91">
        <f>'Kennzahlenbogen_(KB)'!Q64</f>
        <v>0</v>
      </c>
      <c r="M71" s="92" t="str">
        <f>IF('Kennzahlenbogen_(KB)'!R62=Berechnung1!$G$5,1,IF('Kennzahlenbogen_(KB)'!R62=Berechnung1!$F$5,1,IF('Kennzahlenbogen_(KB)'!R62=Berechnung1!$E$5,2,IF('Kennzahlenbogen_(KB)'!R62=Berechnung1!$D$5,3,IF('Kennzahlenbogen_(KB)'!R62=Berechnung1!$C$5,4,"")))))</f>
        <v/>
      </c>
      <c r="N71" s="92" t="e">
        <f t="shared" si="4"/>
        <v>#VALUE!</v>
      </c>
      <c r="O71" s="92">
        <f>IF('Kennzahlenbogen_(KB)'!T62="",0,1)</f>
        <v>0</v>
      </c>
    </row>
    <row r="72" spans="1:15" hidden="1" x14ac:dyDescent="0.25">
      <c r="C72" s="90">
        <v>21</v>
      </c>
      <c r="D72" s="90" t="s">
        <v>22</v>
      </c>
      <c r="E72" s="91">
        <v>0</v>
      </c>
      <c r="F72" s="91">
        <v>1</v>
      </c>
      <c r="G72" s="91">
        <v>0.05</v>
      </c>
      <c r="H72" s="91">
        <v>10000</v>
      </c>
      <c r="I72" s="91"/>
      <c r="J72" s="91">
        <v>-10000</v>
      </c>
      <c r="K72" s="91">
        <v>1000000</v>
      </c>
      <c r="L72" s="91">
        <f>'Kennzahlenbogen_(KB)'!Q65</f>
        <v>0</v>
      </c>
      <c r="M72" s="92" t="str">
        <f>IF('Kennzahlenbogen_(KB)'!R63=Berechnung1!$G$5,1,IF('Kennzahlenbogen_(KB)'!R63=Berechnung1!$F$5,1,IF('Kennzahlenbogen_(KB)'!R63=Berechnung1!$E$5,2,IF('Kennzahlenbogen_(KB)'!R63=Berechnung1!$D$5,3,IF('Kennzahlenbogen_(KB)'!R63=Berechnung1!$C$5,4,"")))))</f>
        <v/>
      </c>
      <c r="N72" s="92" t="e">
        <f t="shared" si="4"/>
        <v>#VALUE!</v>
      </c>
      <c r="O72" s="92">
        <f>IF('Kennzahlenbogen_(KB)'!T63="",0,1)</f>
        <v>0</v>
      </c>
    </row>
    <row r="73" spans="1:15" hidden="1" x14ac:dyDescent="0.25">
      <c r="C73" s="90">
        <v>22</v>
      </c>
      <c r="D73" s="90" t="s">
        <v>22</v>
      </c>
      <c r="E73" s="91">
        <v>0</v>
      </c>
      <c r="F73" s="91">
        <v>1</v>
      </c>
      <c r="G73" s="91">
        <v>0.05</v>
      </c>
      <c r="H73" s="91">
        <v>10000</v>
      </c>
      <c r="I73" s="91"/>
      <c r="J73" s="91">
        <v>-10000</v>
      </c>
      <c r="K73" s="91">
        <v>1000000</v>
      </c>
      <c r="L73" s="91">
        <f>'Kennzahlenbogen_(KB)'!Q66</f>
        <v>0</v>
      </c>
      <c r="M73" s="92" t="str">
        <f>IF('Kennzahlenbogen_(KB)'!R64=Berechnung1!$G$5,1,IF('Kennzahlenbogen_(KB)'!R64=Berechnung1!$F$5,1,IF('Kennzahlenbogen_(KB)'!R64=Berechnung1!$E$5,2,IF('Kennzahlenbogen_(KB)'!R64=Berechnung1!$D$5,3,IF('Kennzahlenbogen_(KB)'!R64=Berechnung1!$C$5,4,"")))))</f>
        <v/>
      </c>
      <c r="N73" s="92" t="e">
        <f t="shared" si="4"/>
        <v>#VALUE!</v>
      </c>
      <c r="O73" s="92">
        <f>IF('Kennzahlenbogen_(KB)'!T64="",0,1)</f>
        <v>0</v>
      </c>
    </row>
    <row r="74" spans="1:15" hidden="1" x14ac:dyDescent="0.25">
      <c r="A74" s="25" t="s">
        <v>55</v>
      </c>
      <c r="C74" s="90">
        <v>23</v>
      </c>
      <c r="D74" s="90" t="s">
        <v>22</v>
      </c>
      <c r="E74" s="91">
        <v>0</v>
      </c>
      <c r="F74" s="91">
        <v>1</v>
      </c>
      <c r="G74" s="91">
        <v>0.05</v>
      </c>
      <c r="H74" s="91">
        <v>10000</v>
      </c>
      <c r="I74" s="91"/>
      <c r="J74" s="91">
        <v>-10000</v>
      </c>
      <c r="K74" s="91">
        <v>1000000</v>
      </c>
      <c r="L74" s="91">
        <f>'Kennzahlenbogen_(KB)'!Q67</f>
        <v>0</v>
      </c>
      <c r="M74" s="92" t="str">
        <f>IF('Kennzahlenbogen_(KB)'!R65=Berechnung1!$G$5,1,IF('Kennzahlenbogen_(KB)'!R65=Berechnung1!$F$5,1,IF('Kennzahlenbogen_(KB)'!R65=Berechnung1!$E$5,2,IF('Kennzahlenbogen_(KB)'!R65=Berechnung1!$D$5,3,IF('Kennzahlenbogen_(KB)'!R65=Berechnung1!$C$5,4,"")))))</f>
        <v/>
      </c>
      <c r="N74" s="92" t="e">
        <f t="shared" si="4"/>
        <v>#VALUE!</v>
      </c>
      <c r="O74" s="92">
        <f>IF('Kennzahlenbogen_(KB)'!T65="",0,1)</f>
        <v>0</v>
      </c>
    </row>
    <row r="75" spans="1:15" hidden="1" x14ac:dyDescent="0.25">
      <c r="C75" s="90">
        <v>24</v>
      </c>
      <c r="D75" s="90" t="s">
        <v>22</v>
      </c>
      <c r="E75" s="91">
        <v>0</v>
      </c>
      <c r="F75" s="91">
        <v>1</v>
      </c>
      <c r="G75" s="91">
        <v>0.05</v>
      </c>
      <c r="H75" s="91">
        <v>10000</v>
      </c>
      <c r="I75" s="91"/>
      <c r="J75" s="91">
        <v>-10000</v>
      </c>
      <c r="K75" s="91">
        <v>1000000</v>
      </c>
      <c r="L75" s="91">
        <f>'Kennzahlenbogen_(KB)'!Q68</f>
        <v>0</v>
      </c>
      <c r="M75" s="92" t="str">
        <f>IF('Kennzahlenbogen_(KB)'!R66=Berechnung1!$G$5,1,IF('Kennzahlenbogen_(KB)'!R66=Berechnung1!$F$5,1,IF('Kennzahlenbogen_(KB)'!R66=Berechnung1!$E$5,2,IF('Kennzahlenbogen_(KB)'!R66=Berechnung1!$D$5,3,IF('Kennzahlenbogen_(KB)'!R66=Berechnung1!$C$5,4,"")))))</f>
        <v/>
      </c>
      <c r="N75" s="92" t="e">
        <f t="shared" si="4"/>
        <v>#VALUE!</v>
      </c>
      <c r="O75" s="92">
        <f>IF('Kennzahlenbogen_(KB)'!T66="",0,1)</f>
        <v>0</v>
      </c>
    </row>
    <row r="76" spans="1:15" hidden="1" x14ac:dyDescent="0.25">
      <c r="C76" s="90">
        <v>25</v>
      </c>
      <c r="D76" s="90" t="s">
        <v>22</v>
      </c>
      <c r="E76" s="91">
        <v>0</v>
      </c>
      <c r="F76" s="91">
        <v>1</v>
      </c>
      <c r="G76" s="91">
        <v>0.05</v>
      </c>
      <c r="H76" s="91">
        <v>10000</v>
      </c>
      <c r="I76" s="91"/>
      <c r="J76" s="91">
        <v>-10000</v>
      </c>
      <c r="K76" s="91">
        <v>1000000</v>
      </c>
      <c r="L76" s="91">
        <f>'Kennzahlenbogen_(KB)'!Q69</f>
        <v>0</v>
      </c>
      <c r="M76" s="92" t="str">
        <f>IF('Kennzahlenbogen_(KB)'!R67=Berechnung1!$G$5,1,IF('Kennzahlenbogen_(KB)'!R67=Berechnung1!$F$5,1,IF('Kennzahlenbogen_(KB)'!R67=Berechnung1!$E$5,2,IF('Kennzahlenbogen_(KB)'!R67=Berechnung1!$D$5,3,IF('Kennzahlenbogen_(KB)'!R67=Berechnung1!$C$5,4,"")))))</f>
        <v/>
      </c>
      <c r="N76" s="92" t="e">
        <f t="shared" si="4"/>
        <v>#VALUE!</v>
      </c>
      <c r="O76" s="92">
        <f>IF('Kennzahlenbogen_(KB)'!T67="",0,1)</f>
        <v>0</v>
      </c>
    </row>
    <row r="77" spans="1:15" hidden="1" x14ac:dyDescent="0.25">
      <c r="C77" s="90">
        <v>26</v>
      </c>
      <c r="D77" s="90" t="s">
        <v>22</v>
      </c>
      <c r="E77" s="91">
        <v>0</v>
      </c>
      <c r="F77" s="91">
        <v>1</v>
      </c>
      <c r="G77" s="91">
        <v>0.05</v>
      </c>
      <c r="H77" s="91">
        <v>10000</v>
      </c>
      <c r="I77" s="91"/>
      <c r="J77" s="91">
        <v>-10000</v>
      </c>
      <c r="K77" s="91">
        <v>1000000</v>
      </c>
      <c r="L77" s="91">
        <f>'Kennzahlenbogen_(KB)'!Q70</f>
        <v>0</v>
      </c>
      <c r="M77" s="92" t="str">
        <f>IF('Kennzahlenbogen_(KB)'!R68=Berechnung1!$G$5,1,IF('Kennzahlenbogen_(KB)'!R68=Berechnung1!$F$5,1,IF('Kennzahlenbogen_(KB)'!R68=Berechnung1!$E$5,2,IF('Kennzahlenbogen_(KB)'!R68=Berechnung1!$D$5,3,IF('Kennzahlenbogen_(KB)'!R68=Berechnung1!$C$5,4,"")))))</f>
        <v/>
      </c>
      <c r="N77" s="92" t="e">
        <f t="shared" si="4"/>
        <v>#VALUE!</v>
      </c>
      <c r="O77" s="92">
        <f>IF('Kennzahlenbogen_(KB)'!T68="",0,1)</f>
        <v>0</v>
      </c>
    </row>
    <row r="78" spans="1:15" hidden="1" x14ac:dyDescent="0.25">
      <c r="C78" s="90">
        <v>27</v>
      </c>
      <c r="D78" s="90" t="s">
        <v>22</v>
      </c>
      <c r="E78" s="91">
        <v>0</v>
      </c>
      <c r="F78" s="91">
        <v>1</v>
      </c>
      <c r="G78" s="91">
        <v>0.05</v>
      </c>
      <c r="H78" s="91">
        <v>10000</v>
      </c>
      <c r="I78" s="91"/>
      <c r="J78" s="91">
        <v>-10000</v>
      </c>
      <c r="K78" s="91">
        <v>1000000</v>
      </c>
      <c r="L78" s="91">
        <f>'Kennzahlenbogen_(KB)'!Q71</f>
        <v>0</v>
      </c>
      <c r="M78" s="92" t="str">
        <f>IF('Kennzahlenbogen_(KB)'!R69=Berechnung1!$G$5,1,IF('Kennzahlenbogen_(KB)'!R69=Berechnung1!$F$5,1,IF('Kennzahlenbogen_(KB)'!R69=Berechnung1!$E$5,2,IF('Kennzahlenbogen_(KB)'!R69=Berechnung1!$D$5,3,IF('Kennzahlenbogen_(KB)'!R69=Berechnung1!$C$5,4,"")))))</f>
        <v/>
      </c>
      <c r="N78" s="92" t="e">
        <f t="shared" si="4"/>
        <v>#VALUE!</v>
      </c>
      <c r="O78" s="92">
        <f>IF('Kennzahlenbogen_(KB)'!T69="",0,1)</f>
        <v>0</v>
      </c>
    </row>
    <row r="79" spans="1:15" hidden="1" x14ac:dyDescent="0.25">
      <c r="A79" s="25" t="s">
        <v>52</v>
      </c>
      <c r="C79" s="90">
        <v>28</v>
      </c>
      <c r="D79" s="90" t="s">
        <v>22</v>
      </c>
      <c r="E79" s="91">
        <v>0</v>
      </c>
      <c r="F79" s="91">
        <v>1</v>
      </c>
      <c r="G79" s="91">
        <v>0.05</v>
      </c>
      <c r="H79" s="91">
        <v>10000</v>
      </c>
      <c r="I79" s="91"/>
      <c r="J79" s="91">
        <v>-10000</v>
      </c>
      <c r="K79" s="91">
        <v>1000000</v>
      </c>
      <c r="L79" s="91">
        <f>'Kennzahlenbogen_(KB)'!Q72</f>
        <v>0</v>
      </c>
      <c r="M79" s="92" t="str">
        <f>IF('Kennzahlenbogen_(KB)'!R70=Berechnung1!$G$5,1,IF('Kennzahlenbogen_(KB)'!R70=Berechnung1!$F$5,1,IF('Kennzahlenbogen_(KB)'!R70=Berechnung1!$E$5,2,IF('Kennzahlenbogen_(KB)'!R70=Berechnung1!$D$5,3,IF('Kennzahlenbogen_(KB)'!R70=Berechnung1!$C$5,4,"")))))</f>
        <v/>
      </c>
      <c r="N79" s="92" t="e">
        <f t="shared" si="4"/>
        <v>#VALUE!</v>
      </c>
      <c r="O79" s="92">
        <f>IF('Kennzahlenbogen_(KB)'!T70="",0,1)</f>
        <v>0</v>
      </c>
    </row>
    <row r="80" spans="1:15" hidden="1" x14ac:dyDescent="0.25">
      <c r="C80" s="90">
        <v>29</v>
      </c>
      <c r="D80" s="90" t="s">
        <v>22</v>
      </c>
      <c r="E80" s="91">
        <v>0</v>
      </c>
      <c r="F80" s="91">
        <v>1</v>
      </c>
      <c r="G80" s="91">
        <v>0.05</v>
      </c>
      <c r="H80" s="91">
        <v>10000</v>
      </c>
      <c r="I80" s="91"/>
      <c r="J80" s="91">
        <v>-10000</v>
      </c>
      <c r="K80" s="91">
        <v>1000000</v>
      </c>
      <c r="L80" s="91">
        <f>'Kennzahlenbogen_(KB)'!Q73</f>
        <v>0</v>
      </c>
      <c r="M80" s="92" t="str">
        <f>IF('Kennzahlenbogen_(KB)'!R71=Berechnung1!$G$5,1,IF('Kennzahlenbogen_(KB)'!R71=Berechnung1!$F$5,1,IF('Kennzahlenbogen_(KB)'!R71=Berechnung1!$E$5,2,IF('Kennzahlenbogen_(KB)'!R71=Berechnung1!$D$5,3,IF('Kennzahlenbogen_(KB)'!R71=Berechnung1!$C$5,4,"")))))</f>
        <v/>
      </c>
      <c r="N80" s="92" t="e">
        <f t="shared" si="4"/>
        <v>#VALUE!</v>
      </c>
      <c r="O80" s="92">
        <f>IF('Kennzahlenbogen_(KB)'!T71="",0,1)</f>
        <v>0</v>
      </c>
    </row>
    <row r="81" spans="1:15" hidden="1" x14ac:dyDescent="0.25">
      <c r="C81" s="90">
        <v>30</v>
      </c>
      <c r="D81" s="90" t="s">
        <v>22</v>
      </c>
      <c r="E81" s="91">
        <v>0</v>
      </c>
      <c r="F81" s="91">
        <v>1</v>
      </c>
      <c r="G81" s="91">
        <v>0.05</v>
      </c>
      <c r="H81" s="91">
        <v>10000</v>
      </c>
      <c r="I81" s="91"/>
      <c r="J81" s="91">
        <v>-10000</v>
      </c>
      <c r="K81" s="91">
        <v>1000000</v>
      </c>
      <c r="L81" s="91">
        <f>'Kennzahlenbogen_(KB)'!Q74</f>
        <v>0</v>
      </c>
      <c r="M81" s="92" t="str">
        <f>IF('Kennzahlenbogen_(KB)'!R72=Berechnung1!$G$5,1,IF('Kennzahlenbogen_(KB)'!R72=Berechnung1!$F$5,1,IF('Kennzahlenbogen_(KB)'!R72=Berechnung1!$E$5,2,IF('Kennzahlenbogen_(KB)'!R72=Berechnung1!$D$5,3,IF('Kennzahlenbogen_(KB)'!R72=Berechnung1!$C$5,4,"")))))</f>
        <v/>
      </c>
      <c r="N81" s="92" t="e">
        <f t="shared" si="4"/>
        <v>#VALUE!</v>
      </c>
      <c r="O81" s="92">
        <f>IF('Kennzahlenbogen_(KB)'!T72="",0,1)</f>
        <v>0</v>
      </c>
    </row>
    <row r="82" spans="1:15" hidden="1" x14ac:dyDescent="0.25">
      <c r="C82" s="90">
        <v>31</v>
      </c>
      <c r="D82" s="90" t="s">
        <v>22</v>
      </c>
      <c r="E82" s="91">
        <v>0</v>
      </c>
      <c r="F82" s="91">
        <v>1</v>
      </c>
      <c r="G82" s="91">
        <v>0.05</v>
      </c>
      <c r="H82" s="91">
        <v>10000</v>
      </c>
      <c r="I82" s="91"/>
      <c r="J82" s="91">
        <v>-10000</v>
      </c>
      <c r="K82" s="91">
        <v>1000000</v>
      </c>
      <c r="L82" s="91">
        <f>'Kennzahlenbogen_(KB)'!Q75</f>
        <v>0</v>
      </c>
      <c r="M82" s="92" t="str">
        <f>IF('Kennzahlenbogen_(KB)'!R73=Berechnung1!$G$5,1,IF('Kennzahlenbogen_(KB)'!R73=Berechnung1!$F$5,1,IF('Kennzahlenbogen_(KB)'!R73=Berechnung1!$E$5,2,IF('Kennzahlenbogen_(KB)'!R73=Berechnung1!$D$5,3,IF('Kennzahlenbogen_(KB)'!R73=Berechnung1!$C$5,4,"")))))</f>
        <v/>
      </c>
      <c r="N82" s="92" t="e">
        <f t="shared" si="4"/>
        <v>#VALUE!</v>
      </c>
      <c r="O82" s="92">
        <f>IF('Kennzahlenbogen_(KB)'!T73="",0,1)</f>
        <v>0</v>
      </c>
    </row>
    <row r="83" spans="1:15" hidden="1" x14ac:dyDescent="0.25">
      <c r="A83" s="25" t="s">
        <v>54</v>
      </c>
      <c r="C83" s="90">
        <v>32</v>
      </c>
      <c r="D83" s="90" t="s">
        <v>22</v>
      </c>
      <c r="E83" s="91">
        <v>0</v>
      </c>
      <c r="F83" s="91">
        <v>1</v>
      </c>
      <c r="G83" s="91">
        <v>0.05</v>
      </c>
      <c r="H83" s="91">
        <v>10000</v>
      </c>
      <c r="I83" s="91"/>
      <c r="J83" s="91">
        <v>-10000</v>
      </c>
      <c r="K83" s="91">
        <v>1000000</v>
      </c>
      <c r="L83" s="91">
        <f>'Kennzahlenbogen_(KB)'!Q76</f>
        <v>0</v>
      </c>
      <c r="M83" s="92" t="str">
        <f>IF('Kennzahlenbogen_(KB)'!R74=Berechnung1!$G$5,1,IF('Kennzahlenbogen_(KB)'!R74=Berechnung1!$F$5,1,IF('Kennzahlenbogen_(KB)'!R74=Berechnung1!$E$5,2,IF('Kennzahlenbogen_(KB)'!R74=Berechnung1!$D$5,3,IF('Kennzahlenbogen_(KB)'!R74=Berechnung1!$C$5,4,"")))))</f>
        <v/>
      </c>
      <c r="N83" s="92" t="e">
        <f t="shared" si="4"/>
        <v>#VALUE!</v>
      </c>
      <c r="O83" s="92">
        <f>IF('Kennzahlenbogen_(KB)'!T74="",0,1)</f>
        <v>0</v>
      </c>
    </row>
    <row r="84" spans="1:15" hidden="1" x14ac:dyDescent="0.25">
      <c r="C84" s="90">
        <v>33</v>
      </c>
      <c r="D84" s="90" t="s">
        <v>22</v>
      </c>
      <c r="E84" s="91">
        <v>0</v>
      </c>
      <c r="F84" s="91">
        <v>1</v>
      </c>
      <c r="G84" s="91">
        <v>0.05</v>
      </c>
      <c r="H84" s="91">
        <v>10000</v>
      </c>
      <c r="I84" s="91"/>
      <c r="J84" s="91">
        <v>-10000</v>
      </c>
      <c r="K84" s="91">
        <v>1000000</v>
      </c>
      <c r="L84" s="91">
        <f>'Kennzahlenbogen_(KB)'!Q77</f>
        <v>0</v>
      </c>
      <c r="M84" s="92" t="str">
        <f>IF('Kennzahlenbogen_(KB)'!R75=Berechnung1!$G$5,1,IF('Kennzahlenbogen_(KB)'!R75=Berechnung1!$F$5,1,IF('Kennzahlenbogen_(KB)'!R75=Berechnung1!$E$5,2,IF('Kennzahlenbogen_(KB)'!R75=Berechnung1!$D$5,3,IF('Kennzahlenbogen_(KB)'!R75=Berechnung1!$C$5,4,"")))))</f>
        <v/>
      </c>
      <c r="N84" s="92" t="e">
        <f t="shared" si="4"/>
        <v>#VALUE!</v>
      </c>
      <c r="O84" s="92">
        <f>IF('Kennzahlenbogen_(KB)'!T75="",0,1)</f>
        <v>0</v>
      </c>
    </row>
    <row r="85" spans="1:15" hidden="1" x14ac:dyDescent="0.25">
      <c r="C85" s="90">
        <v>34</v>
      </c>
      <c r="D85" s="90" t="s">
        <v>22</v>
      </c>
      <c r="E85" s="91">
        <v>0</v>
      </c>
      <c r="F85" s="91">
        <v>1</v>
      </c>
      <c r="G85" s="91">
        <v>0.05</v>
      </c>
      <c r="H85" s="91">
        <v>10000</v>
      </c>
      <c r="I85" s="91"/>
      <c r="J85" s="91">
        <v>-10000</v>
      </c>
      <c r="K85" s="91">
        <v>1000000</v>
      </c>
      <c r="L85" s="91">
        <f>'Kennzahlenbogen_(KB)'!Q78</f>
        <v>0</v>
      </c>
      <c r="M85" s="92" t="str">
        <f>IF('Kennzahlenbogen_(KB)'!R76=Berechnung1!$G$5,1,IF('Kennzahlenbogen_(KB)'!R76=Berechnung1!$F$5,1,IF('Kennzahlenbogen_(KB)'!R76=Berechnung1!$E$5,2,IF('Kennzahlenbogen_(KB)'!R76=Berechnung1!$D$5,3,IF('Kennzahlenbogen_(KB)'!R76=Berechnung1!$C$5,4,"")))))</f>
        <v/>
      </c>
      <c r="N85" s="92" t="e">
        <f t="shared" si="4"/>
        <v>#VALUE!</v>
      </c>
      <c r="O85" s="92">
        <f>IF('Kennzahlenbogen_(KB)'!T76="",0,1)</f>
        <v>0</v>
      </c>
    </row>
    <row r="86" spans="1:15" hidden="1" x14ac:dyDescent="0.25">
      <c r="C86" s="90">
        <v>35</v>
      </c>
      <c r="D86" s="90" t="s">
        <v>22</v>
      </c>
      <c r="E86" s="91">
        <v>0</v>
      </c>
      <c r="F86" s="91">
        <v>1</v>
      </c>
      <c r="G86" s="91">
        <v>0.05</v>
      </c>
      <c r="H86" s="91">
        <v>10000</v>
      </c>
      <c r="I86" s="91"/>
      <c r="J86" s="91">
        <v>-10000</v>
      </c>
      <c r="K86" s="91">
        <v>1000000</v>
      </c>
      <c r="L86" s="91">
        <f>'Kennzahlenbogen_(KB)'!Q79</f>
        <v>0</v>
      </c>
      <c r="M86" s="92" t="str">
        <f>IF('Kennzahlenbogen_(KB)'!R77=Berechnung1!$G$5,1,IF('Kennzahlenbogen_(KB)'!R77=Berechnung1!$F$5,1,IF('Kennzahlenbogen_(KB)'!R77=Berechnung1!$E$5,2,IF('Kennzahlenbogen_(KB)'!R77=Berechnung1!$D$5,3,IF('Kennzahlenbogen_(KB)'!R77=Berechnung1!$C$5,4,"")))))</f>
        <v/>
      </c>
      <c r="N86" s="92" t="e">
        <f t="shared" si="4"/>
        <v>#VALUE!</v>
      </c>
      <c r="O86" s="92">
        <f>IF('Kennzahlenbogen_(KB)'!T77="",0,1)</f>
        <v>0</v>
      </c>
    </row>
    <row r="87" spans="1:15" hidden="1" x14ac:dyDescent="0.25">
      <c r="C87" s="90">
        <v>36</v>
      </c>
      <c r="D87" s="90" t="s">
        <v>22</v>
      </c>
      <c r="E87" s="91">
        <v>0</v>
      </c>
      <c r="F87" s="91">
        <v>1</v>
      </c>
      <c r="G87" s="91">
        <v>0.05</v>
      </c>
      <c r="H87" s="91">
        <v>10000</v>
      </c>
      <c r="I87" s="91"/>
      <c r="J87" s="91">
        <v>-10000</v>
      </c>
      <c r="K87" s="91">
        <v>1000000</v>
      </c>
      <c r="L87" s="91">
        <f>'Kennzahlenbogen_(KB)'!Q80</f>
        <v>0</v>
      </c>
      <c r="M87" s="92" t="str">
        <f>IF('Kennzahlenbogen_(KB)'!R78=Berechnung1!$G$5,1,IF('Kennzahlenbogen_(KB)'!R78=Berechnung1!$F$5,1,IF('Kennzahlenbogen_(KB)'!R78=Berechnung1!$E$5,2,IF('Kennzahlenbogen_(KB)'!R78=Berechnung1!$D$5,3,IF('Kennzahlenbogen_(KB)'!R78=Berechnung1!$C$5,4,"")))))</f>
        <v/>
      </c>
      <c r="N87" s="92" t="e">
        <f t="shared" si="4"/>
        <v>#VALUE!</v>
      </c>
      <c r="O87" s="92">
        <f>IF('Kennzahlenbogen_(KB)'!T78="",0,1)</f>
        <v>0</v>
      </c>
    </row>
    <row r="88" spans="1:15" hidden="1" x14ac:dyDescent="0.25">
      <c r="A88" s="25" t="s">
        <v>54</v>
      </c>
      <c r="C88" s="90">
        <v>37</v>
      </c>
      <c r="D88" s="90" t="s">
        <v>22</v>
      </c>
      <c r="E88" s="91">
        <v>0</v>
      </c>
      <c r="F88" s="91">
        <v>1</v>
      </c>
      <c r="G88" s="91">
        <v>0.05</v>
      </c>
      <c r="H88" s="91">
        <v>10000</v>
      </c>
      <c r="I88" s="91"/>
      <c r="J88" s="91">
        <v>-10000</v>
      </c>
      <c r="K88" s="91">
        <v>1000000</v>
      </c>
      <c r="L88" s="91">
        <f>'Kennzahlenbogen_(KB)'!Q81</f>
        <v>0</v>
      </c>
      <c r="M88" s="92" t="str">
        <f>IF('Kennzahlenbogen_(KB)'!R79=Berechnung1!$G$5,1,IF('Kennzahlenbogen_(KB)'!R79=Berechnung1!$F$5,1,IF('Kennzahlenbogen_(KB)'!R79=Berechnung1!$E$5,2,IF('Kennzahlenbogen_(KB)'!R79=Berechnung1!$D$5,3,IF('Kennzahlenbogen_(KB)'!R79=Berechnung1!$C$5,4,"")))))</f>
        <v/>
      </c>
      <c r="N88" s="92" t="e">
        <f t="shared" si="4"/>
        <v>#VALUE!</v>
      </c>
      <c r="O88" s="92">
        <f>IF('Kennzahlenbogen_(KB)'!T79="",0,1)</f>
        <v>0</v>
      </c>
    </row>
    <row r="89" spans="1:15" hidden="1" x14ac:dyDescent="0.25">
      <c r="A89" s="25"/>
      <c r="B89" s="25"/>
      <c r="C89" s="90">
        <v>38</v>
      </c>
      <c r="D89" s="90" t="s">
        <v>22</v>
      </c>
      <c r="E89" s="91">
        <v>0</v>
      </c>
      <c r="F89" s="91">
        <v>1</v>
      </c>
      <c r="G89" s="91">
        <v>0.05</v>
      </c>
      <c r="H89" s="91">
        <v>10000</v>
      </c>
      <c r="I89" s="91"/>
      <c r="J89" s="91">
        <v>-10000</v>
      </c>
      <c r="K89" s="91">
        <v>1000000</v>
      </c>
      <c r="L89" s="91">
        <f>'Kennzahlenbogen_(KB)'!Q82</f>
        <v>0</v>
      </c>
      <c r="M89" s="92" t="str">
        <f>IF('Kennzahlenbogen_(KB)'!R80=Berechnung1!$G$5,1,IF('Kennzahlenbogen_(KB)'!R80=Berechnung1!$F$5,1,IF('Kennzahlenbogen_(KB)'!R80=Berechnung1!$E$5,2,IF('Kennzahlenbogen_(KB)'!R80=Berechnung1!$D$5,3,IF('Kennzahlenbogen_(KB)'!R80=Berechnung1!$C$5,4,"")))))</f>
        <v/>
      </c>
      <c r="N89" s="92" t="e">
        <f t="shared" si="4"/>
        <v>#VALUE!</v>
      </c>
      <c r="O89" s="92">
        <f>IF('Kennzahlenbogen_(KB)'!T80="",0,1)</f>
        <v>0</v>
      </c>
    </row>
    <row r="90" spans="1:15" hidden="1" x14ac:dyDescent="0.25">
      <c r="A90" s="25"/>
      <c r="B90" s="25"/>
      <c r="C90" s="90">
        <v>39</v>
      </c>
      <c r="D90" s="90" t="s">
        <v>22</v>
      </c>
      <c r="E90" s="91">
        <v>0</v>
      </c>
      <c r="F90" s="91">
        <v>1</v>
      </c>
      <c r="G90" s="91">
        <v>0.05</v>
      </c>
      <c r="H90" s="91">
        <v>10000</v>
      </c>
      <c r="I90" s="91"/>
      <c r="J90" s="91">
        <v>-10000</v>
      </c>
      <c r="K90" s="91">
        <v>1000000</v>
      </c>
      <c r="L90" s="91">
        <f>'Kennzahlenbogen_(KB)'!Q83</f>
        <v>0</v>
      </c>
      <c r="M90" s="92" t="str">
        <f>IF('Kennzahlenbogen_(KB)'!R81=Berechnung1!$G$5,1,IF('Kennzahlenbogen_(KB)'!R81=Berechnung1!$F$5,1,IF('Kennzahlenbogen_(KB)'!R81=Berechnung1!$E$5,2,IF('Kennzahlenbogen_(KB)'!R81=Berechnung1!$D$5,3,IF('Kennzahlenbogen_(KB)'!R81=Berechnung1!$C$5,4,"")))))</f>
        <v/>
      </c>
      <c r="N90" s="92" t="e">
        <f t="shared" si="4"/>
        <v>#VALUE!</v>
      </c>
      <c r="O90" s="92">
        <f>IF('Kennzahlenbogen_(KB)'!T81="",0,1)</f>
        <v>0</v>
      </c>
    </row>
    <row r="91" spans="1:15" hidden="1" x14ac:dyDescent="0.25">
      <c r="A91" s="25"/>
      <c r="B91" s="25"/>
      <c r="C91" s="90">
        <v>40</v>
      </c>
      <c r="D91" s="90" t="s">
        <v>22</v>
      </c>
      <c r="E91" s="91">
        <v>0</v>
      </c>
      <c r="F91" s="91">
        <v>1</v>
      </c>
      <c r="G91" s="91">
        <v>0.05</v>
      </c>
      <c r="H91" s="91">
        <v>10000</v>
      </c>
      <c r="I91" s="91"/>
      <c r="J91" s="91">
        <v>-10000</v>
      </c>
      <c r="K91" s="91">
        <v>1000000</v>
      </c>
      <c r="L91" s="91">
        <f>'Kennzahlenbogen_(KB)'!Q84</f>
        <v>0</v>
      </c>
      <c r="M91" s="92" t="str">
        <f>IF('Kennzahlenbogen_(KB)'!R82=Berechnung1!$G$5,1,IF('Kennzahlenbogen_(KB)'!R82=Berechnung1!$F$5,1,IF('Kennzahlenbogen_(KB)'!R82=Berechnung1!$E$5,2,IF('Kennzahlenbogen_(KB)'!R82=Berechnung1!$D$5,3,IF('Kennzahlenbogen_(KB)'!R82=Berechnung1!$C$5,4,"")))))</f>
        <v/>
      </c>
      <c r="N91" s="92" t="e">
        <f t="shared" si="4"/>
        <v>#VALUE!</v>
      </c>
      <c r="O91" s="92">
        <f>IF('Kennzahlenbogen_(KB)'!T82="",0,1)</f>
        <v>0</v>
      </c>
    </row>
    <row r="92" spans="1:15" hidden="1" x14ac:dyDescent="0.25">
      <c r="A92" s="25"/>
      <c r="B92" s="25"/>
      <c r="C92" s="90">
        <v>41</v>
      </c>
      <c r="D92" s="90" t="s">
        <v>22</v>
      </c>
      <c r="E92" s="91">
        <v>0</v>
      </c>
      <c r="F92" s="91">
        <v>1</v>
      </c>
      <c r="G92" s="91">
        <v>0.05</v>
      </c>
      <c r="H92" s="91">
        <v>10000</v>
      </c>
      <c r="I92" s="91"/>
      <c r="J92" s="91">
        <v>-10000</v>
      </c>
      <c r="K92" s="91">
        <v>1000000</v>
      </c>
      <c r="L92" s="91">
        <f>'Kennzahlenbogen_(KB)'!Q85</f>
        <v>0</v>
      </c>
      <c r="M92" s="92" t="str">
        <f>IF('Kennzahlenbogen_(KB)'!R83=Berechnung1!$G$5,1,IF('Kennzahlenbogen_(KB)'!R83=Berechnung1!$F$5,1,IF('Kennzahlenbogen_(KB)'!R83=Berechnung1!$E$5,2,IF('Kennzahlenbogen_(KB)'!R83=Berechnung1!$D$5,3,IF('Kennzahlenbogen_(KB)'!R83=Berechnung1!$C$5,4,"")))))</f>
        <v/>
      </c>
      <c r="N92" s="92" t="e">
        <f t="shared" si="4"/>
        <v>#VALUE!</v>
      </c>
      <c r="O92" s="92">
        <f>IF('Kennzahlenbogen_(KB)'!T83="",0,1)</f>
        <v>0</v>
      </c>
    </row>
    <row r="93" spans="1:15" hidden="1" x14ac:dyDescent="0.25">
      <c r="A93" s="98">
        <v>18</v>
      </c>
      <c r="B93" s="25"/>
      <c r="C93" s="90">
        <v>42</v>
      </c>
      <c r="D93" s="90" t="s">
        <v>22</v>
      </c>
      <c r="E93" s="91">
        <v>0</v>
      </c>
      <c r="F93" s="91">
        <v>1</v>
      </c>
      <c r="G93" s="91">
        <v>0.05</v>
      </c>
      <c r="H93" s="91">
        <v>10000</v>
      </c>
      <c r="I93" s="91"/>
      <c r="J93" s="91">
        <v>-10000</v>
      </c>
      <c r="K93" s="91">
        <v>1000000</v>
      </c>
      <c r="L93" s="91">
        <f>'Kennzahlenbogen_(KB)'!Q86</f>
        <v>0</v>
      </c>
      <c r="M93" s="92" t="str">
        <f>IF('Kennzahlenbogen_(KB)'!R84=Berechnung1!$G$5,1,IF('Kennzahlenbogen_(KB)'!R84=Berechnung1!$F$5,1,IF('Kennzahlenbogen_(KB)'!R84=Berechnung1!$E$5,2,IF('Kennzahlenbogen_(KB)'!R84=Berechnung1!$D$5,3,IF('Kennzahlenbogen_(KB)'!R84=Berechnung1!$C$5,4,"")))))</f>
        <v/>
      </c>
      <c r="N93" s="92" t="e">
        <f t="shared" si="4"/>
        <v>#VALUE!</v>
      </c>
      <c r="O93" s="92">
        <f>IF('Kennzahlenbogen_(KB)'!T84="",0,1)</f>
        <v>0</v>
      </c>
    </row>
    <row r="94" spans="1:15" hidden="1" x14ac:dyDescent="0.25">
      <c r="A94" s="98"/>
      <c r="B94" s="25"/>
      <c r="C94" s="90">
        <v>43</v>
      </c>
      <c r="D94" s="90" t="s">
        <v>22</v>
      </c>
      <c r="E94" s="91">
        <v>0</v>
      </c>
      <c r="F94" s="91">
        <v>1</v>
      </c>
      <c r="G94" s="91">
        <v>0.05</v>
      </c>
      <c r="H94" s="91">
        <v>10000</v>
      </c>
      <c r="I94" s="91"/>
      <c r="J94" s="91">
        <v>-10000</v>
      </c>
      <c r="K94" s="91">
        <v>1000000</v>
      </c>
      <c r="L94" s="91">
        <f>'Kennzahlenbogen_(KB)'!Q87</f>
        <v>0</v>
      </c>
      <c r="M94" s="92" t="str">
        <f>IF('Kennzahlenbogen_(KB)'!R85=Berechnung1!$G$5,1,IF('Kennzahlenbogen_(KB)'!R85=Berechnung1!$F$5,1,IF('Kennzahlenbogen_(KB)'!R85=Berechnung1!$E$5,2,IF('Kennzahlenbogen_(KB)'!R85=Berechnung1!$D$5,3,IF('Kennzahlenbogen_(KB)'!R85=Berechnung1!$C$5,4,"")))))</f>
        <v/>
      </c>
      <c r="N94" s="92" t="e">
        <f t="shared" si="4"/>
        <v>#VALUE!</v>
      </c>
      <c r="O94" s="92">
        <f>IF('Kennzahlenbogen_(KB)'!T85="",0,1)</f>
        <v>0</v>
      </c>
    </row>
    <row r="95" spans="1:15" hidden="1" x14ac:dyDescent="0.25">
      <c r="A95" s="98"/>
      <c r="B95" s="25"/>
      <c r="C95" s="90">
        <v>44</v>
      </c>
      <c r="D95" s="90" t="s">
        <v>22</v>
      </c>
      <c r="E95" s="91">
        <v>0</v>
      </c>
      <c r="F95" s="91">
        <v>1</v>
      </c>
      <c r="G95" s="91">
        <v>0.05</v>
      </c>
      <c r="H95" s="91">
        <v>10000</v>
      </c>
      <c r="I95" s="91"/>
      <c r="J95" s="91">
        <v>-10000</v>
      </c>
      <c r="K95" s="91">
        <v>1000000</v>
      </c>
      <c r="L95" s="91">
        <f>'Kennzahlenbogen_(KB)'!Q88</f>
        <v>0</v>
      </c>
      <c r="M95" s="92" t="str">
        <f>IF('Kennzahlenbogen_(KB)'!R86=Berechnung1!$G$5,1,IF('Kennzahlenbogen_(KB)'!R86=Berechnung1!$F$5,1,IF('Kennzahlenbogen_(KB)'!R86=Berechnung1!$E$5,2,IF('Kennzahlenbogen_(KB)'!R86=Berechnung1!$D$5,3,IF('Kennzahlenbogen_(KB)'!R86=Berechnung1!$C$5,4,"")))))</f>
        <v/>
      </c>
      <c r="N95" s="92" t="e">
        <f t="shared" si="4"/>
        <v>#VALUE!</v>
      </c>
      <c r="O95" s="92">
        <f>IF('Kennzahlenbogen_(KB)'!T86="",0,1)</f>
        <v>0</v>
      </c>
    </row>
    <row r="96" spans="1:15" hidden="1" x14ac:dyDescent="0.25">
      <c r="A96" s="98"/>
      <c r="B96" s="25"/>
      <c r="C96" s="90">
        <v>45</v>
      </c>
      <c r="D96" s="90" t="s">
        <v>22</v>
      </c>
      <c r="E96" s="91">
        <v>0</v>
      </c>
      <c r="F96" s="91">
        <v>1</v>
      </c>
      <c r="G96" s="91">
        <v>0.05</v>
      </c>
      <c r="H96" s="91">
        <v>10000</v>
      </c>
      <c r="I96" s="91"/>
      <c r="J96" s="91">
        <v>-10000</v>
      </c>
      <c r="K96" s="91">
        <v>1000000</v>
      </c>
      <c r="L96" s="91">
        <f>'Kennzahlenbogen_(KB)'!Q89</f>
        <v>0</v>
      </c>
      <c r="M96" s="92" t="str">
        <f>IF('Kennzahlenbogen_(KB)'!R87=Berechnung1!$G$5,1,IF('Kennzahlenbogen_(KB)'!R87=Berechnung1!$F$5,1,IF('Kennzahlenbogen_(KB)'!R87=Berechnung1!$E$5,2,IF('Kennzahlenbogen_(KB)'!R87=Berechnung1!$D$5,3,IF('Kennzahlenbogen_(KB)'!R87=Berechnung1!$C$5,4,"")))))</f>
        <v/>
      </c>
      <c r="N96" s="92" t="e">
        <f t="shared" si="4"/>
        <v>#VALUE!</v>
      </c>
      <c r="O96" s="92">
        <f>IF('Kennzahlenbogen_(KB)'!T87="",0,1)</f>
        <v>0</v>
      </c>
    </row>
    <row r="97" spans="1:15" hidden="1" x14ac:dyDescent="0.25">
      <c r="A97" s="98"/>
      <c r="B97" s="25"/>
      <c r="C97" s="90">
        <v>46</v>
      </c>
      <c r="D97" s="90" t="s">
        <v>22</v>
      </c>
      <c r="E97" s="91">
        <v>0</v>
      </c>
      <c r="F97" s="91">
        <v>1</v>
      </c>
      <c r="G97" s="91">
        <v>0.05</v>
      </c>
      <c r="H97" s="91">
        <v>10000</v>
      </c>
      <c r="I97" s="91"/>
      <c r="J97" s="91">
        <v>-10000</v>
      </c>
      <c r="K97" s="91">
        <v>1000000</v>
      </c>
      <c r="L97" s="91">
        <f>'Kennzahlenbogen_(KB)'!Q90</f>
        <v>0</v>
      </c>
      <c r="M97" s="92" t="str">
        <f>IF('Kennzahlenbogen_(KB)'!R88=Berechnung1!$G$5,1,IF('Kennzahlenbogen_(KB)'!R88=Berechnung1!$F$5,1,IF('Kennzahlenbogen_(KB)'!R88=Berechnung1!$E$5,2,IF('Kennzahlenbogen_(KB)'!R88=Berechnung1!$D$5,3,IF('Kennzahlenbogen_(KB)'!R88=Berechnung1!$C$5,4,"")))))</f>
        <v/>
      </c>
      <c r="N97" s="92" t="e">
        <f t="shared" si="4"/>
        <v>#VALUE!</v>
      </c>
      <c r="O97" s="92">
        <f>IF('Kennzahlenbogen_(KB)'!T88="",0,1)</f>
        <v>0</v>
      </c>
    </row>
    <row r="98" spans="1:15" hidden="1" x14ac:dyDescent="0.25">
      <c r="A98" s="98">
        <v>18</v>
      </c>
      <c r="B98" s="25"/>
      <c r="C98" s="90">
        <v>47</v>
      </c>
      <c r="D98" s="90" t="s">
        <v>22</v>
      </c>
      <c r="E98" s="91">
        <v>0</v>
      </c>
      <c r="F98" s="91">
        <v>1</v>
      </c>
      <c r="G98" s="91">
        <v>0.05</v>
      </c>
      <c r="H98" s="91">
        <v>10000</v>
      </c>
      <c r="I98" s="91"/>
      <c r="J98" s="91">
        <v>-10000</v>
      </c>
      <c r="K98" s="91">
        <v>1000000</v>
      </c>
      <c r="L98" s="91">
        <f>'Kennzahlenbogen_(KB)'!Q91</f>
        <v>0</v>
      </c>
      <c r="M98" s="92" t="str">
        <f>IF('Kennzahlenbogen_(KB)'!R89=Berechnung1!$G$5,1,IF('Kennzahlenbogen_(KB)'!R89=Berechnung1!$F$5,1,IF('Kennzahlenbogen_(KB)'!R89=Berechnung1!$E$5,2,IF('Kennzahlenbogen_(KB)'!R89=Berechnung1!$D$5,3,IF('Kennzahlenbogen_(KB)'!R89=Berechnung1!$C$5,4,"")))))</f>
        <v/>
      </c>
      <c r="N98" s="92" t="e">
        <f t="shared" si="4"/>
        <v>#VALUE!</v>
      </c>
      <c r="O98" s="92">
        <f>IF('Kennzahlenbogen_(KB)'!T89="",0,1)</f>
        <v>0</v>
      </c>
    </row>
    <row r="99" spans="1:15" hidden="1" x14ac:dyDescent="0.25">
      <c r="A99" s="98"/>
      <c r="B99" s="25"/>
      <c r="C99" s="90">
        <v>48</v>
      </c>
      <c r="D99" s="90" t="s">
        <v>22</v>
      </c>
      <c r="E99" s="91">
        <v>0</v>
      </c>
      <c r="F99" s="91">
        <v>1</v>
      </c>
      <c r="G99" s="91">
        <v>0.05</v>
      </c>
      <c r="H99" s="91">
        <v>10000</v>
      </c>
      <c r="I99" s="91"/>
      <c r="J99" s="91">
        <v>-10000</v>
      </c>
      <c r="K99" s="91">
        <v>1000000</v>
      </c>
      <c r="L99" s="91">
        <f>'Kennzahlenbogen_(KB)'!Q92</f>
        <v>0</v>
      </c>
      <c r="M99" s="92" t="str">
        <f>IF('Kennzahlenbogen_(KB)'!R90=Berechnung1!$G$5,1,IF('Kennzahlenbogen_(KB)'!R90=Berechnung1!$F$5,1,IF('Kennzahlenbogen_(KB)'!R90=Berechnung1!$E$5,2,IF('Kennzahlenbogen_(KB)'!R90=Berechnung1!$D$5,3,IF('Kennzahlenbogen_(KB)'!R90=Berechnung1!$C$5,4,"")))))</f>
        <v/>
      </c>
      <c r="N99" s="92" t="e">
        <f t="shared" si="4"/>
        <v>#VALUE!</v>
      </c>
      <c r="O99" s="92">
        <f>IF('Kennzahlenbogen_(KB)'!T90="",0,1)</f>
        <v>0</v>
      </c>
    </row>
    <row r="100" spans="1:15" hidden="1" x14ac:dyDescent="0.25">
      <c r="A100" s="98"/>
      <c r="B100" s="25"/>
      <c r="C100" s="90">
        <v>49</v>
      </c>
      <c r="D100" s="90" t="s">
        <v>22</v>
      </c>
      <c r="E100" s="91">
        <v>0</v>
      </c>
      <c r="F100" s="91">
        <v>1</v>
      </c>
      <c r="G100" s="91">
        <v>0.05</v>
      </c>
      <c r="H100" s="91">
        <v>10000</v>
      </c>
      <c r="I100" s="91"/>
      <c r="J100" s="91">
        <v>-10000</v>
      </c>
      <c r="K100" s="91">
        <v>1000000</v>
      </c>
      <c r="L100" s="91">
        <f>'Kennzahlenbogen_(KB)'!Q93</f>
        <v>0</v>
      </c>
      <c r="M100" s="92" t="str">
        <f>IF('Kennzahlenbogen_(KB)'!R91=Berechnung1!$G$5,1,IF('Kennzahlenbogen_(KB)'!R91=Berechnung1!$F$5,1,IF('Kennzahlenbogen_(KB)'!R91=Berechnung1!$E$5,2,IF('Kennzahlenbogen_(KB)'!R91=Berechnung1!$D$5,3,IF('Kennzahlenbogen_(KB)'!R91=Berechnung1!$C$5,4,"")))))</f>
        <v/>
      </c>
      <c r="N100" s="92" t="e">
        <f t="shared" si="4"/>
        <v>#VALUE!</v>
      </c>
      <c r="O100" s="92">
        <f>IF('Kennzahlenbogen_(KB)'!T91="",0,1)</f>
        <v>0</v>
      </c>
    </row>
    <row r="101" spans="1:15" hidden="1" x14ac:dyDescent="0.25">
      <c r="A101" s="98"/>
      <c r="B101" s="25"/>
      <c r="C101" s="90">
        <v>50</v>
      </c>
      <c r="D101" s="90" t="s">
        <v>22</v>
      </c>
      <c r="E101" s="91">
        <v>0</v>
      </c>
      <c r="F101" s="91">
        <v>1</v>
      </c>
      <c r="G101" s="91">
        <v>0.05</v>
      </c>
      <c r="H101" s="91">
        <v>10000</v>
      </c>
      <c r="I101" s="91"/>
      <c r="J101" s="91">
        <v>-10000</v>
      </c>
      <c r="K101" s="91">
        <v>1000000</v>
      </c>
      <c r="L101" s="91">
        <f>'Kennzahlenbogen_(KB)'!Q94</f>
        <v>0</v>
      </c>
      <c r="M101" s="92" t="str">
        <f>IF('Kennzahlenbogen_(KB)'!R92=Berechnung1!$G$5,1,IF('Kennzahlenbogen_(KB)'!R92=Berechnung1!$F$5,1,IF('Kennzahlenbogen_(KB)'!R92=Berechnung1!$E$5,2,IF('Kennzahlenbogen_(KB)'!R92=Berechnung1!$D$5,3,IF('Kennzahlenbogen_(KB)'!R92=Berechnung1!$C$5,4,"")))))</f>
        <v/>
      </c>
      <c r="N101" s="92" t="e">
        <f t="shared" si="4"/>
        <v>#VALUE!</v>
      </c>
      <c r="O101" s="92">
        <f>IF('Kennzahlenbogen_(KB)'!T92="",0,1)</f>
        <v>0</v>
      </c>
    </row>
    <row r="102" spans="1:15" hidden="1" x14ac:dyDescent="0.25">
      <c r="A102" s="98"/>
      <c r="B102" s="25"/>
      <c r="C102" s="90">
        <v>51</v>
      </c>
      <c r="D102" s="90" t="s">
        <v>22</v>
      </c>
      <c r="E102" s="91">
        <v>0</v>
      </c>
      <c r="F102" s="91">
        <v>1</v>
      </c>
      <c r="G102" s="91">
        <v>0.05</v>
      </c>
      <c r="H102" s="91">
        <v>10000</v>
      </c>
      <c r="I102" s="91"/>
      <c r="J102" s="91">
        <v>-10000</v>
      </c>
      <c r="K102" s="91">
        <v>1000000</v>
      </c>
      <c r="L102" s="91">
        <f>'Kennzahlenbogen_(KB)'!Q95</f>
        <v>0</v>
      </c>
      <c r="M102" s="92" t="str">
        <f>IF('Kennzahlenbogen_(KB)'!R93=Berechnung1!$G$5,1,IF('Kennzahlenbogen_(KB)'!R93=Berechnung1!$F$5,1,IF('Kennzahlenbogen_(KB)'!R93=Berechnung1!$E$5,2,IF('Kennzahlenbogen_(KB)'!R93=Berechnung1!$D$5,3,IF('Kennzahlenbogen_(KB)'!R93=Berechnung1!$C$5,4,"")))))</f>
        <v/>
      </c>
      <c r="N102" s="92" t="e">
        <f t="shared" si="4"/>
        <v>#VALUE!</v>
      </c>
      <c r="O102" s="92">
        <f>IF('Kennzahlenbogen_(KB)'!T93="",0,1)</f>
        <v>0</v>
      </c>
    </row>
    <row r="103" spans="1:15" hidden="1" x14ac:dyDescent="0.25">
      <c r="A103" s="98">
        <v>26</v>
      </c>
      <c r="B103" s="25"/>
      <c r="C103" s="90">
        <v>52</v>
      </c>
      <c r="D103" s="90" t="s">
        <v>22</v>
      </c>
      <c r="E103" s="91">
        <v>0</v>
      </c>
      <c r="F103" s="91">
        <v>1</v>
      </c>
      <c r="G103" s="91">
        <v>0.05</v>
      </c>
      <c r="H103" s="91">
        <v>10000</v>
      </c>
      <c r="I103" s="91"/>
      <c r="J103" s="91">
        <v>-10000</v>
      </c>
      <c r="K103" s="91">
        <v>1000000</v>
      </c>
      <c r="L103" s="91">
        <f>'Kennzahlenbogen_(KB)'!Q96</f>
        <v>0</v>
      </c>
      <c r="M103" s="92" t="str">
        <f>IF('Kennzahlenbogen_(KB)'!R94=Berechnung1!$G$5,1,IF('Kennzahlenbogen_(KB)'!R94=Berechnung1!$F$5,1,IF('Kennzahlenbogen_(KB)'!R94=Berechnung1!$E$5,2,IF('Kennzahlenbogen_(KB)'!R94=Berechnung1!$D$5,3,IF('Kennzahlenbogen_(KB)'!R94=Berechnung1!$C$5,4,"")))))</f>
        <v/>
      </c>
      <c r="N103" s="92" t="e">
        <f t="shared" si="4"/>
        <v>#VALUE!</v>
      </c>
      <c r="O103" s="92">
        <f>IF('Kennzahlenbogen_(KB)'!T94="",0,1)</f>
        <v>0</v>
      </c>
    </row>
    <row r="104" spans="1:15" hidden="1" x14ac:dyDescent="0.25">
      <c r="A104" s="98"/>
      <c r="B104" s="25"/>
      <c r="C104" s="90">
        <v>53</v>
      </c>
      <c r="D104" s="90" t="s">
        <v>22</v>
      </c>
      <c r="E104" s="91">
        <v>0</v>
      </c>
      <c r="F104" s="91">
        <v>1</v>
      </c>
      <c r="G104" s="91">
        <v>0.05</v>
      </c>
      <c r="H104" s="91">
        <v>10000</v>
      </c>
      <c r="I104" s="91"/>
      <c r="J104" s="91">
        <v>-10000</v>
      </c>
      <c r="K104" s="91">
        <v>1000000</v>
      </c>
      <c r="L104" s="91">
        <f>'Kennzahlenbogen_(KB)'!Q97</f>
        <v>0</v>
      </c>
      <c r="M104" s="92" t="str">
        <f>IF('Kennzahlenbogen_(KB)'!R95=Berechnung1!$G$5,1,IF('Kennzahlenbogen_(KB)'!R95=Berechnung1!$F$5,1,IF('Kennzahlenbogen_(KB)'!R95=Berechnung1!$E$5,2,IF('Kennzahlenbogen_(KB)'!R95=Berechnung1!$D$5,3,IF('Kennzahlenbogen_(KB)'!R95=Berechnung1!$C$5,4,"")))))</f>
        <v/>
      </c>
      <c r="N104" s="92" t="e">
        <f t="shared" si="4"/>
        <v>#VALUE!</v>
      </c>
      <c r="O104" s="92">
        <f>IF('Kennzahlenbogen_(KB)'!T95="",0,1)</f>
        <v>0</v>
      </c>
    </row>
    <row r="105" spans="1:15" hidden="1" x14ac:dyDescent="0.25">
      <c r="A105" s="98"/>
      <c r="B105" s="25"/>
      <c r="C105" s="90">
        <v>54</v>
      </c>
      <c r="D105" s="90" t="s">
        <v>22</v>
      </c>
      <c r="E105" s="91">
        <v>0</v>
      </c>
      <c r="F105" s="91">
        <v>1</v>
      </c>
      <c r="G105" s="91">
        <v>0.05</v>
      </c>
      <c r="H105" s="91">
        <v>10000</v>
      </c>
      <c r="I105" s="91"/>
      <c r="J105" s="91">
        <v>-10000</v>
      </c>
      <c r="K105" s="91">
        <v>1000000</v>
      </c>
      <c r="L105" s="91">
        <f>'Kennzahlenbogen_(KB)'!Q98</f>
        <v>0</v>
      </c>
      <c r="M105" s="92" t="str">
        <f>IF('Kennzahlenbogen_(KB)'!R96=Berechnung1!$G$5,1,IF('Kennzahlenbogen_(KB)'!R96=Berechnung1!$F$5,1,IF('Kennzahlenbogen_(KB)'!R96=Berechnung1!$E$5,2,IF('Kennzahlenbogen_(KB)'!R96=Berechnung1!$D$5,3,IF('Kennzahlenbogen_(KB)'!R96=Berechnung1!$C$5,4,"")))))</f>
        <v/>
      </c>
      <c r="N105" s="92" t="e">
        <f t="shared" si="4"/>
        <v>#VALUE!</v>
      </c>
      <c r="O105" s="92">
        <f>IF('Kennzahlenbogen_(KB)'!T96="",0,1)</f>
        <v>0</v>
      </c>
    </row>
    <row r="106" spans="1:15" hidden="1" x14ac:dyDescent="0.25">
      <c r="A106" s="98"/>
      <c r="B106" s="25"/>
      <c r="C106" s="90">
        <v>55</v>
      </c>
      <c r="D106" s="90" t="s">
        <v>22</v>
      </c>
      <c r="E106" s="91">
        <v>0</v>
      </c>
      <c r="F106" s="91">
        <v>1</v>
      </c>
      <c r="G106" s="91">
        <v>0.05</v>
      </c>
      <c r="H106" s="91">
        <v>10000</v>
      </c>
      <c r="I106" s="91"/>
      <c r="J106" s="91">
        <v>-10000</v>
      </c>
      <c r="K106" s="91">
        <v>1000000</v>
      </c>
      <c r="L106" s="91">
        <f>'Kennzahlenbogen_(KB)'!Q99</f>
        <v>0</v>
      </c>
      <c r="M106" s="92" t="str">
        <f>IF('Kennzahlenbogen_(KB)'!R97=Berechnung1!$G$5,1,IF('Kennzahlenbogen_(KB)'!R97=Berechnung1!$F$5,1,IF('Kennzahlenbogen_(KB)'!R97=Berechnung1!$E$5,2,IF('Kennzahlenbogen_(KB)'!R97=Berechnung1!$D$5,3,IF('Kennzahlenbogen_(KB)'!R97=Berechnung1!$C$5,4,"")))))</f>
        <v/>
      </c>
      <c r="N106" s="92" t="e">
        <f t="shared" si="4"/>
        <v>#VALUE!</v>
      </c>
      <c r="O106" s="92">
        <f>IF('Kennzahlenbogen_(KB)'!T97="",0,1)</f>
        <v>0</v>
      </c>
    </row>
    <row r="107" spans="1:15" hidden="1" x14ac:dyDescent="0.25">
      <c r="A107" s="98"/>
      <c r="B107" s="25"/>
      <c r="C107" s="90">
        <v>56</v>
      </c>
      <c r="D107" s="90" t="s">
        <v>22</v>
      </c>
      <c r="E107" s="91">
        <v>0</v>
      </c>
      <c r="F107" s="91">
        <v>1</v>
      </c>
      <c r="G107" s="91">
        <v>0.05</v>
      </c>
      <c r="H107" s="91">
        <v>10000</v>
      </c>
      <c r="I107" s="91"/>
      <c r="J107" s="91">
        <v>-10000</v>
      </c>
      <c r="K107" s="91">
        <v>1000000</v>
      </c>
      <c r="L107" s="91">
        <f>'Kennzahlenbogen_(KB)'!Q100</f>
        <v>0</v>
      </c>
      <c r="M107" s="92" t="str">
        <f>IF('Kennzahlenbogen_(KB)'!R98=Berechnung1!$G$5,1,IF('Kennzahlenbogen_(KB)'!R98=Berechnung1!$F$5,1,IF('Kennzahlenbogen_(KB)'!R98=Berechnung1!$E$5,2,IF('Kennzahlenbogen_(KB)'!R98=Berechnung1!$D$5,3,IF('Kennzahlenbogen_(KB)'!R98=Berechnung1!$C$5,4,"")))))</f>
        <v/>
      </c>
      <c r="N107" s="92" t="e">
        <f t="shared" si="4"/>
        <v>#VALUE!</v>
      </c>
      <c r="O107" s="92">
        <f>IF('Kennzahlenbogen_(KB)'!T98="",0,1)</f>
        <v>0</v>
      </c>
    </row>
    <row r="108" spans="1:15" hidden="1" x14ac:dyDescent="0.25">
      <c r="A108" s="98">
        <v>26</v>
      </c>
      <c r="B108" s="25"/>
      <c r="C108" s="90">
        <v>57</v>
      </c>
      <c r="D108" s="90" t="s">
        <v>22</v>
      </c>
      <c r="E108" s="91">
        <v>0</v>
      </c>
      <c r="F108" s="91">
        <v>1</v>
      </c>
      <c r="G108" s="91">
        <v>0.05</v>
      </c>
      <c r="H108" s="91">
        <v>10000</v>
      </c>
      <c r="I108" s="91"/>
      <c r="J108" s="91">
        <v>-10000</v>
      </c>
      <c r="K108" s="91">
        <v>1000000</v>
      </c>
      <c r="L108" s="91">
        <f>'Kennzahlenbogen_(KB)'!Q101</f>
        <v>0</v>
      </c>
      <c r="M108" s="92" t="str">
        <f>IF('Kennzahlenbogen_(KB)'!R99=Berechnung1!$G$5,1,IF('Kennzahlenbogen_(KB)'!R99=Berechnung1!$F$5,1,IF('Kennzahlenbogen_(KB)'!R99=Berechnung1!$E$5,2,IF('Kennzahlenbogen_(KB)'!R99=Berechnung1!$D$5,3,IF('Kennzahlenbogen_(KB)'!R99=Berechnung1!$C$5,4,"")))))</f>
        <v/>
      </c>
      <c r="N108" s="92" t="e">
        <f t="shared" si="4"/>
        <v>#VALUE!</v>
      </c>
      <c r="O108" s="92">
        <f>IF('Kennzahlenbogen_(KB)'!T99="",0,1)</f>
        <v>0</v>
      </c>
    </row>
    <row r="109" spans="1:15" hidden="1" x14ac:dyDescent="0.25">
      <c r="A109" s="98"/>
      <c r="B109" s="25"/>
      <c r="C109" s="90">
        <v>58</v>
      </c>
      <c r="D109" s="90" t="s">
        <v>22</v>
      </c>
      <c r="E109" s="91">
        <v>0</v>
      </c>
      <c r="F109" s="91">
        <v>1</v>
      </c>
      <c r="G109" s="91">
        <v>0.05</v>
      </c>
      <c r="H109" s="91">
        <v>10000</v>
      </c>
      <c r="I109" s="91"/>
      <c r="J109" s="91">
        <v>-10000</v>
      </c>
      <c r="K109" s="91">
        <v>1000000</v>
      </c>
      <c r="L109" s="91">
        <f>'Kennzahlenbogen_(KB)'!Q102</f>
        <v>0</v>
      </c>
      <c r="M109" s="92" t="str">
        <f>IF('Kennzahlenbogen_(KB)'!R100=Berechnung1!$G$5,1,IF('Kennzahlenbogen_(KB)'!R100=Berechnung1!$F$5,1,IF('Kennzahlenbogen_(KB)'!R100=Berechnung1!$E$5,2,IF('Kennzahlenbogen_(KB)'!R100=Berechnung1!$D$5,3,IF('Kennzahlenbogen_(KB)'!R100=Berechnung1!$C$5,4,"")))))</f>
        <v/>
      </c>
      <c r="N109" s="92" t="e">
        <f t="shared" si="4"/>
        <v>#VALUE!</v>
      </c>
      <c r="O109" s="92">
        <f>IF('Kennzahlenbogen_(KB)'!T100="",0,1)</f>
        <v>0</v>
      </c>
    </row>
    <row r="110" spans="1:15" hidden="1" x14ac:dyDescent="0.25">
      <c r="A110" s="98"/>
      <c r="B110" s="25"/>
      <c r="C110" s="90">
        <v>59</v>
      </c>
      <c r="D110" s="90" t="s">
        <v>22</v>
      </c>
      <c r="E110" s="91">
        <v>0</v>
      </c>
      <c r="F110" s="91">
        <v>1</v>
      </c>
      <c r="G110" s="91">
        <v>0.05</v>
      </c>
      <c r="H110" s="91">
        <v>10000</v>
      </c>
      <c r="I110" s="91"/>
      <c r="J110" s="91">
        <v>-10000</v>
      </c>
      <c r="K110" s="91">
        <v>1000000</v>
      </c>
      <c r="L110" s="91">
        <f>'Kennzahlenbogen_(KB)'!Q103</f>
        <v>0</v>
      </c>
      <c r="M110" s="92" t="str">
        <f>IF('Kennzahlenbogen_(KB)'!R101=Berechnung1!$G$5,1,IF('Kennzahlenbogen_(KB)'!R101=Berechnung1!$F$5,1,IF('Kennzahlenbogen_(KB)'!R101=Berechnung1!$E$5,2,IF('Kennzahlenbogen_(KB)'!R101=Berechnung1!$D$5,3,IF('Kennzahlenbogen_(KB)'!R101=Berechnung1!$C$5,4,"")))))</f>
        <v/>
      </c>
      <c r="N110" s="92" t="e">
        <f t="shared" si="4"/>
        <v>#VALUE!</v>
      </c>
      <c r="O110" s="92">
        <f>IF('Kennzahlenbogen_(KB)'!T101="",0,1)</f>
        <v>0</v>
      </c>
    </row>
    <row r="111" spans="1:15" hidden="1" x14ac:dyDescent="0.25">
      <c r="A111" s="99"/>
      <c r="C111" s="90">
        <v>60</v>
      </c>
      <c r="D111" s="90" t="s">
        <v>22</v>
      </c>
      <c r="E111" s="91">
        <v>0</v>
      </c>
      <c r="F111" s="91">
        <v>1</v>
      </c>
      <c r="G111" s="91">
        <v>0.05</v>
      </c>
      <c r="H111" s="91">
        <v>10000</v>
      </c>
      <c r="I111" s="91"/>
      <c r="J111" s="91">
        <v>-10000</v>
      </c>
      <c r="K111" s="91">
        <v>1000000</v>
      </c>
      <c r="L111" s="91">
        <f>'Kennzahlenbogen_(KB)'!Q104</f>
        <v>0</v>
      </c>
      <c r="M111" s="92" t="str">
        <f>IF('Kennzahlenbogen_(KB)'!R102=Berechnung1!$G$5,1,IF('Kennzahlenbogen_(KB)'!R102=Berechnung1!$F$5,1,IF('Kennzahlenbogen_(KB)'!R102=Berechnung1!$E$5,2,IF('Kennzahlenbogen_(KB)'!R102=Berechnung1!$D$5,3,IF('Kennzahlenbogen_(KB)'!R102=Berechnung1!$C$5,4,"")))))</f>
        <v/>
      </c>
      <c r="N111" s="92" t="e">
        <f t="shared" ref="N111" si="5">IF(M111&gt;1,M111+3,M111)</f>
        <v>#VALUE!</v>
      </c>
      <c r="O111" s="92">
        <f>IF('Kennzahlenbogen_(KB)'!T102="",0,1)</f>
        <v>0</v>
      </c>
    </row>
  </sheetData>
  <phoneticPr fontId="61" type="noConversion"/>
  <pageMargins left="0.7" right="0.7" top="0.78740157499999996" bottom="0.78740157499999996" header="0.3" footer="0.3"/>
  <pageSetup paperSize="9" orientation="portrait" horizontalDpi="200" verticalDpi="200" r:id="rId1"/>
  <ignoredErrors>
    <ignoredError sqref="A69:A75" twoDigitTextYear="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7">
    <pageSetUpPr fitToPage="1"/>
  </sheetPr>
  <dimension ref="A1:M24"/>
  <sheetViews>
    <sheetView showGridLines="0" showRuler="0" showWhiteSpace="0" topLeftCell="A2" zoomScaleNormal="100" zoomScaleSheetLayoutView="100" workbookViewId="0">
      <selection activeCell="AH14" sqref="AH14"/>
    </sheetView>
  </sheetViews>
  <sheetFormatPr defaultColWidth="9.140625" defaultRowHeight="15" x14ac:dyDescent="0.25"/>
  <cols>
    <col min="1" max="1" width="3.140625" customWidth="1"/>
    <col min="2" max="2" width="20.85546875" customWidth="1"/>
    <col min="3" max="3" width="6.5703125" customWidth="1"/>
    <col min="4" max="4" width="8.85546875" customWidth="1"/>
    <col min="5" max="5" width="6.85546875" customWidth="1"/>
    <col min="6" max="6" width="6.28515625" customWidth="1"/>
    <col min="7" max="7" width="6.42578125" customWidth="1"/>
    <col min="8" max="8" width="7" customWidth="1"/>
    <col min="9" max="9" width="10" customWidth="1"/>
    <col min="10" max="10" width="29.5703125" customWidth="1"/>
    <col min="11" max="11" width="28.7109375" customWidth="1"/>
    <col min="12" max="12" width="5.28515625" customWidth="1"/>
    <col min="13" max="13" width="14.5703125" style="16" hidden="1" customWidth="1"/>
  </cols>
  <sheetData>
    <row r="1" spans="1:13" s="1" customFormat="1" ht="25.5" hidden="1" customHeight="1" x14ac:dyDescent="0.2">
      <c r="A1" s="2"/>
      <c r="B1" s="1" t="str">
        <f ca="1">IF(M11=TRUE,"A1:L21",CONCATENATE("A1:L",(MATCH("",A:A,-1)-1)))</f>
        <v>A1:L23</v>
      </c>
      <c r="M1" s="5"/>
    </row>
    <row r="2" spans="1:13" s="1" customFormat="1" ht="15.95" customHeight="1" x14ac:dyDescent="0.2">
      <c r="A2" s="10" t="s">
        <v>738</v>
      </c>
      <c r="M2" s="5"/>
    </row>
    <row r="3" spans="1:13" s="1" customFormat="1" ht="15.95" customHeight="1" x14ac:dyDescent="0.2">
      <c r="A3" s="8" t="s">
        <v>186</v>
      </c>
      <c r="K3" s="8"/>
      <c r="M3" s="5"/>
    </row>
    <row r="4" spans="1:13" s="1" customFormat="1" ht="15.95" customHeight="1" x14ac:dyDescent="0.2">
      <c r="K4" s="8"/>
      <c r="M4" s="5"/>
    </row>
    <row r="5" spans="1:13" s="1" customFormat="1" ht="15.95" customHeight="1" x14ac:dyDescent="0.2">
      <c r="C5" s="4"/>
      <c r="D5" s="4"/>
      <c r="E5" s="4"/>
      <c r="F5" s="4"/>
      <c r="G5" s="4"/>
      <c r="H5" s="4"/>
      <c r="I5" s="4"/>
      <c r="J5" s="4"/>
      <c r="K5" s="8"/>
      <c r="M5" s="5"/>
    </row>
    <row r="6" spans="1:13" s="10" customFormat="1" ht="15" customHeight="1" x14ac:dyDescent="0.25">
      <c r="B6" s="14" t="s">
        <v>107</v>
      </c>
      <c r="C6" s="462" t="str">
        <f>IF(Basisdaten!C8=0,"",Basisdaten!C8)</f>
        <v/>
      </c>
      <c r="D6" s="699"/>
      <c r="E6" s="699"/>
      <c r="F6" s="699"/>
      <c r="G6" s="699"/>
      <c r="H6" s="699"/>
      <c r="I6" s="699"/>
      <c r="J6" s="700"/>
      <c r="K6" s="8"/>
      <c r="M6" s="62"/>
    </row>
    <row r="7" spans="1:13" s="10" customFormat="1" ht="6.95" customHeight="1" x14ac:dyDescent="0.2">
      <c r="B7" s="20"/>
      <c r="C7" s="4"/>
      <c r="D7" s="4"/>
      <c r="E7" s="4"/>
      <c r="F7" s="4"/>
      <c r="G7" s="4"/>
      <c r="H7" s="4"/>
      <c r="I7" s="4"/>
      <c r="J7" s="4"/>
      <c r="K7" s="8"/>
      <c r="M7" s="62"/>
    </row>
    <row r="8" spans="1:13" s="10" customFormat="1" ht="15" customHeight="1" x14ac:dyDescent="0.25">
      <c r="B8" s="14" t="s">
        <v>95</v>
      </c>
      <c r="C8" s="462" t="str">
        <f>IF(Basisdaten!C6=0,"",Basisdaten!C6)</f>
        <v/>
      </c>
      <c r="D8" s="701"/>
      <c r="E8" s="700"/>
      <c r="F8" s="8"/>
      <c r="H8" s="11" t="s">
        <v>93</v>
      </c>
      <c r="J8" s="13" t="str">
        <f>IF(Basisdaten!M12=0,"",Basisdaten!M12)</f>
        <v/>
      </c>
      <c r="K8" s="8"/>
      <c r="M8" s="62"/>
    </row>
    <row r="9" spans="1:13" s="1" customFormat="1" ht="10.5" customHeight="1" x14ac:dyDescent="0.2">
      <c r="K9" s="8"/>
      <c r="M9" s="5"/>
    </row>
    <row r="10" spans="1:13" s="1" customFormat="1" ht="13.5" customHeight="1" x14ac:dyDescent="0.2">
      <c r="B10" s="73" t="str">
        <f ca="1">IF(M11=TRUE,"Kein Datendefizit vorhanden","")</f>
        <v/>
      </c>
      <c r="K10" s="8"/>
      <c r="M10" s="63" t="s">
        <v>69</v>
      </c>
    </row>
    <row r="11" spans="1:13" s="1" customFormat="1" ht="15.75" customHeight="1" x14ac:dyDescent="0.2">
      <c r="B11" s="46" t="str">
        <f ca="1">IF($M$11=TRUE,"","Übertragung erfolgt automatisch aus Kennzahlenbogen (Ist-Werte, Begründungen und Aktionen)")</f>
        <v>Übertragung erfolgt automatisch aus Kennzahlenbogen (Ist-Werte, Begründungen und Aktionen)</v>
      </c>
      <c r="K11" s="8"/>
      <c r="M11" s="63" t="b">
        <f t="array" aca="1" ref="M11" ca="1">A14:K24=""</f>
        <v>0</v>
      </c>
    </row>
    <row r="12" spans="1:13" ht="15.75" customHeight="1" x14ac:dyDescent="0.25">
      <c r="A12" s="702" t="str">
        <f ca="1">IF($M$11=TRUE,"","KN")</f>
        <v>KN</v>
      </c>
      <c r="B12" s="704" t="str">
        <f ca="1">IF($M$11=TRUE,"","Kennzahlendefinition")</f>
        <v>Kennzahlendefinition</v>
      </c>
      <c r="C12" s="702" t="str">
        <f ca="1">IF($M$11=TRUE,"","Vorgaben Datenqualität")</f>
        <v>Vorgaben Datenqualität</v>
      </c>
      <c r="D12" s="706"/>
      <c r="E12" s="706"/>
      <c r="F12" s="702" t="str">
        <f ca="1">IF($M$11=TRUE,"","Ist-Werte")</f>
        <v>Ist-Werte</v>
      </c>
      <c r="G12" s="706"/>
      <c r="H12" s="706"/>
      <c r="I12" s="702" t="str">
        <f ca="1">IF($M$11=TRUE,"","Daten-qualität")</f>
        <v>Daten-qualität</v>
      </c>
      <c r="J12" s="702" t="str">
        <f ca="1">IF($M$11=TRUE,"","Verifizierung Zentrum")</f>
        <v>Verifizierung Zentrum</v>
      </c>
      <c r="K12" s="702"/>
    </row>
    <row r="13" spans="1:13" ht="21" customHeight="1" x14ac:dyDescent="0.25">
      <c r="A13" s="703"/>
      <c r="B13" s="705"/>
      <c r="C13" s="81" t="str">
        <f ca="1">IF($M$11=TRUE,"","Plausi unklar")</f>
        <v>Plausi unklar</v>
      </c>
      <c r="D13" s="81" t="str">
        <f ca="1">IF($M$11=TRUE,"","Sollvorgabe")</f>
        <v>Sollvorgabe</v>
      </c>
      <c r="E13" s="81" t="str">
        <f ca="1">IF($M$11=TRUE,"","Plausi unklar")</f>
        <v>Plausi unklar</v>
      </c>
      <c r="F13" s="81" t="str">
        <f ca="1">IF($M$11=TRUE,"","Zähler / Anzahl")</f>
        <v>Zähler / Anzahl</v>
      </c>
      <c r="G13" s="41" t="str">
        <f ca="1">IF($M$11=TRUE,"","Nenner")</f>
        <v>Nenner</v>
      </c>
      <c r="H13" s="41" t="str">
        <f ca="1">IF($M$11=TRUE,"","Quote")</f>
        <v>Quote</v>
      </c>
      <c r="I13" s="703"/>
      <c r="J13" s="41" t="str">
        <f ca="1">IF($M$11=TRUE,"","Begründung / Ursache")</f>
        <v>Begründung / Ursache</v>
      </c>
      <c r="K13" s="41" t="str">
        <f ca="1">IF($M$11=TRUE,"","Eingeleitete / geplante Aktionen")</f>
        <v>Eingeleitete / geplante Aktionen</v>
      </c>
    </row>
    <row r="14" spans="1:13" ht="170.1" customHeight="1" x14ac:dyDescent="0.25">
      <c r="A14" s="41" t="str">
        <f ca="1">'Hilfstabelle DatendefKB'!O2</f>
        <v>1a)</v>
      </c>
      <c r="B14" s="42" t="str">
        <f ca="1">'Hilfstabelle DatendefKB'!P2</f>
        <v>Zentrumsfälle</v>
      </c>
      <c r="C14" s="68" t="str">
        <f ca="1">'Hilfstabelle DatendefKB'!Q2</f>
        <v>-----</v>
      </c>
      <c r="D14" s="68" t="str">
        <f ca="1">'Hilfstabelle DatendefKB'!R2</f>
        <v>≥ 30</v>
      </c>
      <c r="E14" s="68" t="str">
        <f ca="1">'Hilfstabelle DatendefKB'!S2</f>
        <v>-----</v>
      </c>
      <c r="F14" s="47">
        <f ca="1">'Hilfstabelle DatendefKB'!T2</f>
        <v>0</v>
      </c>
      <c r="G14" s="43" t="str">
        <f ca="1">'Hilfstabelle DatendefKB'!U2</f>
        <v>-----</v>
      </c>
      <c r="H14" s="67" t="str">
        <f ca="1">'Hilfstabelle DatendefKB'!V2</f>
        <v>-----</v>
      </c>
      <c r="I14" s="44" t="str">
        <f ca="1">'Hilfstabelle DatendefKB'!W2</f>
        <v>Unvollständig</v>
      </c>
      <c r="J14" s="45" t="str">
        <f ca="1">'Hilfstabelle DatendefKB'!X2</f>
        <v>-----</v>
      </c>
      <c r="K14" s="45" t="str">
        <f ca="1">'Hilfstabelle DatendefKB'!Y2</f>
        <v>-----</v>
      </c>
    </row>
    <row r="15" spans="1:13" ht="170.1" customHeight="1" x14ac:dyDescent="0.25">
      <c r="A15" s="41" t="str">
        <f ca="1">'Hilfstabelle DatendefKB'!O3</f>
        <v>1b)</v>
      </c>
      <c r="B15" s="42" t="str">
        <f ca="1">'Hilfstabelle DatendefKB'!P3</f>
        <v xml:space="preserve">Primärfälle </v>
      </c>
      <c r="C15" s="68" t="str">
        <f ca="1">'Hilfstabelle DatendefKB'!Q3</f>
        <v>-----</v>
      </c>
      <c r="D15" s="68" t="str">
        <f ca="1">'Hilfstabelle DatendefKB'!R3</f>
        <v>Derzeit keine Vorgaben</v>
      </c>
      <c r="E15" s="68" t="str">
        <f ca="1">'Hilfstabelle DatendefKB'!S3</f>
        <v>-----</v>
      </c>
      <c r="F15" s="47">
        <f ca="1">'Hilfstabelle DatendefKB'!T3</f>
        <v>0</v>
      </c>
      <c r="G15" s="43" t="str">
        <f ca="1">'Hilfstabelle DatendefKB'!U3</f>
        <v>-----</v>
      </c>
      <c r="H15" s="67" t="str">
        <f ca="1">'Hilfstabelle DatendefKB'!V3</f>
        <v>-----</v>
      </c>
      <c r="I15" s="44" t="str">
        <f ca="1">'Hilfstabelle DatendefKB'!W3</f>
        <v>Unvollständig</v>
      </c>
      <c r="J15" s="45" t="str">
        <f ca="1">'Hilfstabelle DatendefKB'!X3</f>
        <v>-----</v>
      </c>
      <c r="K15" s="45" t="str">
        <f ca="1">'Hilfstabelle DatendefKB'!Y3</f>
        <v>-----</v>
      </c>
    </row>
    <row r="16" spans="1:13" ht="170.1" customHeight="1" x14ac:dyDescent="0.25">
      <c r="A16" s="41" t="str">
        <f ca="1">'Hilfstabelle DatendefKB'!O4</f>
        <v>2</v>
      </c>
      <c r="B16" s="42" t="str">
        <f ca="1">'Hilfstabelle DatendefKB'!P4</f>
        <v>Vorstellung multiprofessionelles Team</v>
      </c>
      <c r="C16" s="68" t="str">
        <f ca="1">'Hilfstabelle DatendefKB'!Q4</f>
        <v>-----</v>
      </c>
      <c r="D16" s="68" t="str">
        <f ca="1">'Hilfstabelle DatendefKB'!R4</f>
        <v>≥ 95%</v>
      </c>
      <c r="E16" s="68" t="str">
        <f ca="1">'Hilfstabelle DatendefKB'!S4</f>
        <v>-----</v>
      </c>
      <c r="F16" s="47" t="str">
        <f ca="1">'Hilfstabelle DatendefKB'!T4</f>
        <v>-----</v>
      </c>
      <c r="G16" s="43">
        <f ca="1">'Hilfstabelle DatendefKB'!U4</f>
        <v>0</v>
      </c>
      <c r="H16" s="67" t="str">
        <f ca="1">'Hilfstabelle DatendefKB'!V4</f>
        <v>n.d.</v>
      </c>
      <c r="I16" s="44" t="str">
        <f ca="1">'Hilfstabelle DatendefKB'!W4</f>
        <v>Unvollständig</v>
      </c>
      <c r="J16" s="45" t="str">
        <f ca="1">'Hilfstabelle DatendefKB'!X4</f>
        <v>-----</v>
      </c>
      <c r="K16" s="45" t="str">
        <f ca="1">'Hilfstabelle DatendefKB'!Y4</f>
        <v>-----</v>
      </c>
      <c r="M16" s="5"/>
    </row>
    <row r="17" spans="1:11" ht="170.1" customHeight="1" x14ac:dyDescent="0.25">
      <c r="A17" s="41" t="str">
        <f ca="1">'Hilfstabelle DatendefKB'!O5</f>
        <v>3</v>
      </c>
      <c r="B17" s="42" t="str">
        <f ca="1">'Hilfstabelle DatendefKB'!P5</f>
        <v>Vorstellung interdisziplinäre Tumorkonferenz</v>
      </c>
      <c r="C17" s="68" t="str">
        <f ca="1">'Hilfstabelle DatendefKB'!Q5</f>
        <v>-----</v>
      </c>
      <c r="D17" s="68" t="str">
        <f ca="1">'Hilfstabelle DatendefKB'!R5</f>
        <v>≥ 95%</v>
      </c>
      <c r="E17" s="68" t="str">
        <f ca="1">'Hilfstabelle DatendefKB'!S5</f>
        <v>-----</v>
      </c>
      <c r="F17" s="47" t="str">
        <f ca="1">'Hilfstabelle DatendefKB'!T5</f>
        <v>-----</v>
      </c>
      <c r="G17" s="43">
        <f ca="1">'Hilfstabelle DatendefKB'!U5</f>
        <v>0</v>
      </c>
      <c r="H17" s="67" t="str">
        <f ca="1">'Hilfstabelle DatendefKB'!V5</f>
        <v>n.d.</v>
      </c>
      <c r="I17" s="44" t="str">
        <f ca="1">'Hilfstabelle DatendefKB'!W5</f>
        <v>Unvollständig</v>
      </c>
      <c r="J17" s="45" t="str">
        <f ca="1">'Hilfstabelle DatendefKB'!X5</f>
        <v>-----</v>
      </c>
      <c r="K17" s="45" t="str">
        <f ca="1">'Hilfstabelle DatendefKB'!Y5</f>
        <v>-----</v>
      </c>
    </row>
    <row r="18" spans="1:11" ht="170.1" customHeight="1" x14ac:dyDescent="0.25">
      <c r="A18" s="41" t="str">
        <f ca="1">'Hilfstabelle DatendefKB'!O6</f>
        <v>4</v>
      </c>
      <c r="B18" s="42" t="str">
        <f ca="1">'Hilfstabelle DatendefKB'!P6</f>
        <v>Therapieabweichung gegenüber Empfehlung Tumorkonferenz</v>
      </c>
      <c r="C18" s="68" t="str">
        <f ca="1">'Hilfstabelle DatendefKB'!Q6</f>
        <v>-----</v>
      </c>
      <c r="D18" s="68" t="str">
        <f ca="1">'Hilfstabelle DatendefKB'!R6</f>
        <v>≤ 5%</v>
      </c>
      <c r="E18" s="68" t="str">
        <f ca="1">'Hilfstabelle DatendefKB'!S6</f>
        <v>-----</v>
      </c>
      <c r="F18" s="47" t="str">
        <f ca="1">'Hilfstabelle DatendefKB'!T6</f>
        <v>-----</v>
      </c>
      <c r="G18" s="43">
        <f ca="1">'Hilfstabelle DatendefKB'!U6</f>
        <v>0</v>
      </c>
      <c r="H18" s="67" t="str">
        <f ca="1">'Hilfstabelle DatendefKB'!V6</f>
        <v>n.d.</v>
      </c>
      <c r="I18" s="44" t="str">
        <f ca="1">'Hilfstabelle DatendefKB'!W6</f>
        <v>Unvollständig</v>
      </c>
      <c r="J18" s="45" t="str">
        <f ca="1">'Hilfstabelle DatendefKB'!X6</f>
        <v>-----</v>
      </c>
      <c r="K18" s="45" t="str">
        <f ca="1">'Hilfstabelle DatendefKB'!Y6</f>
        <v>-----</v>
      </c>
    </row>
    <row r="19" spans="1:11" ht="170.1" customHeight="1" x14ac:dyDescent="0.25">
      <c r="A19" s="41" t="str">
        <f ca="1">'Hilfstabelle DatendefKB'!O7</f>
        <v>5a)</v>
      </c>
      <c r="B19" s="42" t="str">
        <f ca="1">'Hilfstabelle DatendefKB'!P7</f>
        <v>Anzahl komplette Bestrahlungsserien bei Kindern/ Jahr - Anzahl Serien Photonentherapie</v>
      </c>
      <c r="C19" s="68" t="str">
        <f ca="1">'Hilfstabelle DatendefKB'!Q7</f>
        <v>-----</v>
      </c>
      <c r="D19" s="68" t="str">
        <f ca="1">'Hilfstabelle DatendefKB'!R7</f>
        <v>Derzeit keine Vorgaben</v>
      </c>
      <c r="E19" s="68" t="str">
        <f ca="1">'Hilfstabelle DatendefKB'!S7</f>
        <v>-----</v>
      </c>
      <c r="F19" s="47">
        <f ca="1">'Hilfstabelle DatendefKB'!T7</f>
        <v>0</v>
      </c>
      <c r="G19" s="43" t="str">
        <f ca="1">'Hilfstabelle DatendefKB'!U7</f>
        <v>-----</v>
      </c>
      <c r="H19" s="67" t="str">
        <f ca="1">'Hilfstabelle DatendefKB'!V7</f>
        <v>-----</v>
      </c>
      <c r="I19" s="44" t="str">
        <f ca="1">'Hilfstabelle DatendefKB'!W7</f>
        <v>Unvollständig</v>
      </c>
      <c r="J19" s="45" t="str">
        <f ca="1">'Hilfstabelle DatendefKB'!X7</f>
        <v>-----</v>
      </c>
      <c r="K19" s="45" t="str">
        <f ca="1">'Hilfstabelle DatendefKB'!Y7</f>
        <v>-----</v>
      </c>
    </row>
    <row r="20" spans="1:11" ht="170.1" customHeight="1" x14ac:dyDescent="0.25">
      <c r="A20" s="41" t="str">
        <f ca="1">'Hilfstabelle DatendefKB'!O8</f>
        <v xml:space="preserve">5b) </v>
      </c>
      <c r="B20" s="42" t="str">
        <f ca="1">'Hilfstabelle DatendefKB'!P8</f>
        <v>Anteil Protonentherapie an kompletten Bestrahlungsserien  - Anzahl Serien Photonentherapie</v>
      </c>
      <c r="C20" s="68" t="str">
        <f ca="1">'Hilfstabelle DatendefKB'!Q8</f>
        <v>&lt; 50%</v>
      </c>
      <c r="D20" s="68" t="str">
        <f ca="1">'Hilfstabelle DatendefKB'!R8</f>
        <v>Derzeit keine Vorgaben</v>
      </c>
      <c r="E20" s="68" t="str">
        <f ca="1">'Hilfstabelle DatendefKB'!S8</f>
        <v>-----</v>
      </c>
      <c r="F20" s="47">
        <f ca="1">'Hilfstabelle DatendefKB'!T8</f>
        <v>0</v>
      </c>
      <c r="G20" s="43">
        <f ca="1">'Hilfstabelle DatendefKB'!U8</f>
        <v>0</v>
      </c>
      <c r="H20" s="67" t="str">
        <f ca="1">'Hilfstabelle DatendefKB'!V8</f>
        <v>n.d.</v>
      </c>
      <c r="I20" s="44" t="str">
        <f ca="1">'Hilfstabelle DatendefKB'!W8</f>
        <v>Unvollständig</v>
      </c>
      <c r="J20" s="45" t="str">
        <f ca="1">'Hilfstabelle DatendefKB'!X8</f>
        <v>-----</v>
      </c>
      <c r="K20" s="45" t="str">
        <f ca="1">'Hilfstabelle DatendefKB'!Y8</f>
        <v>-----</v>
      </c>
    </row>
    <row r="21" spans="1:11" ht="170.1" customHeight="1" x14ac:dyDescent="0.25">
      <c r="A21" s="41" t="str">
        <f ca="1">'Hilfstabelle DatendefKB'!O9</f>
        <v>6</v>
      </c>
      <c r="B21" s="42" t="str">
        <f ca="1">'Hilfstabelle DatendefKB'!P9</f>
        <v>Beratung durch den Psychosozialdienst (PSD)</v>
      </c>
      <c r="C21" s="68" t="str">
        <f ca="1">'Hilfstabelle DatendefKB'!Q9</f>
        <v>-----</v>
      </c>
      <c r="D21" s="68" t="str">
        <f ca="1">'Hilfstabelle DatendefKB'!R9</f>
        <v>≥ 95%</v>
      </c>
      <c r="E21" s="68" t="str">
        <f ca="1">'Hilfstabelle DatendefKB'!S9</f>
        <v>-----</v>
      </c>
      <c r="F21" s="47" t="str">
        <f ca="1">'Hilfstabelle DatendefKB'!T9</f>
        <v>-----</v>
      </c>
      <c r="G21" s="43">
        <f ca="1">'Hilfstabelle DatendefKB'!U9</f>
        <v>0</v>
      </c>
      <c r="H21" s="67" t="str">
        <f ca="1">'Hilfstabelle DatendefKB'!V9</f>
        <v>n.d.</v>
      </c>
      <c r="I21" s="44" t="str">
        <f ca="1">'Hilfstabelle DatendefKB'!W9</f>
        <v>Unvollständig</v>
      </c>
      <c r="J21" s="45" t="str">
        <f ca="1">'Hilfstabelle DatendefKB'!X9</f>
        <v>-----</v>
      </c>
      <c r="K21" s="45" t="str">
        <f ca="1">'Hilfstabelle DatendefKB'!Y9</f>
        <v>-----</v>
      </c>
    </row>
    <row r="22" spans="1:11" ht="170.1" customHeight="1" x14ac:dyDescent="0.25">
      <c r="A22" s="41" t="str">
        <f ca="1">'Hilfstabelle DatendefKB'!O10</f>
        <v>7</v>
      </c>
      <c r="B22" s="42" t="str">
        <f ca="1">'Hilfstabelle DatendefKB'!P10</f>
        <v>Eingeschlossene Zentrumsfälle in Therapieoptimierungsstudien/
GPOH-Register</v>
      </c>
      <c r="C22" s="68" t="str">
        <f ca="1">'Hilfstabelle DatendefKB'!Q10</f>
        <v>-----</v>
      </c>
      <c r="D22" s="68" t="str">
        <f ca="1">'Hilfstabelle DatendefKB'!R10</f>
        <v>≥ 90%</v>
      </c>
      <c r="E22" s="68" t="str">
        <f ca="1">'Hilfstabelle DatendefKB'!S10</f>
        <v>-----</v>
      </c>
      <c r="F22" s="47">
        <f ca="1">'Hilfstabelle DatendefKB'!T10</f>
        <v>0</v>
      </c>
      <c r="G22" s="43" t="str">
        <f ca="1">'Hilfstabelle DatendefKB'!U10</f>
        <v>-----</v>
      </c>
      <c r="H22" s="67" t="str">
        <f ca="1">'Hilfstabelle DatendefKB'!V10</f>
        <v>n.d.</v>
      </c>
      <c r="I22" s="44" t="str">
        <f ca="1">'Hilfstabelle DatendefKB'!W10</f>
        <v>Unvollständig</v>
      </c>
      <c r="J22" s="45" t="str">
        <f ca="1">'Hilfstabelle DatendefKB'!X10</f>
        <v>-----</v>
      </c>
      <c r="K22" s="45" t="str">
        <f ca="1">'Hilfstabelle DatendefKB'!Y10</f>
        <v>-----</v>
      </c>
    </row>
    <row r="23" spans="1:11" ht="170.1" customHeight="1" x14ac:dyDescent="0.25">
      <c r="A23" s="41" t="str">
        <f ca="1">'Hilfstabelle DatendefKB'!O11</f>
        <v>8</v>
      </c>
      <c r="B23" s="42" t="str">
        <f ca="1">'Hilfstabelle DatendefKB'!P11</f>
        <v>Meldung nationales Kinderkrebsregister (KKR)</v>
      </c>
      <c r="C23" s="68" t="str">
        <f ca="1">'Hilfstabelle DatendefKB'!Q11</f>
        <v>-----</v>
      </c>
      <c r="D23" s="68" t="str">
        <f ca="1">'Hilfstabelle DatendefKB'!R11</f>
        <v>≥ 95%</v>
      </c>
      <c r="E23" s="68" t="str">
        <f ca="1">'Hilfstabelle DatendefKB'!S11</f>
        <v>-----</v>
      </c>
      <c r="F23" s="47" t="str">
        <f ca="1">'Hilfstabelle DatendefKB'!T11</f>
        <v>-----</v>
      </c>
      <c r="G23" s="43">
        <f ca="1">'Hilfstabelle DatendefKB'!U11</f>
        <v>0</v>
      </c>
      <c r="H23" s="67" t="str">
        <f ca="1">'Hilfstabelle DatendefKB'!V11</f>
        <v>n.d.</v>
      </c>
      <c r="I23" s="44" t="str">
        <f ca="1">'Hilfstabelle DatendefKB'!W11</f>
        <v>Unvollständig</v>
      </c>
      <c r="J23" s="45" t="str">
        <f ca="1">'Hilfstabelle DatendefKB'!X11</f>
        <v>-----</v>
      </c>
      <c r="K23" s="45" t="str">
        <f ca="1">'Hilfstabelle DatendefKB'!Y11</f>
        <v>-----</v>
      </c>
    </row>
    <row r="24" spans="1:11" ht="170.1" customHeight="1" x14ac:dyDescent="0.25">
      <c r="A24" s="41" t="str">
        <f ca="1">'Hilfstabelle DatendefKB'!O12</f>
        <v xml:space="preserve">9
</v>
      </c>
      <c r="B24" s="42" t="str">
        <f ca="1">'Hilfstabelle DatendefKB'!P12</f>
        <v>„time to antibiotic“</v>
      </c>
      <c r="C24" s="68" t="str">
        <f ca="1">'Hilfstabelle DatendefKB'!Q12</f>
        <v>-----</v>
      </c>
      <c r="D24" s="68" t="str">
        <f ca="1">'Hilfstabelle DatendefKB'!R12</f>
        <v>Derzeit keine Vorgaben</v>
      </c>
      <c r="E24" s="68" t="str">
        <f ca="1">'Hilfstabelle DatendefKB'!S12</f>
        <v>-----</v>
      </c>
      <c r="F24" s="47" t="str">
        <f ca="1">'Hilfstabelle DatendefKB'!T12</f>
        <v>-----</v>
      </c>
      <c r="G24" s="43" t="str">
        <f ca="1">'Hilfstabelle DatendefKB'!U12</f>
        <v>-----</v>
      </c>
      <c r="H24" s="67" t="str">
        <f ca="1">'Hilfstabelle DatendefKB'!V12</f>
        <v>n.d.</v>
      </c>
      <c r="I24" s="44" t="str">
        <f ca="1">'Hilfstabelle DatendefKB'!W12</f>
        <v>Unvollständig</v>
      </c>
      <c r="J24" s="45" t="str">
        <f ca="1">'Hilfstabelle DatendefKB'!X12</f>
        <v>-----</v>
      </c>
      <c r="K24" s="45" t="str">
        <f ca="1">'Hilfstabelle DatendefKB'!Y12</f>
        <v>-----</v>
      </c>
    </row>
  </sheetData>
  <sheetProtection algorithmName="SHA-512" hashValue="7f9Nof6N8zRMrj7JtInlX5FAV0kMloZRS94r4YWGdAjD9HCQd58z3apS/lh9SzTExx+iQ/09JwI5qZr7G2i8Qw==" saltValue="aPD8GSCLa6vmmgJhZlHHqA==" spinCount="100000" sheet="1" objects="1" scenarios="1" selectLockedCells="1" selectUnlockedCells="1"/>
  <mergeCells count="8">
    <mergeCell ref="C6:J6"/>
    <mergeCell ref="C8:E8"/>
    <mergeCell ref="A12:A13"/>
    <mergeCell ref="B12:B13"/>
    <mergeCell ref="C12:E12"/>
    <mergeCell ref="F12:H12"/>
    <mergeCell ref="I12:I13"/>
    <mergeCell ref="J12:K12"/>
  </mergeCells>
  <phoneticPr fontId="61" type="noConversion"/>
  <conditionalFormatting sqref="A12:A13">
    <cfRule type="expression" dxfId="75" priority="14" stopIfTrue="1">
      <formula>$A12&lt;&gt;""</formula>
    </cfRule>
  </conditionalFormatting>
  <conditionalFormatting sqref="A14:H24 J14:K24">
    <cfRule type="notContainsBlanks" dxfId="74" priority="171" stopIfTrue="1">
      <formula>LEN(TRIM(A14))&gt;0</formula>
    </cfRule>
  </conditionalFormatting>
  <conditionalFormatting sqref="B12:K13">
    <cfRule type="expression" dxfId="73" priority="1" stopIfTrue="1">
      <formula>B12&lt;&gt;""</formula>
    </cfRule>
  </conditionalFormatting>
  <conditionalFormatting sqref="I14:I24">
    <cfRule type="expression" dxfId="72" priority="162" stopIfTrue="1">
      <formula>AND($I14&lt;&gt;"",$I14="Sollvorgabe nicht erfüllt")</formula>
    </cfRule>
    <cfRule type="expression" dxfId="71" priority="163" stopIfTrue="1">
      <formula>AND($I14&lt;&gt;"",$I14="I.O. (Plausibilität unklar)")</formula>
    </cfRule>
    <cfRule type="expression" dxfId="70" priority="167" stopIfTrue="1">
      <formula>OR(AND($I14&lt;&gt;"",$I14="Unvollständig"),AND($I14&lt;&gt;"",$I14="Inkorrekt"))</formula>
    </cfRule>
  </conditionalFormatting>
  <dataValidations disablePrompts="1" count="1">
    <dataValidation allowBlank="1" showInputMessage="1" showErrorMessage="1" promptTitle="Hinweis" prompt="Übertrag erfolgt _x000a_automatisch aus _x000a_Kennzahlenbogen" sqref="J13:K13" xr:uid="{00000000-0002-0000-0B00-000000000000}"/>
  </dataValidations>
  <pageMargins left="7.874015748031496E-2" right="3.937007874015748E-2" top="0.27559055118110237" bottom="0.27559055118110237" header="0.11811023622047245" footer="0.11811023622047245"/>
  <pageSetup fitToHeight="0" orientation="landscape" r:id="rId1"/>
  <headerFooter>
    <oddFooter>&amp;L&amp;"Arial,Standard"&amp;7&amp;F&amp;C&amp;"Arial,Standard"&amp;7 © DKG  Alle Rechte vorbehalten&amp;R&amp;"Arial,Standard"&amp;7&amp;P</oddFooter>
  </headerFooter>
  <ignoredErrors>
    <ignoredError sqref="D13" formula="1"/>
  </ignoredError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pageSetUpPr fitToPage="1"/>
  </sheetPr>
  <dimension ref="B1:G18"/>
  <sheetViews>
    <sheetView showGridLines="0" zoomScaleNormal="100" workbookViewId="0">
      <selection activeCell="A8" sqref="A8"/>
    </sheetView>
  </sheetViews>
  <sheetFormatPr defaultColWidth="11.42578125" defaultRowHeight="12" x14ac:dyDescent="0.2"/>
  <cols>
    <col min="1" max="1" width="0.85546875" style="124" customWidth="1"/>
    <col min="2" max="2" width="4.28515625" style="130" customWidth="1"/>
    <col min="3" max="3" width="15.7109375" style="124" customWidth="1"/>
    <col min="4" max="4" width="22.42578125" style="124" customWidth="1"/>
    <col min="5" max="5" width="23.140625" style="124" customWidth="1"/>
    <col min="6" max="6" width="15.7109375" style="124" bestFit="1" customWidth="1"/>
    <col min="7" max="7" width="10.28515625" style="124" customWidth="1"/>
    <col min="8" max="16384" width="11.42578125" style="124"/>
  </cols>
  <sheetData>
    <row r="1" spans="2:7" ht="6.95" customHeight="1" x14ac:dyDescent="0.2"/>
    <row r="2" spans="2:7" ht="15.95" customHeight="1" x14ac:dyDescent="0.2">
      <c r="B2" s="15" t="str">
        <f>Basisdaten!B2</f>
        <v>Anlage EB Version G1.1 (Auditjahr 2026 / Kennzahlenjahr 2025)</v>
      </c>
    </row>
    <row r="3" spans="2:7" s="143" customFormat="1" ht="15.95" customHeight="1" x14ac:dyDescent="0.25">
      <c r="B3" s="647" t="s">
        <v>219</v>
      </c>
      <c r="C3" s="647"/>
      <c r="D3" s="647"/>
      <c r="E3" s="647"/>
      <c r="F3" s="647"/>
      <c r="G3" s="647"/>
    </row>
    <row r="4" spans="2:7" ht="15" customHeight="1" thickBot="1" x14ac:dyDescent="0.25">
      <c r="B4" s="132"/>
      <c r="C4" s="132"/>
      <c r="D4" s="132"/>
      <c r="E4" s="132"/>
      <c r="F4" s="132"/>
      <c r="G4" s="132"/>
    </row>
    <row r="5" spans="2:7" ht="43.5" customHeight="1" thickBot="1" x14ac:dyDescent="0.25">
      <c r="B5" s="122"/>
      <c r="C5" s="123" t="s">
        <v>128</v>
      </c>
      <c r="D5" s="123" t="s">
        <v>129</v>
      </c>
      <c r="E5" s="123" t="s">
        <v>130</v>
      </c>
      <c r="F5" s="123" t="s">
        <v>131</v>
      </c>
      <c r="G5" s="123" t="s">
        <v>132</v>
      </c>
    </row>
    <row r="6" spans="2:7" ht="72.75" thickBot="1" x14ac:dyDescent="0.25">
      <c r="B6" s="125" t="s">
        <v>106</v>
      </c>
      <c r="C6" s="126" t="s">
        <v>133</v>
      </c>
      <c r="D6" s="126" t="s">
        <v>134</v>
      </c>
      <c r="E6" s="126" t="s">
        <v>135</v>
      </c>
      <c r="F6" s="126" t="s">
        <v>136</v>
      </c>
      <c r="G6" s="127" t="s">
        <v>91</v>
      </c>
    </row>
    <row r="7" spans="2:7" ht="24.75" thickBot="1" x14ac:dyDescent="0.25">
      <c r="B7" s="125" t="s">
        <v>72</v>
      </c>
      <c r="C7" s="126" t="s">
        <v>137</v>
      </c>
      <c r="D7" s="126" t="s">
        <v>138</v>
      </c>
      <c r="E7" s="126" t="s">
        <v>139</v>
      </c>
      <c r="F7" s="126" t="s">
        <v>136</v>
      </c>
      <c r="G7" s="127" t="s">
        <v>91</v>
      </c>
    </row>
    <row r="8" spans="2:7" ht="24.75" thickBot="1" x14ac:dyDescent="0.25">
      <c r="B8" s="125" t="s">
        <v>75</v>
      </c>
      <c r="C8" s="126" t="s">
        <v>140</v>
      </c>
      <c r="D8" s="126" t="s">
        <v>141</v>
      </c>
      <c r="E8" s="126" t="s">
        <v>139</v>
      </c>
      <c r="F8" s="126" t="s">
        <v>136</v>
      </c>
      <c r="G8" s="127" t="s">
        <v>91</v>
      </c>
    </row>
    <row r="9" spans="2:7" ht="24.75" customHeight="1" thickBot="1" x14ac:dyDescent="0.25">
      <c r="B9" s="125" t="s">
        <v>76</v>
      </c>
      <c r="C9" s="126" t="s">
        <v>394</v>
      </c>
      <c r="D9" s="126" t="s">
        <v>395</v>
      </c>
      <c r="E9" s="126" t="s">
        <v>139</v>
      </c>
      <c r="F9" s="126" t="s">
        <v>398</v>
      </c>
      <c r="G9" s="127" t="s">
        <v>92</v>
      </c>
    </row>
    <row r="10" spans="2:7" ht="72.75" thickBot="1" x14ac:dyDescent="0.25">
      <c r="B10" s="128" t="s">
        <v>77</v>
      </c>
      <c r="C10" s="129" t="s">
        <v>142</v>
      </c>
      <c r="D10" s="145" t="s">
        <v>393</v>
      </c>
      <c r="E10" s="129" t="s">
        <v>143</v>
      </c>
      <c r="F10" s="129" t="s">
        <v>136</v>
      </c>
      <c r="G10" s="128" t="s">
        <v>91</v>
      </c>
    </row>
    <row r="11" spans="2:7" ht="60.75" thickBot="1" x14ac:dyDescent="0.25">
      <c r="B11" s="125" t="s">
        <v>78</v>
      </c>
      <c r="C11" s="126" t="s">
        <v>144</v>
      </c>
      <c r="D11" s="126" t="s">
        <v>141</v>
      </c>
      <c r="E11" s="126" t="s">
        <v>145</v>
      </c>
      <c r="F11" s="126" t="s">
        <v>136</v>
      </c>
      <c r="G11" s="127" t="s">
        <v>91</v>
      </c>
    </row>
    <row r="12" spans="2:7" ht="36.75" thickBot="1" x14ac:dyDescent="0.25">
      <c r="B12" s="125" t="s">
        <v>79</v>
      </c>
      <c r="C12" s="126" t="s">
        <v>215</v>
      </c>
      <c r="D12" s="126" t="s">
        <v>141</v>
      </c>
      <c r="E12" s="126" t="s">
        <v>146</v>
      </c>
      <c r="F12" s="126">
        <v>2</v>
      </c>
      <c r="G12" s="127" t="s">
        <v>92</v>
      </c>
    </row>
    <row r="13" spans="2:7" ht="36.75" thickBot="1" x14ac:dyDescent="0.25">
      <c r="B13" s="125" t="s">
        <v>151</v>
      </c>
      <c r="C13" s="126" t="s">
        <v>382</v>
      </c>
      <c r="D13" s="126" t="s">
        <v>141</v>
      </c>
      <c r="E13" s="126" t="s">
        <v>147</v>
      </c>
      <c r="F13" s="126" t="s">
        <v>148</v>
      </c>
      <c r="G13" s="127" t="s">
        <v>92</v>
      </c>
    </row>
    <row r="14" spans="2:7" ht="84.75" thickBot="1" x14ac:dyDescent="0.25">
      <c r="B14" s="125" t="s">
        <v>80</v>
      </c>
      <c r="C14" s="126" t="s">
        <v>216</v>
      </c>
      <c r="D14" s="126" t="s">
        <v>149</v>
      </c>
      <c r="E14" s="126" t="s">
        <v>211</v>
      </c>
      <c r="F14" s="126">
        <v>4</v>
      </c>
      <c r="G14" s="127" t="s">
        <v>92</v>
      </c>
    </row>
    <row r="15" spans="2:7" ht="96.75" thickBot="1" x14ac:dyDescent="0.25">
      <c r="B15" s="125" t="s">
        <v>97</v>
      </c>
      <c r="C15" s="126" t="s">
        <v>217</v>
      </c>
      <c r="D15" s="126" t="s">
        <v>212</v>
      </c>
      <c r="E15" s="126" t="s">
        <v>213</v>
      </c>
      <c r="F15" s="126">
        <v>5</v>
      </c>
      <c r="G15" s="127" t="s">
        <v>92</v>
      </c>
    </row>
    <row r="16" spans="2:7" ht="48.75" thickBot="1" x14ac:dyDescent="0.25">
      <c r="B16" s="125" t="s">
        <v>112</v>
      </c>
      <c r="C16" s="126" t="s">
        <v>218</v>
      </c>
      <c r="D16" s="126" t="s">
        <v>150</v>
      </c>
      <c r="E16" s="126" t="s">
        <v>214</v>
      </c>
      <c r="F16" s="126">
        <v>6</v>
      </c>
      <c r="G16" s="127" t="s">
        <v>92</v>
      </c>
    </row>
    <row r="17" spans="2:7" ht="48.75" thickBot="1" x14ac:dyDescent="0.25">
      <c r="B17" s="125" t="s">
        <v>98</v>
      </c>
      <c r="C17" s="126" t="s">
        <v>400</v>
      </c>
      <c r="D17" s="126" t="s">
        <v>150</v>
      </c>
      <c r="E17" s="126" t="s">
        <v>401</v>
      </c>
      <c r="F17" s="126">
        <v>6</v>
      </c>
      <c r="G17" s="127" t="s">
        <v>92</v>
      </c>
    </row>
    <row r="18" spans="2:7" ht="36.75" thickBot="1" x14ac:dyDescent="0.25">
      <c r="B18" s="125" t="s">
        <v>399</v>
      </c>
      <c r="C18" s="126" t="s">
        <v>396</v>
      </c>
      <c r="D18" s="126" t="s">
        <v>150</v>
      </c>
      <c r="E18" s="126" t="s">
        <v>397</v>
      </c>
      <c r="F18" s="126">
        <v>7</v>
      </c>
      <c r="G18" s="127" t="s">
        <v>92</v>
      </c>
    </row>
  </sheetData>
  <sheetProtection algorithmName="SHA-512" hashValue="LLO05ps5bu11izrrJQf6eg9q07uSKdIUWqXIZQyxcFmFW6Pz7woYqgGiOt1arVlBJOKNLINP9vYFf0zndWVlAw==" saltValue="lllX2c1DNCiVrm0gm+LTZw==" spinCount="100000" sheet="1" objects="1" scenarios="1" selectLockedCells="1"/>
  <mergeCells count="1">
    <mergeCell ref="B3:G3"/>
  </mergeCells>
  <pageMargins left="0.70866141732283472" right="0.70866141732283472" top="0.78740157480314965" bottom="0.78740157480314965" header="0.31496062992125984" footer="0.31496062992125984"/>
  <pageSetup paperSize="9" scale="94" fitToHeight="0" orientation="portrait" r:id="rId1"/>
  <headerFooter>
    <oddFooter>&amp;L&amp;6
&amp;7&amp;F&amp;C&amp;7
 © DKG  Alle Rechte vorbehalten&amp;R&amp;7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3"/>
  <dimension ref="A1:Y12"/>
  <sheetViews>
    <sheetView showGridLines="0" showRuler="0" showWhiteSpace="0" zoomScaleNormal="100" zoomScaleSheetLayoutView="100" workbookViewId="0">
      <pane ySplit="1" topLeftCell="A2" activePane="bottomLeft" state="frozen"/>
      <selection pane="bottomLeft" activeCell="B32" sqref="B32"/>
    </sheetView>
  </sheetViews>
  <sheetFormatPr defaultColWidth="9.140625" defaultRowHeight="11.25" x14ac:dyDescent="0.25"/>
  <cols>
    <col min="1" max="1" width="13.5703125" style="49" customWidth="1"/>
    <col min="2" max="2" width="3.85546875" style="49" customWidth="1"/>
    <col min="3" max="3" width="6.5703125" style="49" customWidth="1"/>
    <col min="4" max="4" width="17.42578125" style="49" customWidth="1"/>
    <col min="5" max="5" width="6.85546875" style="49" customWidth="1"/>
    <col min="6" max="6" width="11.7109375" style="49" customWidth="1"/>
    <col min="7" max="7" width="6.85546875" style="49" customWidth="1"/>
    <col min="8" max="8" width="7.140625" style="49" customWidth="1"/>
    <col min="9" max="9" width="7.5703125" style="49" customWidth="1"/>
    <col min="10" max="10" width="10.28515625" style="49" customWidth="1"/>
    <col min="11" max="11" width="14.140625" style="49" customWidth="1"/>
    <col min="12" max="12" width="33.28515625" style="49" customWidth="1"/>
    <col min="13" max="13" width="29.85546875" style="49" customWidth="1"/>
    <col min="14" max="14" width="12.5703125" style="49" customWidth="1"/>
    <col min="15" max="15" width="9.140625" style="37" customWidth="1"/>
    <col min="16" max="16" width="17.7109375" style="37" customWidth="1"/>
    <col min="17" max="23" width="9.140625" style="37" customWidth="1"/>
    <col min="24" max="24" width="31.42578125" style="32" customWidth="1"/>
    <col min="25" max="25" width="24" style="32" customWidth="1"/>
    <col min="26" max="16384" width="9.140625" style="49"/>
  </cols>
  <sheetData>
    <row r="1" spans="1:25" ht="40.5" customHeight="1" x14ac:dyDescent="0.25">
      <c r="A1" s="48" t="s">
        <v>89</v>
      </c>
      <c r="B1" s="65"/>
      <c r="C1" s="50" t="s">
        <v>113</v>
      </c>
      <c r="D1" s="50" t="s">
        <v>30</v>
      </c>
      <c r="E1" s="117" t="s">
        <v>60</v>
      </c>
      <c r="F1" s="117" t="s">
        <v>73</v>
      </c>
      <c r="G1" s="117" t="s">
        <v>60</v>
      </c>
      <c r="H1" s="50" t="s">
        <v>46</v>
      </c>
      <c r="I1" s="50" t="s">
        <v>26</v>
      </c>
      <c r="J1" s="50" t="s">
        <v>41</v>
      </c>
      <c r="K1" s="50" t="s">
        <v>71</v>
      </c>
      <c r="L1" s="50" t="s">
        <v>50</v>
      </c>
      <c r="M1" s="50" t="s">
        <v>51</v>
      </c>
      <c r="O1" s="51" t="s">
        <v>70</v>
      </c>
    </row>
    <row r="2" spans="1:25" ht="54.95" customHeight="1" x14ac:dyDescent="0.25">
      <c r="A2" s="52" t="str">
        <f>IF('Kennzahlenbogen_(KB)'!R8=0,"",'Kennzahlenbogen_(KB)'!R8)</f>
        <v>Unvollständig</v>
      </c>
      <c r="B2" s="64"/>
      <c r="C2" s="53" t="str">
        <f>IF($A2="I.O.","",CONCATENATE('Kennzahlenbogen_(KB)'!B8,'Kennzahlenbogen_(KB)'!C8))</f>
        <v>1a)</v>
      </c>
      <c r="D2" s="54" t="str">
        <f>IF($A2="I.O.","",'Kennzahlenbogen_(KB)'!E8)</f>
        <v>Zentrumsfälle</v>
      </c>
      <c r="E2" s="118" t="str">
        <f>IF(AND('Kennzahlenbogen_(KB)'!L8="",$A2&lt;&gt;"I.O."),"-----",IF($A2="I.O.","",'Kennzahlenbogen_(KB)'!L8))</f>
        <v>-----</v>
      </c>
      <c r="F2" s="119" t="str">
        <f>IF($A2="I.O.","",'Kennzahlenbogen_(KB)'!M8)</f>
        <v>≥ 30</v>
      </c>
      <c r="G2" s="118" t="str">
        <f>IF(AND('Kennzahlenbogen_(KB)'!O8="",$A2&lt;&gt;"I.O."),"-----",IF($A2="I.O.","",'Kennzahlenbogen_(KB)'!O8))</f>
        <v>-----</v>
      </c>
      <c r="H2" s="120">
        <f>IF($A2="I.O.","",IF('Kennzahlenbogen_(KB)'!Q8="","-----",'Kennzahlenbogen_(KB)'!Q8))</f>
        <v>0</v>
      </c>
      <c r="I2" s="120" t="str">
        <f>IF($A2="I.O.","","-----")</f>
        <v>-----</v>
      </c>
      <c r="J2" s="55" t="str">
        <f>IF($A2="I.O.","","-----")</f>
        <v>-----</v>
      </c>
      <c r="K2" s="56" t="str">
        <f>IF($A2="I.O.","",'Kennzahlenbogen_(KB)'!R8)</f>
        <v>Unvollständig</v>
      </c>
      <c r="L2" s="57" t="str">
        <f>IF(AND('Kennzahlenbogen_(KB)'!S8="",$A2&lt;&gt;"I.O."),"-----",IF($A2="I.O.","",'Kennzahlenbogen_(KB)'!S8))</f>
        <v>-----</v>
      </c>
      <c r="M2" s="57" t="str">
        <f>IF(AND('Kennzahlenbogen_(KB)'!T8="",$A2&lt;&gt;"I.O."),"-----",IF($A2="I.O.","",'Kennzahlenbogen_(KB)'!T8))</f>
        <v>-----</v>
      </c>
      <c r="O2" s="58" t="str">
        <f t="array" aca="1" ref="O2" ca="1">IF(ROW()-ROW($D$2:$D$12)+1&gt;ROWS($C$2:$C$12)-COUNTBLANK($C$2:$C$12),"",INDIRECT(ADDRESS(SMALL((IF($C$2:$C$12&lt;&gt;"",ROW($C$2:$C$12),ROW()+ROWS($C$2:$C$12))),ROW()-ROW($D$2:$D$12)+1),COLUMN($C$2:$C$12),4)))</f>
        <v>1a)</v>
      </c>
      <c r="P2" s="59" t="str">
        <f t="array" aca="1" ref="P2" ca="1">IF(ROW()-ROW($E$2:$E$12)+1&gt;ROWS($D$2:$D$12)-COUNTBLANK($D$2:$D$12),"",INDIRECT(ADDRESS(SMALL((IF($D$2:$D$12&gt;"",ROW($D$2:$D$12),ROW()+ROWS($D$2:$D$12))),ROW()-ROW($E$2:$E$12)+1),COLUMN($D$2:$D$12),4)))</f>
        <v>Zentrumsfälle</v>
      </c>
      <c r="Q2" s="70" t="str">
        <f t="array" aca="1" ref="Q2" ca="1">IF(ROW()-ROW($F$2:$F$12)+1&gt;ROWS($E$2:$E$12)-COUNTBLANK($E$2:$E$12),"",INDIRECT(ADDRESS(SMALL((IF($E$2:$E$12&gt;"",ROW($E$2:$E$12),ROW()+ROWS($E$2:$E$12))),ROW()-ROW($F$2:$F$12)+1),COLUMN($E$2:$E$12),4)))</f>
        <v>-----</v>
      </c>
      <c r="R2" s="70" t="str">
        <f t="array" aca="1" ref="R2" ca="1">IF(ROW()-ROW($G$2:$G$12)+1&gt;ROWS($F$2:$F$12)-COUNTBLANK($F$2:$F$12),"",INDIRECT(ADDRESS(SMALL((IF($F$2:$F$12&gt;"",ROW($F$2:$F$12),ROW()+ROWS($F$2:$F$12))),ROW()-ROW($G$2:$G$12)+1),COLUMN($F$2:$F$12),4)))</f>
        <v>≥ 30</v>
      </c>
      <c r="S2" s="70" t="str">
        <f t="array" aca="1" ref="S2" ca="1">IF(ROW()-ROW($H$2:$H$12)+1&gt;ROWS($G$2:$G$12)-COUNTBLANK($G$2:$G$12),"",INDIRECT(ADDRESS(SMALL((IF($G$2:$G$12&lt;&gt;"",ROW($G$2:$G$12),ROW()+ROWS($G$2:$G$12))),ROW()-ROW($H$2:$H$12)+1),COLUMN($G$2:$G$12),4)))</f>
        <v>-----</v>
      </c>
      <c r="T2" s="69">
        <f t="array" aca="1" ref="T2" ca="1">IF(ROW()-ROW($I$2:$I$12)+1&gt;ROWS($H$2:$H$12)-COUNTBLANK($H$2:$H$12),"",INDIRECT(ADDRESS(SMALL((IF($H$2:$H$12&lt;&gt;"",ROW($H$2:$H$12),ROW()+ROWS($H$2:$H$12))),ROW()-ROW($I$2:$I$12)+1),COLUMN($H$2:$H$12),4)))</f>
        <v>0</v>
      </c>
      <c r="U2" s="69" t="str">
        <f t="array" aca="1" ref="U2" ca="1">IF(ROW()-ROW($J$2:$J$12)+1&gt;ROWS($I$2:$I$12)-COUNTBLANK($I$2:$I$12),"",INDIRECT(ADDRESS(SMALL((IF($I$2:$I$12&lt;&gt;"",ROW($I$2:$I$12),ROW()+ROWS($I$2:$I$12))),ROW()-ROW($J$2:$J$12)+1),COLUMN($I$2:$I$12),4)))</f>
        <v>-----</v>
      </c>
      <c r="V2" s="60" t="str">
        <f t="array" aca="1" ref="V2" ca="1">IF(ROW()-ROW($K$2:$K$12)+1&gt;ROWS($J$2:$J$12)-COUNTBLANK($J$2:$J$12),"",INDIRECT(ADDRESS(SMALL((IF($J$2:$J$12&lt;&gt;"",ROW($J$2:$J$12),ROW()+ROWS($J$2:$J$12))),ROW()-ROW($K$2:$K$12)+1),COLUMN($J$2:$J$12),4)))</f>
        <v>-----</v>
      </c>
      <c r="W2" s="61" t="str">
        <f t="array" aca="1" ref="W2" ca="1">IF(ROW()-ROW($L$2:$L$12)+1&gt;ROWS($K$2:$K$12)-COUNTBLANK($K$2:$K$12),"",INDIRECT(ADDRESS(SMALL((IF($K$2:$K$12&lt;&gt;"",ROW($K$2:$K$12),ROW()+ROWS($K$2:$K$12))),ROW()-ROW($L$2:$L$12)+1),COLUMN($K$2:$K$12),4)))</f>
        <v>Unvollständig</v>
      </c>
      <c r="X2" s="59" t="str">
        <f t="array" aca="1" ref="X2" ca="1">IF(ROW()-ROW($M$2:$M$12)+1&gt;ROWS($L$2:$L$12)-COUNTBLANK($L$2:$L$12),"",INDIRECT(ADDRESS(SMALL((IF($L$2:$L$12&lt;&gt;"",ROW($L$2:$L$12),ROW()+ROWS($L$2:$L$12))),ROW()-ROW($M$2:$M$12)+1),COLUMN($L$2:$L$12),4)))</f>
        <v>-----</v>
      </c>
      <c r="Y2" s="59" t="str">
        <f t="array" aca="1" ref="Y2" ca="1">IF(ROW()-ROW($N$2:$N$12)+1&gt;ROWS($M$2:$M$12)-COUNTBLANK($M$2:$M$12),"",INDIRECT(ADDRESS(SMALL((IF($M$2:$M$12&lt;&gt;"",ROW($M$2:$M$12),ROW()+ROWS($M$2:$M$12))),ROW()-ROW($N$2:$N$12)+1),COLUMN($M$2:$M$12),4)))</f>
        <v>-----</v>
      </c>
    </row>
    <row r="3" spans="1:25" ht="54.95" customHeight="1" x14ac:dyDescent="0.25">
      <c r="A3" s="52" t="str">
        <f>IF('Kennzahlenbogen_(KB)'!R11=0,"",'Kennzahlenbogen_(KB)'!R11)</f>
        <v>Unvollständig</v>
      </c>
      <c r="B3" s="64"/>
      <c r="C3" s="53" t="str">
        <f>IF($A3="I.O.","",CONCATENATE('Kennzahlenbogen_(KB)'!B8,'Kennzahlenbogen_(KB)'!C11))</f>
        <v>1b)</v>
      </c>
      <c r="D3" s="54" t="str">
        <f>IF($A3="I.O.","",'Kennzahlenbogen_(KB)'!E11)</f>
        <v xml:space="preserve">Primärfälle </v>
      </c>
      <c r="E3" s="118" t="str">
        <f>IF(AND('Kennzahlenbogen_(KB)'!L11="",$A3&lt;&gt;"I.O."),"-----",IF($A3="I.O.","",'Kennzahlenbogen_(KB)'!L11))</f>
        <v>-----</v>
      </c>
      <c r="F3" s="119" t="str">
        <f>IF($A3="I.O.","",'Kennzahlenbogen_(KB)'!M11)</f>
        <v>Derzeit keine Vorgaben</v>
      </c>
      <c r="G3" s="118" t="str">
        <f>IF(AND('Kennzahlenbogen_(KB)'!O11="",$A3&lt;&gt;"I.O."),"-----",IF($A3="I.O.","",'Kennzahlenbogen_(KB)'!O11))</f>
        <v>-----</v>
      </c>
      <c r="H3" s="120">
        <f>IF($A3="I.O.","",IF('Kennzahlenbogen_(KB)'!Q11="","-----",'Kennzahlenbogen_(KB)'!Q11))</f>
        <v>0</v>
      </c>
      <c r="I3" s="120" t="str">
        <f t="shared" ref="I3:J7" si="0">IF($A3="I.O.","","-----")</f>
        <v>-----</v>
      </c>
      <c r="J3" s="55" t="str">
        <f t="shared" si="0"/>
        <v>-----</v>
      </c>
      <c r="K3" s="56" t="str">
        <f>IF($A3="I.O.","",'Kennzahlenbogen_(KB)'!R11)</f>
        <v>Unvollständig</v>
      </c>
      <c r="L3" s="57" t="str">
        <f>IF(AND('Kennzahlenbogen_(KB)'!S11="",$A3&lt;&gt;"I.O."),"-----",IF($A3="I.O.","",'Kennzahlenbogen_(KB)'!S11))</f>
        <v>-----</v>
      </c>
      <c r="M3" s="57" t="str">
        <f>IF(AND('Kennzahlenbogen_(KB)'!T11="",$A3&lt;&gt;"I.O."),"-----",IF($A3="I.O.","",'Kennzahlenbogen_(KB)'!T11))</f>
        <v>-----</v>
      </c>
      <c r="O3" s="58" t="str">
        <f t="array" aca="1" ref="O3" ca="1">IF(ROW()-ROW($D$2:$D$12)+1&gt;ROWS($C$2:$C$12)-COUNTBLANK($C$2:$C$12),"",INDIRECT(ADDRESS(SMALL((IF($C$2:$C$12&lt;&gt;"",ROW($C$2:$C$12),ROW()+ROWS($C$2:$C$12))),ROW()-ROW($D$2:$D$12)+1),COLUMN($C$2:$C$12),4)))</f>
        <v>1b)</v>
      </c>
      <c r="P3" s="59" t="str">
        <f t="array" aca="1" ref="P3" ca="1">IF(ROW()-ROW($E$2:$E$12)+1&gt;ROWS($D$2:$D$12)-COUNTBLANK($D$2:$D$12),"",INDIRECT(ADDRESS(SMALL((IF($D$2:$D$12&gt;"",ROW($D$2:$D$12),ROW()+ROWS($D$2:$D$12))),ROW()-ROW($E$2:$E$12)+1),COLUMN($D$2:$D$12),4)))</f>
        <v xml:space="preserve">Primärfälle </v>
      </c>
      <c r="Q3" s="70" t="str">
        <f t="array" aca="1" ref="Q3" ca="1">IF(ROW()-ROW($F$2:$F$12)+1&gt;ROWS($E$2:$E$12)-COUNTBLANK($E$2:$E$12),"",INDIRECT(ADDRESS(SMALL((IF($E$2:$E$12&gt;"",ROW($E$2:$E$12),ROW()+ROWS($E$2:$E$12))),ROW()-ROW($F$2:$F$12)+1),COLUMN($E$2:$E$12),4)))</f>
        <v>-----</v>
      </c>
      <c r="R3" s="70" t="str">
        <f t="array" aca="1" ref="R3" ca="1">IF(ROW()-ROW($G$2:$G$12)+1&gt;ROWS($F$2:$F$12)-COUNTBLANK($F$2:$F$12),"",INDIRECT(ADDRESS(SMALL((IF($F$2:$F$12&gt;"",ROW($F$2:$F$12),ROW()+ROWS($F$2:$F$12))),ROW()-ROW($G$2:$G$12)+1),COLUMN($F$2:$F$12),4)))</f>
        <v>Derzeit keine Vorgaben</v>
      </c>
      <c r="S3" s="70" t="str">
        <f t="array" aca="1" ref="S3" ca="1">IF(ROW()-ROW($H$2:$H$12)+1&gt;ROWS($G$2:$G$12)-COUNTBLANK($G$2:$G$12),"",INDIRECT(ADDRESS(SMALL((IF($G$2:$G$12&lt;&gt;"",ROW($G$2:$G$12),ROW()+ROWS($G$2:$G$12))),ROW()-ROW($H$2:$H$12)+1),COLUMN($G$2:$G$12),4)))</f>
        <v>-----</v>
      </c>
      <c r="T3" s="69">
        <f t="array" aca="1" ref="T3" ca="1">IF(ROW()-ROW($I$2:$I$12)+1&gt;ROWS($H$2:$H$12)-COUNTBLANK($H$2:$H$12),"",INDIRECT(ADDRESS(SMALL((IF($H$2:$H$12&lt;&gt;"",ROW($H$2:$H$12),ROW()+ROWS($H$2:$H$12))),ROW()-ROW($I$2:$I$12)+1),COLUMN($H$2:$H$12),4)))</f>
        <v>0</v>
      </c>
      <c r="U3" s="69" t="str">
        <f t="array" aca="1" ref="U3" ca="1">IF(ROW()-ROW($J$2:$J$12)+1&gt;ROWS($I$2:$I$12)-COUNTBLANK($I$2:$I$12),"",INDIRECT(ADDRESS(SMALL((IF($I$2:$I$12&lt;&gt;"",ROW($I$2:$I$12),ROW()+ROWS($I$2:$I$12))),ROW()-ROW($J$2:$J$12)+1),COLUMN($I$2:$I$12),4)))</f>
        <v>-----</v>
      </c>
      <c r="V3" s="60" t="str">
        <f t="array" aca="1" ref="V3" ca="1">IF(ROW()-ROW($K$2:$K$12)+1&gt;ROWS($J$2:$J$12)-COUNTBLANK($J$2:$J$12),"",INDIRECT(ADDRESS(SMALL((IF($J$2:$J$12&lt;&gt;"",ROW($J$2:$J$12),ROW()+ROWS($J$2:$J$12))),ROW()-ROW($K$2:$K$12)+1),COLUMN($J$2:$J$12),4)))</f>
        <v>-----</v>
      </c>
      <c r="W3" s="61" t="str">
        <f t="array" aca="1" ref="W3" ca="1">IF(ROW()-ROW($L$2:$L$12)+1&gt;ROWS($K$2:$K$12)-COUNTBLANK($K$2:$K$12),"",INDIRECT(ADDRESS(SMALL((IF($K$2:$K$12&lt;&gt;"",ROW($K$2:$K$12),ROW()+ROWS($K$2:$K$12))),ROW()-ROW($L$2:$L$12)+1),COLUMN($K$2:$K$12),4)))</f>
        <v>Unvollständig</v>
      </c>
      <c r="X3" s="59" t="str">
        <f t="array" aca="1" ref="X3" ca="1">IF(ROW()-ROW($M$2:$M$12)+1&gt;ROWS($L$2:$L$12)-COUNTBLANK($L$2:$L$12),"",INDIRECT(ADDRESS(SMALL((IF($L$2:$L$12&lt;&gt;"",ROW($L$2:$L$12),ROW()+ROWS($L$2:$L$12))),ROW()-ROW($M$2:$M$12)+1),COLUMN($L$2:$L$12),4)))</f>
        <v>-----</v>
      </c>
      <c r="Y3" s="59" t="str">
        <f t="array" aca="1" ref="Y3" ca="1">IF(ROW()-ROW($N$2:$N$12)+1&gt;ROWS($M$2:$M$12)-COUNTBLANK($M$2:$M$12),"",INDIRECT(ADDRESS(SMALL((IF($M$2:$M$12&lt;&gt;"",ROW($M$2:$M$12),ROW()+ROWS($M$2:$M$12))),ROW()-ROW($N$2:$N$12)+1),COLUMN($M$2:$M$12),4)))</f>
        <v>-----</v>
      </c>
    </row>
    <row r="4" spans="1:25" ht="54.95" customHeight="1" x14ac:dyDescent="0.25">
      <c r="A4" s="52" t="str">
        <f>IF('Kennzahlenbogen_(KB)'!R14=0,"",'Kennzahlenbogen_(KB)'!R14)</f>
        <v>Unvollständig</v>
      </c>
      <c r="B4" s="64"/>
      <c r="C4" s="53" t="str">
        <f>IF($A4="I.O.","",CONCATENATE('Kennzahlenbogen_(KB)'!B14,'Kennzahlenbogen_(KB)'!C14))</f>
        <v>2</v>
      </c>
      <c r="D4" s="54" t="str">
        <f>IF($A4="I.O.","",'Kennzahlenbogen_(KB)'!E14)</f>
        <v>Vorstellung multiprofessionelles Team</v>
      </c>
      <c r="E4" s="118" t="str">
        <f>IF(AND('Kennzahlenbogen_(KB)'!L14="",$A4&lt;&gt;"I.O."),"-----",IF($A4="I.O.","",'Kennzahlenbogen_(KB)'!L14))</f>
        <v>-----</v>
      </c>
      <c r="F4" s="119" t="str">
        <f>IF($A4="I.O.","",'Kennzahlenbogen_(KB)'!M14)</f>
        <v>≥ 95%</v>
      </c>
      <c r="G4" s="118" t="str">
        <f>IF(AND('Kennzahlenbogen_(KB)'!O14="",$A4&lt;&gt;"I.O."),"-----",IF($A4="I.O.","",'Kennzahlenbogen_(KB)'!O14))</f>
        <v>-----</v>
      </c>
      <c r="H4" s="120" t="str">
        <f>IF($A4="I.O.","",IF('Kennzahlenbogen_(KB)'!Q14="","-----",'Kennzahlenbogen_(KB)'!Q14))</f>
        <v>-----</v>
      </c>
      <c r="I4" s="120">
        <f>IF($A4="I.O.","",IF('Kennzahlenbogen_(KB)'!Q15="","-----",'Kennzahlenbogen_(KB)'!Q15))</f>
        <v>0</v>
      </c>
      <c r="J4" s="55" t="str">
        <f>IF($A4="I.O.","",IF('Kennzahlenbogen_(KB)'!Q16="","-----",'Kennzahlenbogen_(KB)'!Q16))</f>
        <v>n.d.</v>
      </c>
      <c r="K4" s="56" t="str">
        <f>IF($A4="I.O.","",'Kennzahlenbogen_(KB)'!R14)</f>
        <v>Unvollständig</v>
      </c>
      <c r="L4" s="57" t="str">
        <f>IF(AND('Kennzahlenbogen_(KB)'!S14="",$A4&lt;&gt;"I.O."),"-----",IF($A4="I.O.","",'Kennzahlenbogen_(KB)'!S14))</f>
        <v>-----</v>
      </c>
      <c r="M4" s="57" t="str">
        <f>IF(AND('Kennzahlenbogen_(KB)'!T14="",$A4&lt;&gt;"I.O."),"-----",IF($A4="I.O.","",'Kennzahlenbogen_(KB)'!T14))</f>
        <v>-----</v>
      </c>
      <c r="O4" s="58" t="str">
        <f t="array" aca="1" ref="O4" ca="1">IF(ROW()-ROW($D$2:$D$12)+1&gt;ROWS($C$2:$C$12)-COUNTBLANK($C$2:$C$12),"",INDIRECT(ADDRESS(SMALL((IF($C$2:$C$12&lt;&gt;"",ROW($C$2:$C$12),ROW()+ROWS($C$2:$C$12))),ROW()-ROW($D$2:$D$12)+1),COLUMN($C$2:$C$12),4)))</f>
        <v>2</v>
      </c>
      <c r="P4" s="59" t="str">
        <f t="array" aca="1" ref="P4" ca="1">IF(ROW()-ROW($E$2:$E$12)+1&gt;ROWS($D$2:$D$12)-COUNTBLANK($D$2:$D$12),"",INDIRECT(ADDRESS(SMALL((IF($D$2:$D$12&gt;"",ROW($D$2:$D$12),ROW()+ROWS($D$2:$D$12))),ROW()-ROW($E$2:$E$12)+1),COLUMN($D$2:$D$12),4)))</f>
        <v>Vorstellung multiprofessionelles Team</v>
      </c>
      <c r="Q4" s="70" t="str">
        <f t="array" aca="1" ref="Q4" ca="1">IF(ROW()-ROW($F$2:$F$12)+1&gt;ROWS($E$2:$E$12)-COUNTBLANK($E$2:$E$12),"",INDIRECT(ADDRESS(SMALL((IF($E$2:$E$12&gt;"",ROW($E$2:$E$12),ROW()+ROWS($E$2:$E$12))),ROW()-ROW($F$2:$F$12)+1),COLUMN($E$2:$E$12),4)))</f>
        <v>-----</v>
      </c>
      <c r="R4" s="70" t="str">
        <f t="array" aca="1" ref="R4" ca="1">IF(ROW()-ROW($G$2:$G$12)+1&gt;ROWS($F$2:$F$12)-COUNTBLANK($F$2:$F$12),"",INDIRECT(ADDRESS(SMALL((IF($F$2:$F$12&gt;"",ROW($F$2:$F$12),ROW()+ROWS($F$2:$F$12))),ROW()-ROW($G$2:$G$12)+1),COLUMN($F$2:$F$12),4)))</f>
        <v>≥ 95%</v>
      </c>
      <c r="S4" s="70" t="str">
        <f t="array" aca="1" ref="S4" ca="1">IF(ROW()-ROW($H$2:$H$12)+1&gt;ROWS($G$2:$G$12)-COUNTBLANK($G$2:$G$12),"",INDIRECT(ADDRESS(SMALL((IF($G$2:$G$12&lt;&gt;"",ROW($G$2:$G$12),ROW()+ROWS($G$2:$G$12))),ROW()-ROW($H$2:$H$12)+1),COLUMN($G$2:$G$12),4)))</f>
        <v>-----</v>
      </c>
      <c r="T4" s="69" t="str">
        <f t="array" aca="1" ref="T4" ca="1">IF(ROW()-ROW($I$2:$I$12)+1&gt;ROWS($H$2:$H$12)-COUNTBLANK($H$2:$H$12),"",INDIRECT(ADDRESS(SMALL((IF($H$2:$H$12&lt;&gt;"",ROW($H$2:$H$12),ROW()+ROWS($H$2:$H$12))),ROW()-ROW($I$2:$I$12)+1),COLUMN($H$2:$H$12),4)))</f>
        <v>-----</v>
      </c>
      <c r="U4" s="69">
        <f t="array" aca="1" ref="U4" ca="1">IF(ROW()-ROW($J$2:$J$12)+1&gt;ROWS($I$2:$I$12)-COUNTBLANK($I$2:$I$12),"",INDIRECT(ADDRESS(SMALL((IF($I$2:$I$12&lt;&gt;"",ROW($I$2:$I$12),ROW()+ROWS($I$2:$I$12))),ROW()-ROW($J$2:$J$12)+1),COLUMN($I$2:$I$12),4)))</f>
        <v>0</v>
      </c>
      <c r="V4" s="60" t="str">
        <f t="array" aca="1" ref="V4" ca="1">IF(ROW()-ROW($K$2:$K$12)+1&gt;ROWS($J$2:$J$12)-COUNTBLANK($J$2:$J$12),"",INDIRECT(ADDRESS(SMALL((IF($J$2:$J$12&lt;&gt;"",ROW($J$2:$J$12),ROW()+ROWS($J$2:$J$12))),ROW()-ROW($K$2:$K$12)+1),COLUMN($J$2:$J$12),4)))</f>
        <v>n.d.</v>
      </c>
      <c r="W4" s="61" t="str">
        <f t="array" aca="1" ref="W4" ca="1">IF(ROW()-ROW($L$2:$L$12)+1&gt;ROWS($K$2:$K$12)-COUNTBLANK($K$2:$K$12),"",INDIRECT(ADDRESS(SMALL((IF($K$2:$K$12&lt;&gt;"",ROW($K$2:$K$12),ROW()+ROWS($K$2:$K$12))),ROW()-ROW($L$2:$L$12)+1),COLUMN($K$2:$K$12),4)))</f>
        <v>Unvollständig</v>
      </c>
      <c r="X4" s="59" t="str">
        <f t="array" aca="1" ref="X4" ca="1">IF(ROW()-ROW($M$2:$M$12)+1&gt;ROWS($L$2:$L$12)-COUNTBLANK($L$2:$L$12),"",INDIRECT(ADDRESS(SMALL((IF($L$2:$L$12&lt;&gt;"",ROW($L$2:$L$12),ROW()+ROWS($L$2:$L$12))),ROW()-ROW($M$2:$M$12)+1),COLUMN($L$2:$L$12),4)))</f>
        <v>-----</v>
      </c>
      <c r="Y4" s="59" t="str">
        <f t="array" aca="1" ref="Y4" ca="1">IF(ROW()-ROW($N$2:$N$12)+1&gt;ROWS($M$2:$M$12)-COUNTBLANK($M$2:$M$12),"",INDIRECT(ADDRESS(SMALL((IF($M$2:$M$12&lt;&gt;"",ROW($M$2:$M$12),ROW()+ROWS($M$2:$M$12))),ROW()-ROW($N$2:$N$12)+1),COLUMN($M$2:$M$12),4)))</f>
        <v>-----</v>
      </c>
    </row>
    <row r="5" spans="1:25" ht="54.95" customHeight="1" x14ac:dyDescent="0.25">
      <c r="A5" s="52" t="str">
        <f>IF('Kennzahlenbogen_(KB)'!R17=0,"",'Kennzahlenbogen_(KB)'!R17)</f>
        <v>Unvollständig</v>
      </c>
      <c r="B5" s="64"/>
      <c r="C5" s="53" t="str">
        <f>IF($A5="I.O.","",CONCATENATE('Kennzahlenbogen_(KB)'!B17,'Kennzahlenbogen_(KB)'!C17))</f>
        <v>3</v>
      </c>
      <c r="D5" s="54" t="str">
        <f>IF($A5="I.O.","",'Kennzahlenbogen_(KB)'!E17)</f>
        <v>Vorstellung interdisziplinäre Tumorkonferenz</v>
      </c>
      <c r="E5" s="118" t="str">
        <f>IF(AND('Kennzahlenbogen_(KB)'!L17="",$A5&lt;&gt;"I.O."),"-----",IF($A5="I.O.","",'Kennzahlenbogen_(KB)'!L17))</f>
        <v>-----</v>
      </c>
      <c r="F5" s="119" t="str">
        <f>IF($A5="I.O.","",'Kennzahlenbogen_(KB)'!M17)</f>
        <v>≥ 95%</v>
      </c>
      <c r="G5" s="118" t="str">
        <f>IF(AND('Kennzahlenbogen_(KB)'!O17="",$A5&lt;&gt;"I.O."),"-----",IF($A5="I.O.","",'Kennzahlenbogen_(KB)'!O17))</f>
        <v>-----</v>
      </c>
      <c r="H5" s="120" t="str">
        <f>IF($A5="I.O.","",IF('Kennzahlenbogen_(KB)'!Q17="","-----",'Kennzahlenbogen_(KB)'!Q17))</f>
        <v>-----</v>
      </c>
      <c r="I5" s="120">
        <f>IF($A5="I.O.","",IF('Kennzahlenbogen_(KB)'!Q18="","-----",'Kennzahlenbogen_(KB)'!Q18))</f>
        <v>0</v>
      </c>
      <c r="J5" s="55" t="str">
        <f>IF($A5="I.O.","",IF('Kennzahlenbogen_(KB)'!Q19="","-----",'Kennzahlenbogen_(KB)'!Q19))</f>
        <v>n.d.</v>
      </c>
      <c r="K5" s="56" t="str">
        <f>IF($A5="I.O.","",'Kennzahlenbogen_(KB)'!R17)</f>
        <v>Unvollständig</v>
      </c>
      <c r="L5" s="57" t="str">
        <f>IF(AND('Kennzahlenbogen_(KB)'!S17="",$A5&lt;&gt;"I.O."),"-----",IF($A5="I.O.","",'Kennzahlenbogen_(KB)'!S17))</f>
        <v>-----</v>
      </c>
      <c r="M5" s="57" t="str">
        <f>IF(AND('Kennzahlenbogen_(KB)'!T17="",$A5&lt;&gt;"I.O."),"-----",IF($A5="I.O.","",'Kennzahlenbogen_(KB)'!T17))</f>
        <v>-----</v>
      </c>
      <c r="O5" s="58" t="str">
        <f t="array" aca="1" ref="O5" ca="1">IF(ROW()-ROW($D$2:$D$12)+1&gt;ROWS($C$2:$C$12)-COUNTBLANK($C$2:$C$12),"",INDIRECT(ADDRESS(SMALL((IF($C$2:$C$12&lt;&gt;"",ROW($C$2:$C$12),ROW()+ROWS($C$2:$C$12))),ROW()-ROW($D$2:$D$12)+1),COLUMN($C$2:$C$12),4)))</f>
        <v>3</v>
      </c>
      <c r="P5" s="59" t="str">
        <f t="array" aca="1" ref="P5" ca="1">IF(ROW()-ROW($E$2:$E$12)+1&gt;ROWS($D$2:$D$12)-COUNTBLANK($D$2:$D$12),"",INDIRECT(ADDRESS(SMALL((IF($D$2:$D$12&gt;"",ROW($D$2:$D$12),ROW()+ROWS($D$2:$D$12))),ROW()-ROW($E$2:$E$12)+1),COLUMN($D$2:$D$12),4)))</f>
        <v>Vorstellung interdisziplinäre Tumorkonferenz</v>
      </c>
      <c r="Q5" s="70" t="str">
        <f t="array" aca="1" ref="Q5" ca="1">IF(ROW()-ROW($F$2:$F$12)+1&gt;ROWS($E$2:$E$12)-COUNTBLANK($E$2:$E$12),"",INDIRECT(ADDRESS(SMALL((IF($E$2:$E$12&gt;"",ROW($E$2:$E$12),ROW()+ROWS($E$2:$E$12))),ROW()-ROW($F$2:$F$12)+1),COLUMN($E$2:$E$12),4)))</f>
        <v>-----</v>
      </c>
      <c r="R5" s="70" t="str">
        <f t="array" aca="1" ref="R5" ca="1">IF(ROW()-ROW($G$2:$G$12)+1&gt;ROWS($F$2:$F$12)-COUNTBLANK($F$2:$F$12),"",INDIRECT(ADDRESS(SMALL((IF($F$2:$F$12&gt;"",ROW($F$2:$F$12),ROW()+ROWS($F$2:$F$12))),ROW()-ROW($G$2:$G$12)+1),COLUMN($F$2:$F$12),4)))</f>
        <v>≥ 95%</v>
      </c>
      <c r="S5" s="70" t="str">
        <f t="array" aca="1" ref="S5" ca="1">IF(ROW()-ROW($H$2:$H$12)+1&gt;ROWS($G$2:$G$12)-COUNTBLANK($G$2:$G$12),"",INDIRECT(ADDRESS(SMALL((IF($G$2:$G$12&lt;&gt;"",ROW($G$2:$G$12),ROW()+ROWS($G$2:$G$12))),ROW()-ROW($H$2:$H$12)+1),COLUMN($G$2:$G$12),4)))</f>
        <v>-----</v>
      </c>
      <c r="T5" s="69" t="str">
        <f t="array" aca="1" ref="T5" ca="1">IF(ROW()-ROW($I$2:$I$12)+1&gt;ROWS($H$2:$H$12)-COUNTBLANK($H$2:$H$12),"",INDIRECT(ADDRESS(SMALL((IF($H$2:$H$12&lt;&gt;"",ROW($H$2:$H$12),ROW()+ROWS($H$2:$H$12))),ROW()-ROW($I$2:$I$12)+1),COLUMN($H$2:$H$12),4)))</f>
        <v>-----</v>
      </c>
      <c r="U5" s="69">
        <f t="array" aca="1" ref="U5" ca="1">IF(ROW()-ROW($J$2:$J$12)+1&gt;ROWS($I$2:$I$12)-COUNTBLANK($I$2:$I$12),"",INDIRECT(ADDRESS(SMALL((IF($I$2:$I$12&lt;&gt;"",ROW($I$2:$I$12),ROW()+ROWS($I$2:$I$12))),ROW()-ROW($J$2:$J$12)+1),COLUMN($I$2:$I$12),4)))</f>
        <v>0</v>
      </c>
      <c r="V5" s="60" t="str">
        <f t="array" aca="1" ref="V5" ca="1">IF(ROW()-ROW($K$2:$K$12)+1&gt;ROWS($J$2:$J$12)-COUNTBLANK($J$2:$J$12),"",INDIRECT(ADDRESS(SMALL((IF($J$2:$J$12&lt;&gt;"",ROW($J$2:$J$12),ROW()+ROWS($J$2:$J$12))),ROW()-ROW($K$2:$K$12)+1),COLUMN($J$2:$J$12),4)))</f>
        <v>n.d.</v>
      </c>
      <c r="W5" s="61" t="str">
        <f t="array" aca="1" ref="W5" ca="1">IF(ROW()-ROW($L$2:$L$12)+1&gt;ROWS($K$2:$K$12)-COUNTBLANK($K$2:$K$12),"",INDIRECT(ADDRESS(SMALL((IF($K$2:$K$12&lt;&gt;"",ROW($K$2:$K$12),ROW()+ROWS($K$2:$K$12))),ROW()-ROW($L$2:$L$12)+1),COLUMN($K$2:$K$12),4)))</f>
        <v>Unvollständig</v>
      </c>
      <c r="X5" s="59" t="str">
        <f t="array" aca="1" ref="X5" ca="1">IF(ROW()-ROW($M$2:$M$12)+1&gt;ROWS($L$2:$L$12)-COUNTBLANK($L$2:$L$12),"",INDIRECT(ADDRESS(SMALL((IF($L$2:$L$12&lt;&gt;"",ROW($L$2:$L$12),ROW()+ROWS($L$2:$L$12))),ROW()-ROW($M$2:$M$12)+1),COLUMN($L$2:$L$12),4)))</f>
        <v>-----</v>
      </c>
      <c r="Y5" s="59" t="str">
        <f t="array" aca="1" ref="Y5" ca="1">IF(ROW()-ROW($N$2:$N$12)+1&gt;ROWS($M$2:$M$12)-COUNTBLANK($M$2:$M$12),"",INDIRECT(ADDRESS(SMALL((IF($M$2:$M$12&lt;&gt;"",ROW($M$2:$M$12),ROW()+ROWS($M$2:$M$12))),ROW()-ROW($N$2:$N$12)+1),COLUMN($M$2:$M$12),4)))</f>
        <v>-----</v>
      </c>
    </row>
    <row r="6" spans="1:25" ht="54.95" customHeight="1" x14ac:dyDescent="0.25">
      <c r="A6" s="52" t="str">
        <f>IF('Kennzahlenbogen_(KB)'!R20=0,"",'Kennzahlenbogen_(KB)'!R20)</f>
        <v>Unvollständig</v>
      </c>
      <c r="B6" s="64"/>
      <c r="C6" s="53" t="str">
        <f>IF($A6="I.O.","",CONCATENATE('Kennzahlenbogen_(KB)'!B20,'Kennzahlenbogen_(KB)'!C20))</f>
        <v>4</v>
      </c>
      <c r="D6" s="54" t="str">
        <f>IF($A6="I.O.","",'Kennzahlenbogen_(KB)'!E20)</f>
        <v>Therapieabweichung gegenüber Empfehlung Tumorkonferenz</v>
      </c>
      <c r="E6" s="118" t="str">
        <f>IF(AND('Kennzahlenbogen_(KB)'!L20="",$A6&lt;&gt;"I.O."),"-----",IF($A6="I.O.","",'Kennzahlenbogen_(KB)'!L20))</f>
        <v>-----</v>
      </c>
      <c r="F6" s="119" t="str">
        <f>IF($A6="I.O.","",'Kennzahlenbogen_(KB)'!M20)</f>
        <v>≤ 5%</v>
      </c>
      <c r="G6" s="118" t="str">
        <f>IF(AND('Kennzahlenbogen_(KB)'!O20="",$A6&lt;&gt;"I.O."),"-----",IF($A6="I.O.","",'Kennzahlenbogen_(KB)'!O20))</f>
        <v>-----</v>
      </c>
      <c r="H6" s="120" t="str">
        <f>IF($A6="I.O.","",IF('Kennzahlenbogen_(KB)'!Q20="","-----",'Kennzahlenbogen_(KB)'!Q20))</f>
        <v>-----</v>
      </c>
      <c r="I6" s="120">
        <f>IF($A6="I.O.","",IF('Kennzahlenbogen_(KB)'!Q21="","-----",'Kennzahlenbogen_(KB)'!Q21))</f>
        <v>0</v>
      </c>
      <c r="J6" s="55" t="str">
        <f>IF($A6="I.O.","",IF('Kennzahlenbogen_(KB)'!Q22="","-----",'Kennzahlenbogen_(KB)'!Q22))</f>
        <v>n.d.</v>
      </c>
      <c r="K6" s="56" t="str">
        <f>IF($A6="I.O.","",'Kennzahlenbogen_(KB)'!R20)</f>
        <v>Unvollständig</v>
      </c>
      <c r="L6" s="57" t="str">
        <f>IF(AND('Kennzahlenbogen_(KB)'!S20="",$A6&lt;&gt;"I.O."),"-----",IF($A6="I.O.","",'Kennzahlenbogen_(KB)'!S20))</f>
        <v>-----</v>
      </c>
      <c r="M6" s="57" t="str">
        <f>IF(AND('Kennzahlenbogen_(KB)'!T20="",$A6&lt;&gt;"I.O."),"-----",IF($A6="I.O.","",'Kennzahlenbogen_(KB)'!T20))</f>
        <v>-----</v>
      </c>
      <c r="O6" s="58" t="str">
        <f t="array" aca="1" ref="O6" ca="1">IF(ROW()-ROW($D$2:$D$12)+1&gt;ROWS($C$2:$C$12)-COUNTBLANK($C$2:$C$12),"",INDIRECT(ADDRESS(SMALL((IF($C$2:$C$12&lt;&gt;"",ROW($C$2:$C$12),ROW()+ROWS($C$2:$C$12))),ROW()-ROW($D$2:$D$12)+1),COLUMN($C$2:$C$12),4)))</f>
        <v>4</v>
      </c>
      <c r="P6" s="59" t="str">
        <f t="array" aca="1" ref="P6" ca="1">IF(ROW()-ROW($E$2:$E$12)+1&gt;ROWS($D$2:$D$12)-COUNTBLANK($D$2:$D$12),"",INDIRECT(ADDRESS(SMALL((IF($D$2:$D$12&gt;"",ROW($D$2:$D$12),ROW()+ROWS($D$2:$D$12))),ROW()-ROW($E$2:$E$12)+1),COLUMN($D$2:$D$12),4)))</f>
        <v>Therapieabweichung gegenüber Empfehlung Tumorkonferenz</v>
      </c>
      <c r="Q6" s="70" t="str">
        <f t="array" aca="1" ref="Q6" ca="1">IF(ROW()-ROW($F$2:$F$12)+1&gt;ROWS($E$2:$E$12)-COUNTBLANK($E$2:$E$12),"",INDIRECT(ADDRESS(SMALL((IF($E$2:$E$12&gt;"",ROW($E$2:$E$12),ROW()+ROWS($E$2:$E$12))),ROW()-ROW($F$2:$F$12)+1),COLUMN($E$2:$E$12),4)))</f>
        <v>-----</v>
      </c>
      <c r="R6" s="70" t="str">
        <f t="array" aca="1" ref="R6" ca="1">IF(ROW()-ROW($G$2:$G$12)+1&gt;ROWS($F$2:$F$12)-COUNTBLANK($F$2:$F$12),"",INDIRECT(ADDRESS(SMALL((IF($F$2:$F$12&gt;"",ROW($F$2:$F$12),ROW()+ROWS($F$2:$F$12))),ROW()-ROW($G$2:$G$12)+1),COLUMN($F$2:$F$12),4)))</f>
        <v>≤ 5%</v>
      </c>
      <c r="S6" s="70" t="str">
        <f t="array" aca="1" ref="S6" ca="1">IF(ROW()-ROW($H$2:$H$12)+1&gt;ROWS($G$2:$G$12)-COUNTBLANK($G$2:$G$12),"",INDIRECT(ADDRESS(SMALL((IF($G$2:$G$12&lt;&gt;"",ROW($G$2:$G$12),ROW()+ROWS($G$2:$G$12))),ROW()-ROW($H$2:$H$12)+1),COLUMN($G$2:$G$12),4)))</f>
        <v>-----</v>
      </c>
      <c r="T6" s="69" t="str">
        <f t="array" aca="1" ref="T6" ca="1">IF(ROW()-ROW($I$2:$I$12)+1&gt;ROWS($H$2:$H$12)-COUNTBLANK($H$2:$H$12),"",INDIRECT(ADDRESS(SMALL((IF($H$2:$H$12&lt;&gt;"",ROW($H$2:$H$12),ROW()+ROWS($H$2:$H$12))),ROW()-ROW($I$2:$I$12)+1),COLUMN($H$2:$H$12),4)))</f>
        <v>-----</v>
      </c>
      <c r="U6" s="69">
        <f t="array" aca="1" ref="U6" ca="1">IF(ROW()-ROW($J$2:$J$12)+1&gt;ROWS($I$2:$I$12)-COUNTBLANK($I$2:$I$12),"",INDIRECT(ADDRESS(SMALL((IF($I$2:$I$12&lt;&gt;"",ROW($I$2:$I$12),ROW()+ROWS($I$2:$I$12))),ROW()-ROW($J$2:$J$12)+1),COLUMN($I$2:$I$12),4)))</f>
        <v>0</v>
      </c>
      <c r="V6" s="60" t="str">
        <f t="array" aca="1" ref="V6" ca="1">IF(ROW()-ROW($K$2:$K$12)+1&gt;ROWS($J$2:$J$12)-COUNTBLANK($J$2:$J$12),"",INDIRECT(ADDRESS(SMALL((IF($J$2:$J$12&lt;&gt;"",ROW($J$2:$J$12),ROW()+ROWS($J$2:$J$12))),ROW()-ROW($K$2:$K$12)+1),COLUMN($J$2:$J$12),4)))</f>
        <v>n.d.</v>
      </c>
      <c r="W6" s="61" t="str">
        <f t="array" aca="1" ref="W6" ca="1">IF(ROW()-ROW($L$2:$L$12)+1&gt;ROWS($K$2:$K$12)-COUNTBLANK($K$2:$K$12),"",INDIRECT(ADDRESS(SMALL((IF($K$2:$K$12&lt;&gt;"",ROW($K$2:$K$12),ROW()+ROWS($K$2:$K$12))),ROW()-ROW($L$2:$L$12)+1),COLUMN($K$2:$K$12),4)))</f>
        <v>Unvollständig</v>
      </c>
      <c r="X6" s="59" t="str">
        <f t="array" aca="1" ref="X6" ca="1">IF(ROW()-ROW($M$2:$M$12)+1&gt;ROWS($L$2:$L$12)-COUNTBLANK($L$2:$L$12),"",INDIRECT(ADDRESS(SMALL((IF($L$2:$L$12&lt;&gt;"",ROW($L$2:$L$12),ROW()+ROWS($L$2:$L$12))),ROW()-ROW($M$2:$M$12)+1),COLUMN($L$2:$L$12),4)))</f>
        <v>-----</v>
      </c>
      <c r="Y6" s="59" t="str">
        <f t="array" aca="1" ref="Y6" ca="1">IF(ROW()-ROW($N$2:$N$12)+1&gt;ROWS($M$2:$M$12)-COUNTBLANK($M$2:$M$12),"",INDIRECT(ADDRESS(SMALL((IF($M$2:$M$12&lt;&gt;"",ROW($M$2:$M$12),ROW()+ROWS($M$2:$M$12))),ROW()-ROW($N$2:$N$12)+1),COLUMN($M$2:$M$12),4)))</f>
        <v>-----</v>
      </c>
    </row>
    <row r="7" spans="1:25" ht="54.95" customHeight="1" x14ac:dyDescent="0.25">
      <c r="A7" s="52" t="str">
        <f>IF('Kennzahlenbogen_(KB)'!R23=0,"",'Kennzahlenbogen_(KB)'!R23)</f>
        <v>Unvollständig</v>
      </c>
      <c r="B7" s="64"/>
      <c r="C7" s="53" t="str">
        <f>IF($A7="I.O.","",CONCATENATE('Kennzahlenbogen_(KB)'!B23,'Kennzahlenbogen_(KB)'!C23))</f>
        <v>5a)</v>
      </c>
      <c r="D7" s="54" t="str">
        <f>IF($A7="I.O.","",CONCATENATE('Kennzahlenbogen_(KB)'!E23," - Anzahl Serien Photonentherapie"))</f>
        <v>Anzahl komplette Bestrahlungsserien bei Kindern/ Jahr - Anzahl Serien Photonentherapie</v>
      </c>
      <c r="E7" s="118" t="str">
        <f>IF(AND('Kennzahlenbogen_(KB)'!L23="",$A7&lt;&gt;"I.O."),"-----",IF($A7="I.O.","",'Kennzahlenbogen_(KB)'!L23))</f>
        <v>-----</v>
      </c>
      <c r="F7" s="119" t="str">
        <f>IF($A7="I.O.","",'Kennzahlenbogen_(KB)'!M23)</f>
        <v>Derzeit keine Vorgaben</v>
      </c>
      <c r="G7" s="118" t="str">
        <f>IF(AND('Kennzahlenbogen_(KB)'!O23="",$A7&lt;&gt;"I.O."),"-----",IF($A7="I.O.","",'Kennzahlenbogen_(KB)'!O23))</f>
        <v>-----</v>
      </c>
      <c r="H7" s="120">
        <f>IF($A7="I.O.","",IF('Kennzahlenbogen_(KB)'!Q23="","-----",'Kennzahlenbogen_(KB)'!Q23))</f>
        <v>0</v>
      </c>
      <c r="I7" s="120" t="str">
        <f t="shared" si="0"/>
        <v>-----</v>
      </c>
      <c r="J7" s="55" t="str">
        <f t="shared" si="0"/>
        <v>-----</v>
      </c>
      <c r="K7" s="56" t="str">
        <f>IF($A7="I.O.","",'Kennzahlenbogen_(KB)'!R23)</f>
        <v>Unvollständig</v>
      </c>
      <c r="L7" s="57" t="str">
        <f>IF(AND('Kennzahlenbogen_(KB)'!S23="",$A7&lt;&gt;"I.O."),"-----",IF($A7="I.O.","",'Kennzahlenbogen_(KB)'!S23))</f>
        <v>-----</v>
      </c>
      <c r="M7" s="57" t="str">
        <f>IF(AND('Kennzahlenbogen_(KB)'!T23="",$A7&lt;&gt;"I.O."),"-----",IF($A7="I.O.","",'Kennzahlenbogen_(KB)'!T23))</f>
        <v>-----</v>
      </c>
      <c r="O7" s="58" t="str">
        <f t="array" aca="1" ref="O7" ca="1">IF(ROW()-ROW($D$2:$D$12)+1&gt;ROWS($C$2:$C$12)-COUNTBLANK($C$2:$C$12),"",INDIRECT(ADDRESS(SMALL((IF($C$2:$C$12&lt;&gt;"",ROW($C$2:$C$12),ROW()+ROWS($C$2:$C$12))),ROW()-ROW($D$2:$D$12)+1),COLUMN($C$2:$C$12),4)))</f>
        <v>5a)</v>
      </c>
      <c r="P7" s="59" t="str">
        <f t="array" aca="1" ref="P7" ca="1">IF(ROW()-ROW($E$2:$E$12)+1&gt;ROWS($D$2:$D$12)-COUNTBLANK($D$2:$D$12),"",INDIRECT(ADDRESS(SMALL((IF($D$2:$D$12&gt;"",ROW($D$2:$D$12),ROW()+ROWS($D$2:$D$12))),ROW()-ROW($E$2:$E$12)+1),COLUMN($D$2:$D$12),4)))</f>
        <v>Anzahl komplette Bestrahlungsserien bei Kindern/ Jahr - Anzahl Serien Photonentherapie</v>
      </c>
      <c r="Q7" s="70" t="str">
        <f t="array" aca="1" ref="Q7" ca="1">IF(ROW()-ROW($F$2:$F$12)+1&gt;ROWS($E$2:$E$12)-COUNTBLANK($E$2:$E$12),"",INDIRECT(ADDRESS(SMALL((IF($E$2:$E$12&gt;"",ROW($E$2:$E$12),ROW()+ROWS($E$2:$E$12))),ROW()-ROW($F$2:$F$12)+1),COLUMN($E$2:$E$12),4)))</f>
        <v>-----</v>
      </c>
      <c r="R7" s="70" t="str">
        <f t="array" aca="1" ref="R7" ca="1">IF(ROW()-ROW($G$2:$G$12)+1&gt;ROWS($F$2:$F$12)-COUNTBLANK($F$2:$F$12),"",INDIRECT(ADDRESS(SMALL((IF($F$2:$F$12&gt;"",ROW($F$2:$F$12),ROW()+ROWS($F$2:$F$12))),ROW()-ROW($G$2:$G$12)+1),COLUMN($F$2:$F$12),4)))</f>
        <v>Derzeit keine Vorgaben</v>
      </c>
      <c r="S7" s="70" t="str">
        <f t="array" aca="1" ref="S7" ca="1">IF(ROW()-ROW($H$2:$H$12)+1&gt;ROWS($G$2:$G$12)-COUNTBLANK($G$2:$G$12),"",INDIRECT(ADDRESS(SMALL((IF($G$2:$G$12&lt;&gt;"",ROW($G$2:$G$12),ROW()+ROWS($G$2:$G$12))),ROW()-ROW($H$2:$H$12)+1),COLUMN($G$2:$G$12),4)))</f>
        <v>-----</v>
      </c>
      <c r="T7" s="69">
        <f t="array" aca="1" ref="T7" ca="1">IF(ROW()-ROW($I$2:$I$12)+1&gt;ROWS($H$2:$H$12)-COUNTBLANK($H$2:$H$12),"",INDIRECT(ADDRESS(SMALL((IF($H$2:$H$12&lt;&gt;"",ROW($H$2:$H$12),ROW()+ROWS($H$2:$H$12))),ROW()-ROW($I$2:$I$12)+1),COLUMN($H$2:$H$12),4)))</f>
        <v>0</v>
      </c>
      <c r="U7" s="69" t="str">
        <f t="array" aca="1" ref="U7" ca="1">IF(ROW()-ROW($J$2:$J$12)+1&gt;ROWS($I$2:$I$12)-COUNTBLANK($I$2:$I$12),"",INDIRECT(ADDRESS(SMALL((IF($I$2:$I$12&lt;&gt;"",ROW($I$2:$I$12),ROW()+ROWS($I$2:$I$12))),ROW()-ROW($J$2:$J$12)+1),COLUMN($I$2:$I$12),4)))</f>
        <v>-----</v>
      </c>
      <c r="V7" s="60" t="str">
        <f t="array" aca="1" ref="V7" ca="1">IF(ROW()-ROW($K$2:$K$12)+1&gt;ROWS($J$2:$J$12)-COUNTBLANK($J$2:$J$12),"",INDIRECT(ADDRESS(SMALL((IF($J$2:$J$12&lt;&gt;"",ROW($J$2:$J$12),ROW()+ROWS($J$2:$J$12))),ROW()-ROW($K$2:$K$12)+1),COLUMN($J$2:$J$12),4)))</f>
        <v>-----</v>
      </c>
      <c r="W7" s="61" t="str">
        <f t="array" aca="1" ref="W7" ca="1">IF(ROW()-ROW($L$2:$L$12)+1&gt;ROWS($K$2:$K$12)-COUNTBLANK($K$2:$K$12),"",INDIRECT(ADDRESS(SMALL((IF($K$2:$K$12&lt;&gt;"",ROW($K$2:$K$12),ROW()+ROWS($K$2:$K$12))),ROW()-ROW($L$2:$L$12)+1),COLUMN($K$2:$K$12),4)))</f>
        <v>Unvollständig</v>
      </c>
      <c r="X7" s="59" t="str">
        <f t="array" aca="1" ref="X7" ca="1">IF(ROW()-ROW($M$2:$M$12)+1&gt;ROWS($L$2:$L$12)-COUNTBLANK($L$2:$L$12),"",INDIRECT(ADDRESS(SMALL((IF($L$2:$L$12&lt;&gt;"",ROW($L$2:$L$12),ROW()+ROWS($L$2:$L$12))),ROW()-ROW($M$2:$M$12)+1),COLUMN($L$2:$L$12),4)))</f>
        <v>-----</v>
      </c>
      <c r="Y7" s="59" t="str">
        <f t="array" aca="1" ref="Y7" ca="1">IF(ROW()-ROW($N$2:$N$12)+1&gt;ROWS($M$2:$M$12)-COUNTBLANK($M$2:$M$12),"",INDIRECT(ADDRESS(SMALL((IF($M$2:$M$12&lt;&gt;"",ROW($M$2:$M$12),ROW()+ROWS($M$2:$M$12))),ROW()-ROW($N$2:$N$12)+1),COLUMN($M$2:$M$12),4)))</f>
        <v>-----</v>
      </c>
    </row>
    <row r="8" spans="1:25" ht="54.95" customHeight="1" x14ac:dyDescent="0.25">
      <c r="A8" s="52" t="str">
        <f>IF('Kennzahlenbogen_(KB)'!R26=0,"",'Kennzahlenbogen_(KB)'!R26)</f>
        <v>Unvollständig</v>
      </c>
      <c r="B8" s="64"/>
      <c r="C8" s="53" t="str">
        <f>IF($A8="I.O.","",CONCATENATE('Kennzahlenbogen_(KB)'!B23,'Kennzahlenbogen_(KB)'!C26))</f>
        <v xml:space="preserve">5b) </v>
      </c>
      <c r="D8" s="54" t="str">
        <f>IF($A8="I.O.","",CONCATENATE('Kennzahlenbogen_(KB)'!E26," - Anzahl Serien Photonentherapie"))</f>
        <v>Anteil Protonentherapie an kompletten Bestrahlungsserien  - Anzahl Serien Photonentherapie</v>
      </c>
      <c r="E8" s="118" t="str">
        <f>IF(AND('Kennzahlenbogen_(KB)'!L26="",$A8&lt;&gt;"I.O."),"-----",IF($A8="I.O.","",'Kennzahlenbogen_(KB)'!L26))</f>
        <v>&lt; 50%</v>
      </c>
      <c r="F8" s="119" t="str">
        <f>IF($A8="I.O.","",'Kennzahlenbogen_(KB)'!M26)</f>
        <v>Derzeit keine Vorgaben</v>
      </c>
      <c r="G8" s="118" t="str">
        <f>IF(AND('Kennzahlenbogen_(KB)'!O26="",$A8&lt;&gt;"I.O."),"-----",IF($A8="I.O.","",'Kennzahlenbogen_(KB)'!O26))</f>
        <v>-----</v>
      </c>
      <c r="H8" s="120">
        <f>IF($A8="I.O.","",IF('Kennzahlenbogen_(KB)'!Q26="","-----",'Kennzahlenbogen_(KB)'!Q26))</f>
        <v>0</v>
      </c>
      <c r="I8" s="120">
        <f>IF($A8="I.O.","",IF('Kennzahlenbogen_(KB)'!Q27="","-----",'Kennzahlenbogen_(KB)'!Q27))</f>
        <v>0</v>
      </c>
      <c r="J8" s="55" t="str">
        <f>IF($A8="I.O.","",IF('Kennzahlenbogen_(KB)'!Q28="","-----",'Kennzahlenbogen_(KB)'!Q28))</f>
        <v>n.d.</v>
      </c>
      <c r="K8" s="56" t="str">
        <f>IF($A8="I.O.","",'Kennzahlenbogen_(KB)'!R26)</f>
        <v>Unvollständig</v>
      </c>
      <c r="L8" s="57" t="str">
        <f>IF(AND('Kennzahlenbogen_(KB)'!S26="",$A8&lt;&gt;"I.O."),"-----",IF($A8="I.O.","",'Kennzahlenbogen_(KB)'!S26))</f>
        <v>-----</v>
      </c>
      <c r="M8" s="57" t="str">
        <f>IF(AND('Kennzahlenbogen_(KB)'!T26="",$A8&lt;&gt;"I.O."),"-----",IF($A8="I.O.","",'Kennzahlenbogen_(KB)'!T26))</f>
        <v>-----</v>
      </c>
      <c r="O8" s="58" t="str">
        <f t="array" aca="1" ref="O8" ca="1">IF(ROW()-ROW($D$2:$D$12)+1&gt;ROWS($C$2:$C$12)-COUNTBLANK($C$2:$C$12),"",INDIRECT(ADDRESS(SMALL((IF($C$2:$C$12&lt;&gt;"",ROW($C$2:$C$12),ROW()+ROWS($C$2:$C$12))),ROW()-ROW($D$2:$D$12)+1),COLUMN($C$2:$C$12),4)))</f>
        <v xml:space="preserve">5b) </v>
      </c>
      <c r="P8" s="59" t="str">
        <f t="array" aca="1" ref="P8" ca="1">IF(ROW()-ROW($E$2:$E$12)+1&gt;ROWS($D$2:$D$12)-COUNTBLANK($D$2:$D$12),"",INDIRECT(ADDRESS(SMALL((IF($D$2:$D$12&gt;"",ROW($D$2:$D$12),ROW()+ROWS($D$2:$D$12))),ROW()-ROW($E$2:$E$12)+1),COLUMN($D$2:$D$12),4)))</f>
        <v>Anteil Protonentherapie an kompletten Bestrahlungsserien  - Anzahl Serien Photonentherapie</v>
      </c>
      <c r="Q8" s="70" t="str">
        <f t="array" aca="1" ref="Q8" ca="1">IF(ROW()-ROW($F$2:$F$12)+1&gt;ROWS($E$2:$E$12)-COUNTBLANK($E$2:$E$12),"",INDIRECT(ADDRESS(SMALL((IF($E$2:$E$12&gt;"",ROW($E$2:$E$12),ROW()+ROWS($E$2:$E$12))),ROW()-ROW($F$2:$F$12)+1),COLUMN($E$2:$E$12),4)))</f>
        <v>&lt; 50%</v>
      </c>
      <c r="R8" s="70" t="str">
        <f t="array" aca="1" ref="R8" ca="1">IF(ROW()-ROW($G$2:$G$12)+1&gt;ROWS($F$2:$F$12)-COUNTBLANK($F$2:$F$12),"",INDIRECT(ADDRESS(SMALL((IF($F$2:$F$12&gt;"",ROW($F$2:$F$12),ROW()+ROWS($F$2:$F$12))),ROW()-ROW($G$2:$G$12)+1),COLUMN($F$2:$F$12),4)))</f>
        <v>Derzeit keine Vorgaben</v>
      </c>
      <c r="S8" s="70" t="str">
        <f t="array" aca="1" ref="S8" ca="1">IF(ROW()-ROW($H$2:$H$12)+1&gt;ROWS($G$2:$G$12)-COUNTBLANK($G$2:$G$12),"",INDIRECT(ADDRESS(SMALL((IF($G$2:$G$12&lt;&gt;"",ROW($G$2:$G$12),ROW()+ROWS($G$2:$G$12))),ROW()-ROW($H$2:$H$12)+1),COLUMN($G$2:$G$12),4)))</f>
        <v>-----</v>
      </c>
      <c r="T8" s="69">
        <f t="array" aca="1" ref="T8" ca="1">IF(ROW()-ROW($I$2:$I$12)+1&gt;ROWS($H$2:$H$12)-COUNTBLANK($H$2:$H$12),"",INDIRECT(ADDRESS(SMALL((IF($H$2:$H$12&lt;&gt;"",ROW($H$2:$H$12),ROW()+ROWS($H$2:$H$12))),ROW()-ROW($I$2:$I$12)+1),COLUMN($H$2:$H$12),4)))</f>
        <v>0</v>
      </c>
      <c r="U8" s="69">
        <f t="array" aca="1" ref="U8" ca="1">IF(ROW()-ROW($J$2:$J$12)+1&gt;ROWS($I$2:$I$12)-COUNTBLANK($I$2:$I$12),"",INDIRECT(ADDRESS(SMALL((IF($I$2:$I$12&lt;&gt;"",ROW($I$2:$I$12),ROW()+ROWS($I$2:$I$12))),ROW()-ROW($J$2:$J$12)+1),COLUMN($I$2:$I$12),4)))</f>
        <v>0</v>
      </c>
      <c r="V8" s="60" t="str">
        <f t="array" aca="1" ref="V8" ca="1">IF(ROW()-ROW($K$2:$K$12)+1&gt;ROWS($J$2:$J$12)-COUNTBLANK($J$2:$J$12),"",INDIRECT(ADDRESS(SMALL((IF($J$2:$J$12&lt;&gt;"",ROW($J$2:$J$12),ROW()+ROWS($J$2:$J$12))),ROW()-ROW($K$2:$K$12)+1),COLUMN($J$2:$J$12),4)))</f>
        <v>n.d.</v>
      </c>
      <c r="W8" s="61" t="str">
        <f t="array" aca="1" ref="W8" ca="1">IF(ROW()-ROW($L$2:$L$12)+1&gt;ROWS($K$2:$K$12)-COUNTBLANK($K$2:$K$12),"",INDIRECT(ADDRESS(SMALL((IF($K$2:$K$12&lt;&gt;"",ROW($K$2:$K$12),ROW()+ROWS($K$2:$K$12))),ROW()-ROW($L$2:$L$12)+1),COLUMN($K$2:$K$12),4)))</f>
        <v>Unvollständig</v>
      </c>
      <c r="X8" s="59" t="str">
        <f t="array" aca="1" ref="X8" ca="1">IF(ROW()-ROW($M$2:$M$12)+1&gt;ROWS($L$2:$L$12)-COUNTBLANK($L$2:$L$12),"",INDIRECT(ADDRESS(SMALL((IF($L$2:$L$12&lt;&gt;"",ROW($L$2:$L$12),ROW()+ROWS($L$2:$L$12))),ROW()-ROW($M$2:$M$12)+1),COLUMN($L$2:$L$12),4)))</f>
        <v>-----</v>
      </c>
      <c r="Y8" s="59" t="str">
        <f t="array" aca="1" ref="Y8" ca="1">IF(ROW()-ROW($N$2:$N$12)+1&gt;ROWS($M$2:$M$12)-COUNTBLANK($M$2:$M$12),"",INDIRECT(ADDRESS(SMALL((IF($M$2:$M$12&lt;&gt;"",ROW($M$2:$M$12),ROW()+ROWS($M$2:$M$12))),ROW()-ROW($N$2:$N$12)+1),COLUMN($M$2:$M$12),4)))</f>
        <v>-----</v>
      </c>
    </row>
    <row r="9" spans="1:25" ht="54.95" customHeight="1" x14ac:dyDescent="0.25">
      <c r="A9" s="52" t="str">
        <f>IF('Kennzahlenbogen_(KB)'!R29=0,"",'Kennzahlenbogen_(KB)'!R29)</f>
        <v>Unvollständig</v>
      </c>
      <c r="B9" s="64"/>
      <c r="C9" s="53" t="str">
        <f>IF($A9="I.O.","",CONCATENATE('Kennzahlenbogen_(KB)'!B29,'Kennzahlenbogen_(KB)'!C29))</f>
        <v>6</v>
      </c>
      <c r="D9" s="54" t="str">
        <f>IF($A9="I.O.","",'Kennzahlenbogen_(KB)'!E29)</f>
        <v>Beratung durch den Psychosozialdienst (PSD)</v>
      </c>
      <c r="E9" s="118" t="str">
        <f>IF(AND('Kennzahlenbogen_(KB)'!L29="",$A9&lt;&gt;"I.O."),"-----",IF($A9="I.O.","",'Kennzahlenbogen_(KB)'!L29))</f>
        <v>-----</v>
      </c>
      <c r="F9" s="119" t="str">
        <f>IF($A9="I.O.","",'Kennzahlenbogen_(KB)'!M29)</f>
        <v>≥ 95%</v>
      </c>
      <c r="G9" s="118" t="str">
        <f>IF(AND('Kennzahlenbogen_(KB)'!O29="",$A9&lt;&gt;"I.O."),"-----",IF($A9="I.O.","",'Kennzahlenbogen_(KB)'!O29))</f>
        <v>-----</v>
      </c>
      <c r="H9" s="120" t="str">
        <f>IF($A9="I.O.","",IF('Kennzahlenbogen_(KB)'!Q29="","-----",'Kennzahlenbogen_(KB)'!Q29))</f>
        <v>-----</v>
      </c>
      <c r="I9" s="120">
        <f>IF($A9="I.O.","",IF('Kennzahlenbogen_(KB)'!Q30="","-----",'Kennzahlenbogen_(KB)'!Q30))</f>
        <v>0</v>
      </c>
      <c r="J9" s="55" t="str">
        <f>IF($A9="I.O.","",IF('Kennzahlenbogen_(KB)'!Q31="","-----",'Kennzahlenbogen_(KB)'!Q31))</f>
        <v>n.d.</v>
      </c>
      <c r="K9" s="56" t="str">
        <f>IF($A9="I.O.","",'Kennzahlenbogen_(KB)'!R29)</f>
        <v>Unvollständig</v>
      </c>
      <c r="L9" s="57" t="str">
        <f>IF(AND('Kennzahlenbogen_(KB)'!S29="",$A9&lt;&gt;"I.O."),"-----",IF($A9="I.O.","",'Kennzahlenbogen_(KB)'!S29))</f>
        <v>-----</v>
      </c>
      <c r="M9" s="57" t="str">
        <f>IF(AND('Kennzahlenbogen_(KB)'!T29="",$A9&lt;&gt;"I.O."),"-----",IF($A9="I.O.","",'Kennzahlenbogen_(KB)'!T29))</f>
        <v>-----</v>
      </c>
      <c r="O9" s="58" t="str">
        <f t="array" aca="1" ref="O9" ca="1">IF(ROW()-ROW($D$2:$D$12)+1&gt;ROWS($C$2:$C$12)-COUNTBLANK($C$2:$C$12),"",INDIRECT(ADDRESS(SMALL((IF($C$2:$C$12&lt;&gt;"",ROW($C$2:$C$12),ROW()+ROWS($C$2:$C$12))),ROW()-ROW($D$2:$D$12)+1),COLUMN($C$2:$C$12),4)))</f>
        <v>6</v>
      </c>
      <c r="P9" s="59" t="str">
        <f t="array" aca="1" ref="P9" ca="1">IF(ROW()-ROW($E$2:$E$12)+1&gt;ROWS($D$2:$D$12)-COUNTBLANK($D$2:$D$12),"",INDIRECT(ADDRESS(SMALL((IF($D$2:$D$12&gt;"",ROW($D$2:$D$12),ROW()+ROWS($D$2:$D$12))),ROW()-ROW($E$2:$E$12)+1),COLUMN($D$2:$D$12),4)))</f>
        <v>Beratung durch den Psychosozialdienst (PSD)</v>
      </c>
      <c r="Q9" s="70" t="str">
        <f t="array" aca="1" ref="Q9" ca="1">IF(ROW()-ROW($F$2:$F$12)+1&gt;ROWS($E$2:$E$12)-COUNTBLANK($E$2:$E$12),"",INDIRECT(ADDRESS(SMALL((IF($E$2:$E$12&gt;"",ROW($E$2:$E$12),ROW()+ROWS($E$2:$E$12))),ROW()-ROW($F$2:$F$12)+1),COLUMN($E$2:$E$12),4)))</f>
        <v>-----</v>
      </c>
      <c r="R9" s="70" t="str">
        <f t="array" aca="1" ref="R9" ca="1">IF(ROW()-ROW($G$2:$G$12)+1&gt;ROWS($F$2:$F$12)-COUNTBLANK($F$2:$F$12),"",INDIRECT(ADDRESS(SMALL((IF($F$2:$F$12&gt;"",ROW($F$2:$F$12),ROW()+ROWS($F$2:$F$12))),ROW()-ROW($G$2:$G$12)+1),COLUMN($F$2:$F$12),4)))</f>
        <v>≥ 95%</v>
      </c>
      <c r="S9" s="70" t="str">
        <f t="array" aca="1" ref="S9" ca="1">IF(ROW()-ROW($H$2:$H$12)+1&gt;ROWS($G$2:$G$12)-COUNTBLANK($G$2:$G$12),"",INDIRECT(ADDRESS(SMALL((IF($G$2:$G$12&lt;&gt;"",ROW($G$2:$G$12),ROW()+ROWS($G$2:$G$12))),ROW()-ROW($H$2:$H$12)+1),COLUMN($G$2:$G$12),4)))</f>
        <v>-----</v>
      </c>
      <c r="T9" s="69" t="str">
        <f t="array" aca="1" ref="T9" ca="1">IF(ROW()-ROW($I$2:$I$12)+1&gt;ROWS($H$2:$H$12)-COUNTBLANK($H$2:$H$12),"",INDIRECT(ADDRESS(SMALL((IF($H$2:$H$12&lt;&gt;"",ROW($H$2:$H$12),ROW()+ROWS($H$2:$H$12))),ROW()-ROW($I$2:$I$12)+1),COLUMN($H$2:$H$12),4)))</f>
        <v>-----</v>
      </c>
      <c r="U9" s="69">
        <f t="array" aca="1" ref="U9" ca="1">IF(ROW()-ROW($J$2:$J$12)+1&gt;ROWS($I$2:$I$12)-COUNTBLANK($I$2:$I$12),"",INDIRECT(ADDRESS(SMALL((IF($I$2:$I$12&lt;&gt;"",ROW($I$2:$I$12),ROW()+ROWS($I$2:$I$12))),ROW()-ROW($J$2:$J$12)+1),COLUMN($I$2:$I$12),4)))</f>
        <v>0</v>
      </c>
      <c r="V9" s="60" t="str">
        <f t="array" aca="1" ref="V9" ca="1">IF(ROW()-ROW($K$2:$K$12)+1&gt;ROWS($J$2:$J$12)-COUNTBLANK($J$2:$J$12),"",INDIRECT(ADDRESS(SMALL((IF($J$2:$J$12&lt;&gt;"",ROW($J$2:$J$12),ROW()+ROWS($J$2:$J$12))),ROW()-ROW($K$2:$K$12)+1),COLUMN($J$2:$J$12),4)))</f>
        <v>n.d.</v>
      </c>
      <c r="W9" s="61" t="str">
        <f t="array" aca="1" ref="W9" ca="1">IF(ROW()-ROW($L$2:$L$12)+1&gt;ROWS($K$2:$K$12)-COUNTBLANK($K$2:$K$12),"",INDIRECT(ADDRESS(SMALL((IF($K$2:$K$12&lt;&gt;"",ROW($K$2:$K$12),ROW()+ROWS($K$2:$K$12))),ROW()-ROW($L$2:$L$12)+1),COLUMN($K$2:$K$12),4)))</f>
        <v>Unvollständig</v>
      </c>
      <c r="X9" s="59" t="str">
        <f t="array" aca="1" ref="X9" ca="1">IF(ROW()-ROW($M$2:$M$12)+1&gt;ROWS($L$2:$L$12)-COUNTBLANK($L$2:$L$12),"",INDIRECT(ADDRESS(SMALL((IF($L$2:$L$12&lt;&gt;"",ROW($L$2:$L$12),ROW()+ROWS($L$2:$L$12))),ROW()-ROW($M$2:$M$12)+1),COLUMN($L$2:$L$12),4)))</f>
        <v>-----</v>
      </c>
      <c r="Y9" s="59" t="str">
        <f t="array" aca="1" ref="Y9" ca="1">IF(ROW()-ROW($N$2:$N$12)+1&gt;ROWS($M$2:$M$12)-COUNTBLANK($M$2:$M$12),"",INDIRECT(ADDRESS(SMALL((IF($M$2:$M$12&lt;&gt;"",ROW($M$2:$M$12),ROW()+ROWS($M$2:$M$12))),ROW()-ROW($N$2:$N$12)+1),COLUMN($M$2:$M$12),4)))</f>
        <v>-----</v>
      </c>
    </row>
    <row r="10" spans="1:25" ht="54.95" customHeight="1" x14ac:dyDescent="0.25">
      <c r="A10" s="52" t="str">
        <f>IF('Kennzahlenbogen_(KB)'!R32=0,"",'Kennzahlenbogen_(KB)'!R32)</f>
        <v>Unvollständig</v>
      </c>
      <c r="B10" s="64"/>
      <c r="C10" s="53" t="str">
        <f>IF($A10="I.O.","",CONCATENATE('Kennzahlenbogen_(KB)'!B32,'Kennzahlenbogen_(KB)'!C32))</f>
        <v>7</v>
      </c>
      <c r="D10" s="54" t="str">
        <f>IF($A10="I.O.","",'Kennzahlenbogen_(KB)'!E32)</f>
        <v>Eingeschlossene Zentrumsfälle in Therapieoptimierungsstudien/
GPOH-Register</v>
      </c>
      <c r="E10" s="118" t="str">
        <f>IF(AND('Kennzahlenbogen_(KB)'!L32="",$A10&lt;&gt;"I.O."),"-----",IF($A10="I.O.","",'Kennzahlenbogen_(KB)'!L32))</f>
        <v>-----</v>
      </c>
      <c r="F10" s="119" t="str">
        <f>IF($A10="I.O.","",'Kennzahlenbogen_(KB)'!M32)</f>
        <v>≥ 90%</v>
      </c>
      <c r="G10" s="118" t="str">
        <f>IF(AND('Kennzahlenbogen_(KB)'!O32="",$A10&lt;&gt;"I.O."),"-----",IF($A10="I.O.","",'Kennzahlenbogen_(KB)'!O32))</f>
        <v>-----</v>
      </c>
      <c r="H10" s="120">
        <f>IF($A10="I.O.","",IF('Kennzahlenbogen_(KB)'!Q32="","-----",'Kennzahlenbogen_(KB)'!Q32))</f>
        <v>0</v>
      </c>
      <c r="I10" s="120" t="str">
        <f>IF($A10="I.O.","",IF('Kennzahlenbogen_(KB)'!Q33="","-----",'Kennzahlenbogen_(KB)'!Q33))</f>
        <v>-----</v>
      </c>
      <c r="J10" s="55" t="str">
        <f>IF($A10="I.O.","",IF('Kennzahlenbogen_(KB)'!Q34="","-----",'Kennzahlenbogen_(KB)'!Q34))</f>
        <v>n.d.</v>
      </c>
      <c r="K10" s="56" t="str">
        <f>IF($A10="I.O.","",'Kennzahlenbogen_(KB)'!R32)</f>
        <v>Unvollständig</v>
      </c>
      <c r="L10" s="57" t="str">
        <f>IF(AND('Kennzahlenbogen_(KB)'!S32="",$A10&lt;&gt;"I.O."),"-----",IF($A10="I.O.","",'Kennzahlenbogen_(KB)'!S32))</f>
        <v>-----</v>
      </c>
      <c r="M10" s="57" t="str">
        <f>IF(AND('Kennzahlenbogen_(KB)'!T32="",$A10&lt;&gt;"I.O."),"-----",IF($A10="I.O.","",'Kennzahlenbogen_(KB)'!T32))</f>
        <v>-----</v>
      </c>
      <c r="O10" s="58" t="str">
        <f t="array" aca="1" ref="O10" ca="1">IF(ROW()-ROW($D$2:$D$12)+1&gt;ROWS($C$2:$C$12)-COUNTBLANK($C$2:$C$12),"",INDIRECT(ADDRESS(SMALL((IF($C$2:$C$12&lt;&gt;"",ROW($C$2:$C$12),ROW()+ROWS($C$2:$C$12))),ROW()-ROW($D$2:$D$12)+1),COLUMN($C$2:$C$12),4)))</f>
        <v>7</v>
      </c>
      <c r="P10" s="59" t="str">
        <f t="array" aca="1" ref="P10" ca="1">IF(ROW()-ROW($E$2:$E$12)+1&gt;ROWS($D$2:$D$12)-COUNTBLANK($D$2:$D$12),"",INDIRECT(ADDRESS(SMALL((IF($D$2:$D$12&gt;"",ROW($D$2:$D$12),ROW()+ROWS($D$2:$D$12))),ROW()-ROW($E$2:$E$12)+1),COLUMN($D$2:$D$12),4)))</f>
        <v>Eingeschlossene Zentrumsfälle in Therapieoptimierungsstudien/
GPOH-Register</v>
      </c>
      <c r="Q10" s="70" t="str">
        <f t="array" aca="1" ref="Q10" ca="1">IF(ROW()-ROW($F$2:$F$12)+1&gt;ROWS($E$2:$E$12)-COUNTBLANK($E$2:$E$12),"",INDIRECT(ADDRESS(SMALL((IF($E$2:$E$12&gt;"",ROW($E$2:$E$12),ROW()+ROWS($E$2:$E$12))),ROW()-ROW($F$2:$F$12)+1),COLUMN($E$2:$E$12),4)))</f>
        <v>-----</v>
      </c>
      <c r="R10" s="70" t="str">
        <f t="array" aca="1" ref="R10" ca="1">IF(ROW()-ROW($G$2:$G$12)+1&gt;ROWS($F$2:$F$12)-COUNTBLANK($F$2:$F$12),"",INDIRECT(ADDRESS(SMALL((IF($F$2:$F$12&gt;"",ROW($F$2:$F$12),ROW()+ROWS($F$2:$F$12))),ROW()-ROW($G$2:$G$12)+1),COLUMN($F$2:$F$12),4)))</f>
        <v>≥ 90%</v>
      </c>
      <c r="S10" s="70" t="str">
        <f t="array" aca="1" ref="S10" ca="1">IF(ROW()-ROW($H$2:$H$12)+1&gt;ROWS($G$2:$G$12)-COUNTBLANK($G$2:$G$12),"",INDIRECT(ADDRESS(SMALL((IF($G$2:$G$12&lt;&gt;"",ROW($G$2:$G$12),ROW()+ROWS($G$2:$G$12))),ROW()-ROW($H$2:$H$12)+1),COLUMN($G$2:$G$12),4)))</f>
        <v>-----</v>
      </c>
      <c r="T10" s="69">
        <f t="array" aca="1" ref="T10" ca="1">IF(ROW()-ROW($I$2:$I$12)+1&gt;ROWS($H$2:$H$12)-COUNTBLANK($H$2:$H$12),"",INDIRECT(ADDRESS(SMALL((IF($H$2:$H$12&lt;&gt;"",ROW($H$2:$H$12),ROW()+ROWS($H$2:$H$12))),ROW()-ROW($I$2:$I$12)+1),COLUMN($H$2:$H$12),4)))</f>
        <v>0</v>
      </c>
      <c r="U10" s="69" t="str">
        <f t="array" aca="1" ref="U10" ca="1">IF(ROW()-ROW($J$2:$J$12)+1&gt;ROWS($I$2:$I$12)-COUNTBLANK($I$2:$I$12),"",INDIRECT(ADDRESS(SMALL((IF($I$2:$I$12&lt;&gt;"",ROW($I$2:$I$12),ROW()+ROWS($I$2:$I$12))),ROW()-ROW($J$2:$J$12)+1),COLUMN($I$2:$I$12),4)))</f>
        <v>-----</v>
      </c>
      <c r="V10" s="60" t="str">
        <f t="array" aca="1" ref="V10" ca="1">IF(ROW()-ROW($K$2:$K$12)+1&gt;ROWS($J$2:$J$12)-COUNTBLANK($J$2:$J$12),"",INDIRECT(ADDRESS(SMALL((IF($J$2:$J$12&lt;&gt;"",ROW($J$2:$J$12),ROW()+ROWS($J$2:$J$12))),ROW()-ROW($K$2:$K$12)+1),COLUMN($J$2:$J$12),4)))</f>
        <v>n.d.</v>
      </c>
      <c r="W10" s="61" t="str">
        <f t="array" aca="1" ref="W10" ca="1">IF(ROW()-ROW($L$2:$L$12)+1&gt;ROWS($K$2:$K$12)-COUNTBLANK($K$2:$K$12),"",INDIRECT(ADDRESS(SMALL((IF($K$2:$K$12&lt;&gt;"",ROW($K$2:$K$12),ROW()+ROWS($K$2:$K$12))),ROW()-ROW($L$2:$L$12)+1),COLUMN($K$2:$K$12),4)))</f>
        <v>Unvollständig</v>
      </c>
      <c r="X10" s="59" t="str">
        <f t="array" aca="1" ref="X10" ca="1">IF(ROW()-ROW($M$2:$M$12)+1&gt;ROWS($L$2:$L$12)-COUNTBLANK($L$2:$L$12),"",INDIRECT(ADDRESS(SMALL((IF($L$2:$L$12&lt;&gt;"",ROW($L$2:$L$12),ROW()+ROWS($L$2:$L$12))),ROW()-ROW($M$2:$M$12)+1),COLUMN($L$2:$L$12),4)))</f>
        <v>-----</v>
      </c>
      <c r="Y10" s="59" t="str">
        <f t="array" aca="1" ref="Y10" ca="1">IF(ROW()-ROW($N$2:$N$12)+1&gt;ROWS($M$2:$M$12)-COUNTBLANK($M$2:$M$12),"",INDIRECT(ADDRESS(SMALL((IF($M$2:$M$12&lt;&gt;"",ROW($M$2:$M$12),ROW()+ROWS($M$2:$M$12))),ROW()-ROW($N$2:$N$12)+1),COLUMN($M$2:$M$12),4)))</f>
        <v>-----</v>
      </c>
    </row>
    <row r="11" spans="1:25" ht="54.95" customHeight="1" x14ac:dyDescent="0.25">
      <c r="A11" s="52" t="str">
        <f>IF('Kennzahlenbogen_(KB)'!R35=0,"",'Kennzahlenbogen_(KB)'!R35)</f>
        <v>Unvollständig</v>
      </c>
      <c r="B11" s="64"/>
      <c r="C11" s="53" t="str">
        <f>IF($A11="I.O.","",CONCATENATE('Kennzahlenbogen_(KB)'!B35,'Kennzahlenbogen_(KB)'!C35))</f>
        <v>8</v>
      </c>
      <c r="D11" s="54" t="str">
        <f>IF($A11="I.O.","",'Kennzahlenbogen_(KB)'!E35)</f>
        <v>Meldung nationales Kinderkrebsregister (KKR)</v>
      </c>
      <c r="E11" s="118" t="str">
        <f>IF(AND('Kennzahlenbogen_(KB)'!L35="",$A11&lt;&gt;"I.O."),"-----",IF($A11="I.O.","",'Kennzahlenbogen_(KB)'!L35))</f>
        <v>-----</v>
      </c>
      <c r="F11" s="119" t="str">
        <f>IF($A11="I.O.","",'Kennzahlenbogen_(KB)'!M35)</f>
        <v>≥ 95%</v>
      </c>
      <c r="G11" s="118" t="str">
        <f>IF(AND('Kennzahlenbogen_(KB)'!O35="",$A11&lt;&gt;"I.O."),"-----",IF($A11="I.O.","",'Kennzahlenbogen_(KB)'!O35))</f>
        <v>-----</v>
      </c>
      <c r="H11" s="120" t="str">
        <f>IF($A11="I.O.","",IF('Kennzahlenbogen_(KB)'!Q35="","-----",'Kennzahlenbogen_(KB)'!Q35))</f>
        <v>-----</v>
      </c>
      <c r="I11" s="120">
        <f>IF($A11="I.O.","",IF('Kennzahlenbogen_(KB)'!Q36="","-----",'Kennzahlenbogen_(KB)'!Q36))</f>
        <v>0</v>
      </c>
      <c r="J11" s="55" t="str">
        <f>IF($A11="I.O.","",IF('Kennzahlenbogen_(KB)'!Q37="","-----",'Kennzahlenbogen_(KB)'!Q37))</f>
        <v>n.d.</v>
      </c>
      <c r="K11" s="56" t="str">
        <f>IF($A11="I.O.","",'Kennzahlenbogen_(KB)'!R35)</f>
        <v>Unvollständig</v>
      </c>
      <c r="L11" s="57" t="str">
        <f>IF(AND('Kennzahlenbogen_(KB)'!S35="",$A11&lt;&gt;"I.O."),"-----",IF($A11="I.O.","",'Kennzahlenbogen_(KB)'!S35))</f>
        <v>-----</v>
      </c>
      <c r="M11" s="57" t="str">
        <f>IF(AND('Kennzahlenbogen_(KB)'!T35="",$A11&lt;&gt;"I.O."),"-----",IF($A11="I.O.","",'Kennzahlenbogen_(KB)'!T35))</f>
        <v>-----</v>
      </c>
      <c r="O11" s="58" t="str">
        <f t="array" aca="1" ref="O11" ca="1">IF(ROW()-ROW($D$2:$D$12)+1&gt;ROWS($C$2:$C$12)-COUNTBLANK($C$2:$C$12),"",INDIRECT(ADDRESS(SMALL((IF($C$2:$C$12&lt;&gt;"",ROW($C$2:$C$12),ROW()+ROWS($C$2:$C$12))),ROW()-ROW($D$2:$D$12)+1),COLUMN($C$2:$C$12),4)))</f>
        <v>8</v>
      </c>
      <c r="P11" s="59" t="str">
        <f t="array" aca="1" ref="P11" ca="1">IF(ROW()-ROW($E$2:$E$12)+1&gt;ROWS($D$2:$D$12)-COUNTBLANK($D$2:$D$12),"",INDIRECT(ADDRESS(SMALL((IF($D$2:$D$12&gt;"",ROW($D$2:$D$12),ROW()+ROWS($D$2:$D$12))),ROW()-ROW($E$2:$E$12)+1),COLUMN($D$2:$D$12),4)))</f>
        <v>Meldung nationales Kinderkrebsregister (KKR)</v>
      </c>
      <c r="Q11" s="70" t="str">
        <f t="array" aca="1" ref="Q11" ca="1">IF(ROW()-ROW($F$2:$F$12)+1&gt;ROWS($E$2:$E$12)-COUNTBLANK($E$2:$E$12),"",INDIRECT(ADDRESS(SMALL((IF($E$2:$E$12&gt;"",ROW($E$2:$E$12),ROW()+ROWS($E$2:$E$12))),ROW()-ROW($F$2:$F$12)+1),COLUMN($E$2:$E$12),4)))</f>
        <v>-----</v>
      </c>
      <c r="R11" s="70" t="str">
        <f t="array" aca="1" ref="R11" ca="1">IF(ROW()-ROW($G$2:$G$12)+1&gt;ROWS($F$2:$F$12)-COUNTBLANK($F$2:$F$12),"",INDIRECT(ADDRESS(SMALL((IF($F$2:$F$12&gt;"",ROW($F$2:$F$12),ROW()+ROWS($F$2:$F$12))),ROW()-ROW($G$2:$G$12)+1),COLUMN($F$2:$F$12),4)))</f>
        <v>≥ 95%</v>
      </c>
      <c r="S11" s="70" t="str">
        <f t="array" aca="1" ref="S11" ca="1">IF(ROW()-ROW($H$2:$H$12)+1&gt;ROWS($G$2:$G$12)-COUNTBLANK($G$2:$G$12),"",INDIRECT(ADDRESS(SMALL((IF($G$2:$G$12&lt;&gt;"",ROW($G$2:$G$12),ROW()+ROWS($G$2:$G$12))),ROW()-ROW($H$2:$H$12)+1),COLUMN($G$2:$G$12),4)))</f>
        <v>-----</v>
      </c>
      <c r="T11" s="69" t="str">
        <f t="array" aca="1" ref="T11" ca="1">IF(ROW()-ROW($I$2:$I$12)+1&gt;ROWS($H$2:$H$12)-COUNTBLANK($H$2:$H$12),"",INDIRECT(ADDRESS(SMALL((IF($H$2:$H$12&lt;&gt;"",ROW($H$2:$H$12),ROW()+ROWS($H$2:$H$12))),ROW()-ROW($I$2:$I$12)+1),COLUMN($H$2:$H$12),4)))</f>
        <v>-----</v>
      </c>
      <c r="U11" s="69">
        <f t="array" aca="1" ref="U11" ca="1">IF(ROW()-ROW($J$2:$J$12)+1&gt;ROWS($I$2:$I$12)-COUNTBLANK($I$2:$I$12),"",INDIRECT(ADDRESS(SMALL((IF($I$2:$I$12&lt;&gt;"",ROW($I$2:$I$12),ROW()+ROWS($I$2:$I$12))),ROW()-ROW($J$2:$J$12)+1),COLUMN($I$2:$I$12),4)))</f>
        <v>0</v>
      </c>
      <c r="V11" s="60" t="str">
        <f t="array" aca="1" ref="V11" ca="1">IF(ROW()-ROW($K$2:$K$12)+1&gt;ROWS($J$2:$J$12)-COUNTBLANK($J$2:$J$12),"",INDIRECT(ADDRESS(SMALL((IF($J$2:$J$12&lt;&gt;"",ROW($J$2:$J$12),ROW()+ROWS($J$2:$J$12))),ROW()-ROW($K$2:$K$12)+1),COLUMN($J$2:$J$12),4)))</f>
        <v>n.d.</v>
      </c>
      <c r="W11" s="61" t="str">
        <f t="array" aca="1" ref="W11" ca="1">IF(ROW()-ROW($L$2:$L$12)+1&gt;ROWS($K$2:$K$12)-COUNTBLANK($K$2:$K$12),"",INDIRECT(ADDRESS(SMALL((IF($K$2:$K$12&lt;&gt;"",ROW($K$2:$K$12),ROW()+ROWS($K$2:$K$12))),ROW()-ROW($L$2:$L$12)+1),COLUMN($K$2:$K$12),4)))</f>
        <v>Unvollständig</v>
      </c>
      <c r="X11" s="59" t="str">
        <f t="array" aca="1" ref="X11" ca="1">IF(ROW()-ROW($M$2:$M$12)+1&gt;ROWS($L$2:$L$12)-COUNTBLANK($L$2:$L$12),"",INDIRECT(ADDRESS(SMALL((IF($L$2:$L$12&lt;&gt;"",ROW($L$2:$L$12),ROW()+ROWS($L$2:$L$12))),ROW()-ROW($M$2:$M$12)+1),COLUMN($L$2:$L$12),4)))</f>
        <v>-----</v>
      </c>
      <c r="Y11" s="59" t="str">
        <f t="array" aca="1" ref="Y11" ca="1">IF(ROW()-ROW($N$2:$N$12)+1&gt;ROWS($M$2:$M$12)-COUNTBLANK($M$2:$M$12),"",INDIRECT(ADDRESS(SMALL((IF($M$2:$M$12&lt;&gt;"",ROW($M$2:$M$12),ROW()+ROWS($M$2:$M$12))),ROW()-ROW($N$2:$N$12)+1),COLUMN($M$2:$M$12),4)))</f>
        <v>-----</v>
      </c>
    </row>
    <row r="12" spans="1:25" ht="54.95" customHeight="1" x14ac:dyDescent="0.25">
      <c r="A12" s="52" t="str">
        <f>IF('Kennzahlenbogen_(KB)'!R38=0,"",'Kennzahlenbogen_(KB)'!R38)</f>
        <v>Unvollständig</v>
      </c>
      <c r="B12" s="64"/>
      <c r="C12" s="53" t="str">
        <f>IF($A12="I.O.","",CONCATENATE('Kennzahlenbogen_(KB)'!B38,'Kennzahlenbogen_(KB)'!C38))</f>
        <v xml:space="preserve">9
</v>
      </c>
      <c r="D12" s="54" t="str">
        <f>IF($A12="I.O.","",'Kennzahlenbogen_(KB)'!E38)</f>
        <v>„time to antibiotic“</v>
      </c>
      <c r="E12" s="118" t="str">
        <f>IF(AND('Kennzahlenbogen_(KB)'!L38="",$A12&lt;&gt;"I.O."),"-----",IF($A12="I.O.","",'Kennzahlenbogen_(KB)'!L38))</f>
        <v>-----</v>
      </c>
      <c r="F12" s="119" t="str">
        <f>IF($A12="I.O.","",'Kennzahlenbogen_(KB)'!M38)</f>
        <v>Derzeit keine Vorgaben</v>
      </c>
      <c r="G12" s="118" t="str">
        <f>IF(AND('Kennzahlenbogen_(KB)'!O38="",$A12&lt;&gt;"I.O."),"-----",IF($A12="I.O.","",'Kennzahlenbogen_(KB)'!O38))</f>
        <v>-----</v>
      </c>
      <c r="H12" s="120" t="str">
        <f>IF($A12="I.O.","",IF('Kennzahlenbogen_(KB)'!Q38="","-----",'Kennzahlenbogen_(KB)'!Q38))</f>
        <v>-----</v>
      </c>
      <c r="I12" s="120" t="str">
        <f>IF($A12="I.O.","",IF('Kennzahlenbogen_(KB)'!Q39="","-----",'Kennzahlenbogen_(KB)'!Q39))</f>
        <v>-----</v>
      </c>
      <c r="J12" s="55" t="str">
        <f>IF($A12="I.O.","",IF('Kennzahlenbogen_(KB)'!Q40="","-----",'Kennzahlenbogen_(KB)'!Q40))</f>
        <v>n.d.</v>
      </c>
      <c r="K12" s="56" t="str">
        <f>IF($A12="I.O.","",'Kennzahlenbogen_(KB)'!R38)</f>
        <v>Unvollständig</v>
      </c>
      <c r="L12" s="57" t="str">
        <f>IF(AND('Kennzahlenbogen_(KB)'!S38="",$A12&lt;&gt;"I.O."),"-----",IF($A12="I.O.","",'Kennzahlenbogen_(KB)'!S38))</f>
        <v>-----</v>
      </c>
      <c r="M12" s="57" t="str">
        <f>IF(AND('Kennzahlenbogen_(KB)'!T38="",$A12&lt;&gt;"I.O."),"-----",IF($A12="I.O.","",'Kennzahlenbogen_(KB)'!T38))</f>
        <v>-----</v>
      </c>
      <c r="O12" s="58" t="str">
        <f t="array" aca="1" ref="O12" ca="1">IF(ROW()-ROW($D$2:$D$12)+1&gt;ROWS($C$2:$C$12)-COUNTBLANK($C$2:$C$12),"",INDIRECT(ADDRESS(SMALL((IF($C$2:$C$12&lt;&gt;"",ROW($C$2:$C$12),ROW()+ROWS($C$2:$C$12))),ROW()-ROW($D$2:$D$12)+1),COLUMN($C$2:$C$12),4)))</f>
        <v xml:space="preserve">9
</v>
      </c>
      <c r="P12" s="59" t="str">
        <f t="array" aca="1" ref="P12" ca="1">IF(ROW()-ROW($E$2:$E$12)+1&gt;ROWS($D$2:$D$12)-COUNTBLANK($D$2:$D$12),"",INDIRECT(ADDRESS(SMALL((IF($D$2:$D$12&gt;"",ROW($D$2:$D$12),ROW()+ROWS($D$2:$D$12))),ROW()-ROW($E$2:$E$12)+1),COLUMN($D$2:$D$12),4)))</f>
        <v>„time to antibiotic“</v>
      </c>
      <c r="Q12" s="70" t="str">
        <f t="array" aca="1" ref="Q12" ca="1">IF(ROW()-ROW($F$2:$F$12)+1&gt;ROWS($E$2:$E$12)-COUNTBLANK($E$2:$E$12),"",INDIRECT(ADDRESS(SMALL((IF($E$2:$E$12&gt;"",ROW($E$2:$E$12),ROW()+ROWS($E$2:$E$12))),ROW()-ROW($F$2:$F$12)+1),COLUMN($E$2:$E$12),4)))</f>
        <v>-----</v>
      </c>
      <c r="R12" s="70" t="str">
        <f t="array" aca="1" ref="R12" ca="1">IF(ROW()-ROW($G$2:$G$12)+1&gt;ROWS($F$2:$F$12)-COUNTBLANK($F$2:$F$12),"",INDIRECT(ADDRESS(SMALL((IF($F$2:$F$12&gt;"",ROW($F$2:$F$12),ROW()+ROWS($F$2:$F$12))),ROW()-ROW($G$2:$G$12)+1),COLUMN($F$2:$F$12),4)))</f>
        <v>Derzeit keine Vorgaben</v>
      </c>
      <c r="S12" s="70" t="str">
        <f t="array" aca="1" ref="S12" ca="1">IF(ROW()-ROW($H$2:$H$12)+1&gt;ROWS($G$2:$G$12)-COUNTBLANK($G$2:$G$12),"",INDIRECT(ADDRESS(SMALL((IF($G$2:$G$12&lt;&gt;"",ROW($G$2:$G$12),ROW()+ROWS($G$2:$G$12))),ROW()-ROW($H$2:$H$12)+1),COLUMN($G$2:$G$12),4)))</f>
        <v>-----</v>
      </c>
      <c r="T12" s="69" t="str">
        <f t="array" aca="1" ref="T12" ca="1">IF(ROW()-ROW($I$2:$I$12)+1&gt;ROWS($H$2:$H$12)-COUNTBLANK($H$2:$H$12),"",INDIRECT(ADDRESS(SMALL((IF($H$2:$H$12&lt;&gt;"",ROW($H$2:$H$12),ROW()+ROWS($H$2:$H$12))),ROW()-ROW($I$2:$I$12)+1),COLUMN($H$2:$H$12),4)))</f>
        <v>-----</v>
      </c>
      <c r="U12" s="69" t="str">
        <f t="array" aca="1" ref="U12" ca="1">IF(ROW()-ROW($J$2:$J$12)+1&gt;ROWS($I$2:$I$12)-COUNTBLANK($I$2:$I$12),"",INDIRECT(ADDRESS(SMALL((IF($I$2:$I$12&lt;&gt;"",ROW($I$2:$I$12),ROW()+ROWS($I$2:$I$12))),ROW()-ROW($J$2:$J$12)+1),COLUMN($I$2:$I$12),4)))</f>
        <v>-----</v>
      </c>
      <c r="V12" s="60" t="str">
        <f t="array" aca="1" ref="V12" ca="1">IF(ROW()-ROW($K$2:$K$12)+1&gt;ROWS($J$2:$J$12)-COUNTBLANK($J$2:$J$12),"",INDIRECT(ADDRESS(SMALL((IF($J$2:$J$12&lt;&gt;"",ROW($J$2:$J$12),ROW()+ROWS($J$2:$J$12))),ROW()-ROW($K$2:$K$12)+1),COLUMN($J$2:$J$12),4)))</f>
        <v>n.d.</v>
      </c>
      <c r="W12" s="61" t="str">
        <f t="array" aca="1" ref="W12" ca="1">IF(ROW()-ROW($L$2:$L$12)+1&gt;ROWS($K$2:$K$12)-COUNTBLANK($K$2:$K$12),"",INDIRECT(ADDRESS(SMALL((IF($K$2:$K$12&lt;&gt;"",ROW($K$2:$K$12),ROW()+ROWS($K$2:$K$12))),ROW()-ROW($L$2:$L$12)+1),COLUMN($K$2:$K$12),4)))</f>
        <v>Unvollständig</v>
      </c>
      <c r="X12" s="59" t="str">
        <f t="array" aca="1" ref="X12" ca="1">IF(ROW()-ROW($M$2:$M$12)+1&gt;ROWS($L$2:$L$12)-COUNTBLANK($L$2:$L$12),"",INDIRECT(ADDRESS(SMALL((IF($L$2:$L$12&lt;&gt;"",ROW($L$2:$L$12),ROW()+ROWS($L$2:$L$12))),ROW()-ROW($M$2:$M$12)+1),COLUMN($L$2:$L$12),4)))</f>
        <v>-----</v>
      </c>
      <c r="Y12" s="59" t="str">
        <f t="array" aca="1" ref="Y12" ca="1">IF(ROW()-ROW($N$2:$N$12)+1&gt;ROWS($M$2:$M$12)-COUNTBLANK($M$2:$M$12),"",INDIRECT(ADDRESS(SMALL((IF($M$2:$M$12&lt;&gt;"",ROW($M$2:$M$12),ROW()+ROWS($M$2:$M$12))),ROW()-ROW($N$2:$N$12)+1),COLUMN($M$2:$M$12),4)))</f>
        <v>-----</v>
      </c>
    </row>
  </sheetData>
  <sheetProtection formatColumns="0" formatRows="0" selectLockedCells="1" sort="0"/>
  <phoneticPr fontId="61" type="noConversion"/>
  <conditionalFormatting sqref="K2:K12">
    <cfRule type="cellIs" dxfId="69" priority="133" stopIfTrue="1" operator="equal">
      <formula>"Sollvorgabe nicht erfüllt"</formula>
    </cfRule>
    <cfRule type="cellIs" dxfId="68" priority="134" stopIfTrue="1" operator="equal">
      <formula>"I.O. (Plausibilität unklar)"</formula>
    </cfRule>
    <cfRule type="expression" dxfId="67" priority="135" stopIfTrue="1">
      <formula>OR(K2="Unvollständig",K2="Inkorrekt")</formula>
    </cfRule>
    <cfRule type="cellIs" dxfId="66" priority="136" stopIfTrue="1" operator="equal">
      <formula>"I.O."</formula>
    </cfRule>
  </conditionalFormatting>
  <dataValidations count="1">
    <dataValidation allowBlank="1" showInputMessage="1" showErrorMessage="1" promptTitle="Hinweis" prompt="Übertrag erfolgt _x000a_automatisch aus _x000a_Kennzahlenbogen" sqref="L1:M12" xr:uid="{00000000-0002-0000-0D00-000000000000}"/>
  </dataValidations>
  <pageMargins left="7.8740157480315001E-2" right="3.9370078740157501E-2" top="0.27559055118110198" bottom="0.27559055118110198" header="0.118110236220472" footer="0.118110236220472"/>
  <pageSetup orientation="landscape" r:id="rId1"/>
  <headerFooter>
    <oddFooter>&amp;L&amp;"Arial,Standard"&amp;7&amp;F&amp;C&amp;"Arial,Standard"&amp;7 © DKG  Alle Rechte vorbehalten&amp;R&amp;"Arial,Standard"&amp;7&amp;P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
    <pageSetUpPr fitToPage="1"/>
  </sheetPr>
  <dimension ref="B1:R50"/>
  <sheetViews>
    <sheetView showGridLines="0" zoomScaleNormal="100" workbookViewId="0">
      <pane xSplit="1" ySplit="9" topLeftCell="B10" activePane="bottomRight" state="frozen"/>
      <selection activeCell="B7" sqref="B7:D7"/>
      <selection pane="topRight" activeCell="B7" sqref="B7:D7"/>
      <selection pane="bottomLeft" activeCell="B7" sqref="B7:D7"/>
      <selection pane="bottomRight" activeCell="E10" sqref="E10"/>
    </sheetView>
  </sheetViews>
  <sheetFormatPr defaultColWidth="11.5703125" defaultRowHeight="12.75" x14ac:dyDescent="0.2"/>
  <cols>
    <col min="1" max="1" width="0.85546875" style="103" customWidth="1"/>
    <col min="2" max="2" width="4.140625" style="103" customWidth="1"/>
    <col min="3" max="3" width="13.7109375" style="203" customWidth="1"/>
    <col min="4" max="4" width="10.140625" style="203" customWidth="1"/>
    <col min="5" max="5" width="49.7109375" style="103" customWidth="1"/>
    <col min="6" max="6" width="18.85546875" style="204" customWidth="1"/>
    <col min="7" max="7" width="18.140625" style="103" customWidth="1"/>
    <col min="8" max="11" width="12.7109375" style="103" customWidth="1"/>
    <col min="12" max="12" width="0.85546875" style="103" customWidth="1"/>
    <col min="13" max="13" width="11" style="103" customWidth="1"/>
    <col min="14" max="18" width="11.5703125" style="103" hidden="1" customWidth="1"/>
    <col min="19" max="27" width="11.5703125" style="103" customWidth="1"/>
    <col min="28" max="16384" width="11.5703125" style="103"/>
  </cols>
  <sheetData>
    <row r="1" spans="2:16" ht="6.95" customHeight="1" x14ac:dyDescent="0.2"/>
    <row r="2" spans="2:16" ht="15.95" customHeight="1" x14ac:dyDescent="0.2">
      <c r="B2" s="15" t="str">
        <f>Basisdaten!B2</f>
        <v>Anlage EB Version G1.1 (Auditjahr 2026 / Kennzahlenjahr 2025)</v>
      </c>
      <c r="O2" s="240"/>
    </row>
    <row r="3" spans="2:16" ht="15.75" customHeight="1" x14ac:dyDescent="0.25">
      <c r="B3" s="158" t="s">
        <v>203</v>
      </c>
      <c r="O3" s="240"/>
    </row>
    <row r="4" spans="2:16" ht="14.25" customHeight="1" x14ac:dyDescent="0.25">
      <c r="B4" s="158"/>
      <c r="O4" s="240"/>
    </row>
    <row r="5" spans="2:16" ht="13.5" customHeight="1" x14ac:dyDescent="0.2">
      <c r="B5" s="707" t="s">
        <v>808</v>
      </c>
      <c r="C5" s="707"/>
      <c r="D5" s="707"/>
      <c r="E5" s="707"/>
      <c r="F5" s="707"/>
      <c r="G5" s="707"/>
      <c r="H5" s="288"/>
      <c r="I5" s="714" t="str">
        <f>IF(AND(O9=0,N9=0),"",IF(O9&gt;0,"Bei nichtbestehende Kooperationen ist keine '0' einzutragen, sondern die Felder sind leer zu lassen.",IF(N9&gt;0,"Das Tabellenblatt 'Netzwerk Chirurgie' ist unvollständig bearbeitet.","")))</f>
        <v/>
      </c>
      <c r="J5" s="714"/>
      <c r="K5" s="714"/>
      <c r="O5" s="206"/>
    </row>
    <row r="6" spans="2:16" ht="10.5" customHeight="1" x14ac:dyDescent="0.2">
      <c r="B6" s="707"/>
      <c r="C6" s="707"/>
      <c r="D6" s="707"/>
      <c r="E6" s="707"/>
      <c r="F6" s="707"/>
      <c r="G6" s="707"/>
      <c r="H6" s="288"/>
      <c r="I6" s="714"/>
      <c r="J6" s="714"/>
      <c r="K6" s="714"/>
      <c r="O6" s="206"/>
    </row>
    <row r="7" spans="2:16" ht="12.95" customHeight="1" x14ac:dyDescent="0.2">
      <c r="B7" s="707"/>
      <c r="C7" s="707"/>
      <c r="D7" s="707"/>
      <c r="E7" s="707"/>
      <c r="F7" s="707"/>
      <c r="G7" s="707"/>
      <c r="H7" s="288"/>
      <c r="I7" s="714"/>
      <c r="J7" s="714"/>
      <c r="K7" s="714"/>
      <c r="O7" s="206"/>
    </row>
    <row r="8" spans="2:16" ht="3" customHeight="1" thickBot="1" x14ac:dyDescent="0.25">
      <c r="B8" s="263"/>
      <c r="C8" s="263"/>
      <c r="D8" s="263"/>
      <c r="E8" s="263"/>
      <c r="F8" s="263"/>
      <c r="G8" s="264"/>
      <c r="H8" s="264"/>
      <c r="I8" s="265"/>
      <c r="J8" s="265"/>
      <c r="K8" s="265"/>
    </row>
    <row r="9" spans="2:16" s="104" customFormat="1" ht="43.5" customHeight="1" thickBot="1" x14ac:dyDescent="0.3">
      <c r="B9" s="723" t="s">
        <v>204</v>
      </c>
      <c r="C9" s="724"/>
      <c r="D9" s="724"/>
      <c r="E9" s="292" t="s">
        <v>205</v>
      </c>
      <c r="F9" s="253" t="s">
        <v>404</v>
      </c>
      <c r="G9" s="292" t="s">
        <v>804</v>
      </c>
      <c r="H9" s="254"/>
      <c r="I9" s="255"/>
      <c r="J9" s="255"/>
      <c r="K9" s="256"/>
      <c r="N9" s="142">
        <f>SUM(N10:N44)</f>
        <v>0</v>
      </c>
      <c r="O9" s="142">
        <f>SUM(O10:O44)</f>
        <v>0</v>
      </c>
    </row>
    <row r="10" spans="2:16" s="104" customFormat="1" ht="24" customHeight="1" thickTop="1" x14ac:dyDescent="0.25">
      <c r="B10" s="725" t="s">
        <v>206</v>
      </c>
      <c r="C10" s="715" t="s">
        <v>207</v>
      </c>
      <c r="D10" s="716"/>
      <c r="E10" s="275" t="s">
        <v>210</v>
      </c>
      <c r="F10" s="276"/>
      <c r="G10" s="277"/>
      <c r="I10"/>
      <c r="J10"/>
      <c r="K10" s="257"/>
      <c r="N10" s="104">
        <f>IF(AND(OR($E10="Name Abteilung",$E10="",$E10="Name Krankenhaus/ Name Abteilung",$E10="Name Krankenhaus"),F10="",G10=""),0,IF(OR(OR($E10="Name Abteilung",$E10="",$E10="Name Krankenhaus/ Name Abteilung",$E10="Name Krankenhaus"),OR(F10="",G10="")),1,0))</f>
        <v>0</v>
      </c>
      <c r="O10" s="104">
        <f>IF(AND(OR($E$10="Name Abteilung",$E$10="",$E$10="Name Krankenhaus/ Name Abteilung",$E$10="Name Krankenhaus"),OR(AND(ISNUMBER(F10),F10=0),AND(ISNUMBER(G10),G10=0))),1,0)</f>
        <v>0</v>
      </c>
      <c r="P10" s="104" t="b">
        <f>AND(OR($F10&lt;&gt;"",$G10&lt;&gt;""),OR($E$10="",$E$10="Name Abteilung"))</f>
        <v>0</v>
      </c>
    </row>
    <row r="11" spans="2:16" s="104" customFormat="1" ht="24" customHeight="1" x14ac:dyDescent="0.25">
      <c r="B11" s="725"/>
      <c r="C11" s="715" t="s">
        <v>208</v>
      </c>
      <c r="D11" s="716"/>
      <c r="E11" s="275" t="s">
        <v>210</v>
      </c>
      <c r="F11" s="278"/>
      <c r="G11" s="277"/>
      <c r="I11"/>
      <c r="J11"/>
      <c r="K11" s="257"/>
      <c r="N11" s="104">
        <f>IF(AND(OR($E11="Name Abteilung",$E11="",$E11="Name Krankenhaus/ Name Abteilung",$E11="Name Krankenhaus"),F11="",G11=""),0,IF(OR(OR($E11="Name Abteilung",$E11="",$E11="Name Krankenhaus/ Name Abteilung",$E11="Name Krankenhaus"),OR(F11="",G11="")),1,0))</f>
        <v>0</v>
      </c>
      <c r="O11" s="104">
        <f t="shared" ref="O11:O18" si="0">IF(AND(OR($E$10="Name Abteilung",$E$10="",$E$10="Name Krankenhaus/ Name Abteilung",$E$10="Name Krankenhaus"),OR(AND(ISNUMBER(F11),F11=0),AND(ISNUMBER(G11),G11=0))),1,0)</f>
        <v>0</v>
      </c>
      <c r="P11" s="104" t="b">
        <f>AND(OR($F11&lt;&gt;"",$G11&lt;&gt;""),OR($E$11="",$E$11="Name Abteilung"))</f>
        <v>0</v>
      </c>
    </row>
    <row r="12" spans="2:16" s="104" customFormat="1" ht="24" customHeight="1" x14ac:dyDescent="0.25">
      <c r="B12" s="725"/>
      <c r="C12" s="715" t="s">
        <v>209</v>
      </c>
      <c r="D12" s="716"/>
      <c r="E12" s="275" t="s">
        <v>210</v>
      </c>
      <c r="F12" s="278"/>
      <c r="G12" s="277"/>
      <c r="I12"/>
      <c r="J12"/>
      <c r="K12" s="257"/>
      <c r="N12" s="104">
        <f t="shared" ref="N12:N18" si="1">IF(AND(OR($E12="Name Abteilung",$E12="",$E12="Name Krankenhaus/ Name Abteilung",$E12="Name Krankenhaus"),F12="",G12=""),0,IF(OR(OR($E12="Name Abteilung",$E12="",$E12="Name Krankenhaus/ Name Abteilung",$E12="Name Krankenhaus"),OR(F12="",G12="")),1,0))</f>
        <v>0</v>
      </c>
      <c r="O12" s="104">
        <f t="shared" si="0"/>
        <v>0</v>
      </c>
      <c r="P12" s="104" t="b">
        <f>AND(OR($F12&lt;&gt;"",$G12&lt;&gt;""),OR($E$12="",$E$12="Name Abteilung"))</f>
        <v>0</v>
      </c>
    </row>
    <row r="13" spans="2:16" s="104" customFormat="1" ht="24" customHeight="1" x14ac:dyDescent="0.25">
      <c r="B13" s="725"/>
      <c r="C13" s="715" t="s">
        <v>225</v>
      </c>
      <c r="D13" s="716"/>
      <c r="E13" s="275" t="s">
        <v>210</v>
      </c>
      <c r="F13" s="278"/>
      <c r="G13" s="277"/>
      <c r="I13"/>
      <c r="J13"/>
      <c r="K13" s="257"/>
      <c r="N13" s="104">
        <f t="shared" si="1"/>
        <v>0</v>
      </c>
      <c r="O13" s="104">
        <f t="shared" si="0"/>
        <v>0</v>
      </c>
      <c r="P13" s="104" t="b">
        <f>AND(OR($F13&lt;&gt;"",$G13&lt;&gt;""),OR($E$13="",$E$13="Name Abteilung"))</f>
        <v>0</v>
      </c>
    </row>
    <row r="14" spans="2:16" s="104" customFormat="1" ht="24" customHeight="1" x14ac:dyDescent="0.25">
      <c r="B14" s="725"/>
      <c r="C14" s="715" t="s">
        <v>235</v>
      </c>
      <c r="D14" s="716"/>
      <c r="E14" s="275" t="s">
        <v>210</v>
      </c>
      <c r="F14" s="278"/>
      <c r="G14" s="277"/>
      <c r="I14"/>
      <c r="J14"/>
      <c r="K14" s="257"/>
      <c r="N14" s="104">
        <f t="shared" si="1"/>
        <v>0</v>
      </c>
      <c r="O14" s="104">
        <f t="shared" si="0"/>
        <v>0</v>
      </c>
      <c r="P14" s="104" t="b">
        <f>AND(OR($F14&lt;&gt;"",$G14&lt;&gt;""),OR($E$14="",$E$14="Name Abteilung"))</f>
        <v>0</v>
      </c>
    </row>
    <row r="15" spans="2:16" s="104" customFormat="1" ht="24" customHeight="1" x14ac:dyDescent="0.25">
      <c r="B15" s="725"/>
      <c r="C15" s="715" t="s">
        <v>226</v>
      </c>
      <c r="D15" s="716"/>
      <c r="E15" s="275" t="s">
        <v>210</v>
      </c>
      <c r="F15" s="278"/>
      <c r="G15" s="277"/>
      <c r="I15"/>
      <c r="J15"/>
      <c r="K15" s="257"/>
      <c r="N15" s="104">
        <f t="shared" si="1"/>
        <v>0</v>
      </c>
      <c r="O15" s="104">
        <f t="shared" si="0"/>
        <v>0</v>
      </c>
      <c r="P15" s="104" t="b">
        <f>AND(OR($F15&lt;&gt;"",$G15&lt;&gt;""),OR($E$15="",$E$15="Name Abteilung"))</f>
        <v>0</v>
      </c>
    </row>
    <row r="16" spans="2:16" s="104" customFormat="1" ht="24" customHeight="1" x14ac:dyDescent="0.25">
      <c r="B16" s="725"/>
      <c r="C16" s="715" t="s">
        <v>226</v>
      </c>
      <c r="D16" s="716"/>
      <c r="E16" s="275" t="s">
        <v>210</v>
      </c>
      <c r="F16" s="278"/>
      <c r="G16" s="277"/>
      <c r="I16"/>
      <c r="J16"/>
      <c r="K16" s="257"/>
      <c r="N16" s="104">
        <f t="shared" si="1"/>
        <v>0</v>
      </c>
      <c r="O16" s="104">
        <f t="shared" si="0"/>
        <v>0</v>
      </c>
      <c r="P16" s="104" t="b">
        <f>AND(OR($F16&lt;&gt;"",$G16&lt;&gt;""),OR($E$16="",$E$16="Name Abteilung"))</f>
        <v>0</v>
      </c>
    </row>
    <row r="17" spans="2:18" s="104" customFormat="1" ht="24" customHeight="1" x14ac:dyDescent="0.25">
      <c r="B17" s="725"/>
      <c r="C17" s="715" t="s">
        <v>226</v>
      </c>
      <c r="D17" s="716"/>
      <c r="E17" s="275" t="s">
        <v>210</v>
      </c>
      <c r="F17" s="278"/>
      <c r="G17" s="277"/>
      <c r="I17"/>
      <c r="J17"/>
      <c r="K17" s="257"/>
      <c r="N17" s="104">
        <f t="shared" si="1"/>
        <v>0</v>
      </c>
      <c r="O17" s="104">
        <f t="shared" si="0"/>
        <v>0</v>
      </c>
      <c r="P17" s="104" t="b">
        <f>AND(OR($F17&lt;&gt;"",$G17&lt;&gt;""),OR($E$17="",$E$17="Name Abteilung"))</f>
        <v>0</v>
      </c>
    </row>
    <row r="18" spans="2:18" s="104" customFormat="1" ht="24" customHeight="1" thickBot="1" x14ac:dyDescent="0.25">
      <c r="B18" s="725"/>
      <c r="C18" s="715" t="s">
        <v>226</v>
      </c>
      <c r="D18" s="716"/>
      <c r="E18" s="275" t="s">
        <v>210</v>
      </c>
      <c r="F18" s="279"/>
      <c r="G18" s="280"/>
      <c r="K18" s="258"/>
      <c r="N18" s="104">
        <f t="shared" si="1"/>
        <v>0</v>
      </c>
      <c r="O18" s="104">
        <f t="shared" si="0"/>
        <v>0</v>
      </c>
      <c r="P18" s="104" t="b">
        <f>AND(OR($F18&lt;&gt;"",$G18&lt;&gt;""),OR($E$18="",$E$18="Name Abteilung"))</f>
        <v>0</v>
      </c>
    </row>
    <row r="19" spans="2:18" s="104" customFormat="1" ht="3.95" customHeight="1" thickTop="1" x14ac:dyDescent="0.2">
      <c r="B19" s="725"/>
      <c r="C19" s="250"/>
      <c r="D19" s="250"/>
      <c r="F19" s="252"/>
      <c r="K19" s="258"/>
    </row>
    <row r="20" spans="2:18" s="104" customFormat="1" ht="24" customHeight="1" x14ac:dyDescent="0.2">
      <c r="B20" s="725"/>
      <c r="C20" s="251"/>
      <c r="D20" s="251"/>
      <c r="F20" s="718" t="s">
        <v>560</v>
      </c>
      <c r="G20" s="718"/>
      <c r="H20" s="134" t="s">
        <v>562</v>
      </c>
      <c r="I20" s="134" t="s">
        <v>563</v>
      </c>
      <c r="J20" s="134" t="s">
        <v>564</v>
      </c>
      <c r="K20" s="259" t="s">
        <v>565</v>
      </c>
    </row>
    <row r="21" spans="2:18" s="104" customFormat="1" ht="24" customHeight="1" x14ac:dyDescent="0.2">
      <c r="B21" s="725"/>
      <c r="C21" s="715" t="s">
        <v>567</v>
      </c>
      <c r="D21" s="716"/>
      <c r="E21" s="275" t="s">
        <v>210</v>
      </c>
      <c r="F21" s="712" t="str">
        <f>IF(AND(H21="",I21="",J21="",K21=""),"",SUM(H21:K21))</f>
        <v/>
      </c>
      <c r="G21" s="713"/>
      <c r="H21" s="277"/>
      <c r="I21" s="277"/>
      <c r="J21" s="277"/>
      <c r="K21" s="281"/>
      <c r="N21" s="104">
        <f>IF(AND(OR($E21="Name Abteilung",$E21="",$E21="Name Krankenhaus/ Name Abteilung",$E21="Name Krankenhaus"),H21="",I21=""),0,IF(OR(OR($E21="Name Abteilung",$E21="",$E21="Name Krankenhaus/ Name Abteilung",$E21="Name Krankenhaus"),OR(H21="",I21="")),1,0))</f>
        <v>0</v>
      </c>
      <c r="O21" s="104">
        <f>IF(AND(OR($E21="Name Abteilung",$E21="",$E21="Name Krankenhaus/ Name Abteilung",$E21="Name Krankenhaus"),OR(AND(ISNUMBER(H21),H21=0),AND(ISNUMBER(I21),I21=0))),1,0)</f>
        <v>0</v>
      </c>
      <c r="P21" s="104" t="b">
        <f>AND(OR($H21&lt;&gt;"",$I21&lt;&gt;"",$J21&lt;&gt;"",$K21&lt;&gt;""),OR($E$21="",$E$21="Name Abteilung"))</f>
        <v>0</v>
      </c>
      <c r="Q21" s="244" t="str">
        <f>F21</f>
        <v/>
      </c>
    </row>
    <row r="22" spans="2:18" s="104" customFormat="1" ht="3.95" customHeight="1" x14ac:dyDescent="0.2">
      <c r="B22" s="725"/>
      <c r="C22" s="250"/>
      <c r="D22" s="250"/>
      <c r="F22" s="252"/>
      <c r="K22" s="258"/>
    </row>
    <row r="23" spans="2:18" s="104" customFormat="1" ht="24" customHeight="1" x14ac:dyDescent="0.2">
      <c r="B23" s="725"/>
      <c r="C23" s="719"/>
      <c r="D23" s="719"/>
      <c r="F23" s="717" t="s">
        <v>588</v>
      </c>
      <c r="G23" s="717"/>
      <c r="H23" s="708" t="s">
        <v>236</v>
      </c>
      <c r="I23" s="709"/>
      <c r="J23" s="247"/>
      <c r="K23" s="258"/>
    </row>
    <row r="24" spans="2:18" s="104" customFormat="1" ht="26.1" customHeight="1" x14ac:dyDescent="0.2">
      <c r="B24" s="725"/>
      <c r="C24" s="716" t="s">
        <v>444</v>
      </c>
      <c r="D24" s="716"/>
      <c r="E24" s="275" t="s">
        <v>210</v>
      </c>
      <c r="F24" s="710"/>
      <c r="G24" s="711"/>
      <c r="H24" s="710"/>
      <c r="I24" s="711"/>
      <c r="J24" s="294"/>
      <c r="K24" s="295"/>
      <c r="N24" s="244">
        <f>IF(AND(OR($E24="Name Abteilung",$E24="",$E24="Name Krankenhaus/ Name Abteilung",$E24="Name Krankenhaus"),F24=""),0,IF(OR(OR($E24="Name Abteilung",$E24="",$E24="Name Krankenhaus/ Name Abteilung",$E24="Name Krankenhaus"),OR(F24="")),1,0))</f>
        <v>0</v>
      </c>
      <c r="O24" s="244">
        <f>IF(AND(OR($E24="Name Abteilung",$E24="",$E24="Name Krankenhaus/ Name Abteilung",$E24="Name Krankenhaus"),H24=""),0,IF(OR(OR($E24="Name Abteilung",$E24="",$E24="Name Krankenhaus/ Name Abteilung",$E24="Name Krankenhaus"),OR(H24="")),1,0))</f>
        <v>0</v>
      </c>
      <c r="P24" s="104" t="b">
        <f>AND(OR($F24&lt;&gt;"",$H24&lt;&gt;""),OR($E24="",$E24="Name Abteilung"))</f>
        <v>0</v>
      </c>
      <c r="Q24" s="244" t="str">
        <f>IF(F24="","",F24)</f>
        <v/>
      </c>
      <c r="R24" s="244" t="str">
        <f>IF(H24="","",H24)</f>
        <v/>
      </c>
    </row>
    <row r="25" spans="2:18" s="104" customFormat="1" ht="3.95" customHeight="1" thickBot="1" x14ac:dyDescent="0.25">
      <c r="B25" s="291"/>
      <c r="C25" s="251"/>
      <c r="D25" s="251"/>
      <c r="E25" s="293"/>
      <c r="F25" s="246"/>
      <c r="G25" s="246"/>
      <c r="H25" s="246"/>
      <c r="I25" s="246"/>
      <c r="K25" s="258"/>
      <c r="N25" s="244"/>
      <c r="O25" s="244"/>
      <c r="Q25" s="244"/>
      <c r="R25" s="244"/>
    </row>
    <row r="26" spans="2:18" s="104" customFormat="1" ht="24" customHeight="1" thickTop="1" x14ac:dyDescent="0.25">
      <c r="B26" s="726" t="s">
        <v>566</v>
      </c>
      <c r="C26" s="727" t="s">
        <v>207</v>
      </c>
      <c r="D26" s="728"/>
      <c r="E26" s="282" t="s">
        <v>210</v>
      </c>
      <c r="F26" s="283"/>
      <c r="G26" s="276"/>
      <c r="H26" s="254"/>
      <c r="I26" s="255"/>
      <c r="J26" s="255"/>
      <c r="K26" s="256"/>
      <c r="N26" s="104">
        <f>IF(AND(OR($E26="Name Abteilung",$E26="",$E26="Name Krankenhaus/ Name Abteilung",$E26="Name Krankenhaus"),F26="",G26=""),0,IF(OR(OR($E26="Name Abteilung",$E26="",$E26="Name Krankenhaus/ Name Abteilung",$E26="Name Krankenhaus"),OR(F26="",G26="")),1,0))</f>
        <v>0</v>
      </c>
      <c r="O26" s="104">
        <f>IF(AND(OR($E26="Name Abteilung",$E26="",$E26="Name Krankenhaus/ Name Abteilung",$E$10="Name Krankenhaus"),OR(AND(ISNUMBER(F26),F26=0),AND(ISNUMBER(G26),G26=0))),1,0)</f>
        <v>0</v>
      </c>
      <c r="P26" s="104" t="b">
        <f>AND(OR($F26&lt;&gt;"",$G26&lt;&gt;""),OR($E26="",$E26="Name Abteilung"))</f>
        <v>0</v>
      </c>
    </row>
    <row r="27" spans="2:18" s="104" customFormat="1" ht="24" customHeight="1" x14ac:dyDescent="0.25">
      <c r="B27" s="725"/>
      <c r="C27" s="722" t="s">
        <v>208</v>
      </c>
      <c r="D27" s="715"/>
      <c r="E27" s="275" t="s">
        <v>210</v>
      </c>
      <c r="F27" s="284"/>
      <c r="G27" s="278"/>
      <c r="I27"/>
      <c r="J27"/>
      <c r="K27" s="257"/>
      <c r="N27" s="104">
        <f t="shared" ref="N27:N31" si="2">IF(AND(OR($E27="Name Abteilung",$E27="",$E27="Name Krankenhaus/ Name Abteilung",$E27="Name Krankenhaus"),F27="",G27=""),0,IF(OR(OR($E27="Name Abteilung",$E27="",$E27="Name Krankenhaus/ Name Abteilung",$E27="Name Krankenhaus"),OR(F27="",G27="")),1,0))</f>
        <v>0</v>
      </c>
      <c r="O27" s="104">
        <f t="shared" ref="O27:O34" si="3">IF(AND(OR($E27="Name Abteilung",$E27="",$E27="Name Krankenhaus/ Name Abteilung",$E$10="Name Krankenhaus"),OR(AND(ISNUMBER(F27),F27=0),AND(ISNUMBER(G27),G27=0))),1,0)</f>
        <v>0</v>
      </c>
      <c r="P27" s="104" t="b">
        <f t="shared" ref="P27:P34" si="4">AND(OR($F27&lt;&gt;"",$G27&lt;&gt;""),OR($E27="",$E27="Name Abteilung"))</f>
        <v>0</v>
      </c>
    </row>
    <row r="28" spans="2:18" s="104" customFormat="1" ht="24" customHeight="1" x14ac:dyDescent="0.25">
      <c r="B28" s="725"/>
      <c r="C28" s="722" t="s">
        <v>209</v>
      </c>
      <c r="D28" s="715"/>
      <c r="E28" s="275" t="s">
        <v>210</v>
      </c>
      <c r="F28" s="284"/>
      <c r="G28" s="278"/>
      <c r="I28"/>
      <c r="J28"/>
      <c r="K28" s="257"/>
      <c r="N28" s="104">
        <f t="shared" si="2"/>
        <v>0</v>
      </c>
      <c r="O28" s="104">
        <f t="shared" si="3"/>
        <v>0</v>
      </c>
      <c r="P28" s="104" t="b">
        <f t="shared" si="4"/>
        <v>0</v>
      </c>
    </row>
    <row r="29" spans="2:18" s="104" customFormat="1" ht="24" customHeight="1" x14ac:dyDescent="0.25">
      <c r="B29" s="725"/>
      <c r="C29" s="722" t="s">
        <v>225</v>
      </c>
      <c r="D29" s="715"/>
      <c r="E29" s="275" t="s">
        <v>210</v>
      </c>
      <c r="F29" s="284"/>
      <c r="G29" s="278"/>
      <c r="I29"/>
      <c r="J29"/>
      <c r="K29" s="257"/>
      <c r="N29" s="104">
        <f t="shared" si="2"/>
        <v>0</v>
      </c>
      <c r="O29" s="104">
        <f t="shared" si="3"/>
        <v>0</v>
      </c>
      <c r="P29" s="104" t="b">
        <f t="shared" si="4"/>
        <v>0</v>
      </c>
    </row>
    <row r="30" spans="2:18" s="104" customFormat="1" ht="24" customHeight="1" x14ac:dyDescent="0.25">
      <c r="B30" s="725"/>
      <c r="C30" s="722" t="s">
        <v>235</v>
      </c>
      <c r="D30" s="715"/>
      <c r="E30" s="275" t="s">
        <v>210</v>
      </c>
      <c r="F30" s="284"/>
      <c r="G30" s="278"/>
      <c r="I30"/>
      <c r="J30"/>
      <c r="K30" s="257"/>
      <c r="N30" s="104">
        <f t="shared" si="2"/>
        <v>0</v>
      </c>
      <c r="O30" s="104">
        <f t="shared" si="3"/>
        <v>0</v>
      </c>
      <c r="P30" s="104" t="b">
        <f t="shared" si="4"/>
        <v>0</v>
      </c>
    </row>
    <row r="31" spans="2:18" s="104" customFormat="1" ht="24" customHeight="1" x14ac:dyDescent="0.25">
      <c r="B31" s="725"/>
      <c r="C31" s="722" t="s">
        <v>226</v>
      </c>
      <c r="D31" s="715"/>
      <c r="E31" s="275" t="s">
        <v>210</v>
      </c>
      <c r="F31" s="284"/>
      <c r="G31" s="278"/>
      <c r="I31"/>
      <c r="J31"/>
      <c r="K31" s="257"/>
      <c r="N31" s="104">
        <f t="shared" si="2"/>
        <v>0</v>
      </c>
      <c r="O31" s="104">
        <f t="shared" si="3"/>
        <v>0</v>
      </c>
      <c r="P31" s="104" t="b">
        <f t="shared" si="4"/>
        <v>0</v>
      </c>
    </row>
    <row r="32" spans="2:18" s="104" customFormat="1" ht="24" customHeight="1" x14ac:dyDescent="0.25">
      <c r="B32" s="725"/>
      <c r="C32" s="722" t="s">
        <v>226</v>
      </c>
      <c r="D32" s="715"/>
      <c r="E32" s="275" t="s">
        <v>210</v>
      </c>
      <c r="F32" s="284"/>
      <c r="G32" s="278"/>
      <c r="I32"/>
      <c r="J32"/>
      <c r="K32" s="257"/>
      <c r="N32" s="104">
        <f>IF(AND(OR($E32="Name Abteilung",$E32="",$E32="Name Krankenhaus/ Name Abteilung",$E32="Name Krankenhaus"),F32="",G32=""),0,IF(OR(OR($E32="Name Abteilung",$E32="",$E32="Name Krankenhaus/ Name Abteilung",$E32="Name Krankenhaus"),OR(F32="",G32="")),1,0))</f>
        <v>0</v>
      </c>
      <c r="O32" s="104">
        <f t="shared" si="3"/>
        <v>0</v>
      </c>
      <c r="P32" s="104" t="b">
        <f t="shared" si="4"/>
        <v>0</v>
      </c>
    </row>
    <row r="33" spans="2:18" s="104" customFormat="1" ht="24" customHeight="1" x14ac:dyDescent="0.25">
      <c r="B33" s="725"/>
      <c r="C33" s="722" t="s">
        <v>226</v>
      </c>
      <c r="D33" s="715"/>
      <c r="E33" s="275" t="s">
        <v>210</v>
      </c>
      <c r="F33" s="284"/>
      <c r="G33" s="278"/>
      <c r="I33"/>
      <c r="J33"/>
      <c r="K33" s="257"/>
      <c r="N33" s="104">
        <f>IF(AND(OR($E33="Name Abteilung",$E33="",$E33="Name Krankenhaus/ Name Abteilung",$E33="Name Krankenhaus"),F33="",G33=""),0,IF(OR(OR($E33="Name Abteilung",$E33="",$E33="Name Krankenhaus/ Name Abteilung",$E33="Name Krankenhaus"),OR(F33="",G33="")),1,0))</f>
        <v>0</v>
      </c>
      <c r="O33" s="104">
        <f t="shared" si="3"/>
        <v>0</v>
      </c>
      <c r="P33" s="104" t="b">
        <f t="shared" si="4"/>
        <v>0</v>
      </c>
    </row>
    <row r="34" spans="2:18" s="104" customFormat="1" ht="24" customHeight="1" thickBot="1" x14ac:dyDescent="0.25">
      <c r="B34" s="725"/>
      <c r="C34" s="722" t="s">
        <v>226</v>
      </c>
      <c r="D34" s="715"/>
      <c r="E34" s="275" t="s">
        <v>210</v>
      </c>
      <c r="F34" s="285"/>
      <c r="G34" s="279"/>
      <c r="K34" s="258"/>
      <c r="N34" s="104">
        <f>IF(AND(OR($E34="Name Abteilung",$E34="",$E34="Name Krankenhaus/ Name Abteilung",$E34="Name Krankenhaus"),F34="",G34=""),0,IF(OR(OR($E34="Name Abteilung",$E34="",$E34="Name Krankenhaus/ Name Abteilung",$E34="Name Krankenhaus"),OR(F34="",G34="")),1,0))</f>
        <v>0</v>
      </c>
      <c r="O34" s="104">
        <f t="shared" si="3"/>
        <v>0</v>
      </c>
      <c r="P34" s="104" t="b">
        <f t="shared" si="4"/>
        <v>0</v>
      </c>
    </row>
    <row r="35" spans="2:18" s="104" customFormat="1" ht="3.95" customHeight="1" thickTop="1" x14ac:dyDescent="0.2">
      <c r="B35" s="725"/>
      <c r="C35" s="250"/>
      <c r="D35" s="250"/>
      <c r="F35" s="252"/>
      <c r="K35" s="258"/>
    </row>
    <row r="36" spans="2:18" s="104" customFormat="1" ht="24" customHeight="1" x14ac:dyDescent="0.2">
      <c r="B36" s="725"/>
      <c r="C36" s="251"/>
      <c r="D36" s="251"/>
      <c r="F36" s="718" t="s">
        <v>560</v>
      </c>
      <c r="G36" s="718"/>
      <c r="H36" s="134" t="s">
        <v>562</v>
      </c>
      <c r="I36" s="134" t="s">
        <v>563</v>
      </c>
      <c r="J36" s="134" t="s">
        <v>564</v>
      </c>
      <c r="K36" s="259" t="s">
        <v>565</v>
      </c>
    </row>
    <row r="37" spans="2:18" s="104" customFormat="1" ht="24" customHeight="1" x14ac:dyDescent="0.2">
      <c r="B37" s="725"/>
      <c r="C37" s="715" t="s">
        <v>567</v>
      </c>
      <c r="D37" s="716"/>
      <c r="E37" s="275" t="s">
        <v>210</v>
      </c>
      <c r="F37" s="712" t="str">
        <f>IF(AND(H37="",I37="",J37="",K37=""),"",SUM(H37:K37))</f>
        <v/>
      </c>
      <c r="G37" s="713"/>
      <c r="H37" s="277"/>
      <c r="I37" s="277"/>
      <c r="J37" s="277"/>
      <c r="K37" s="281"/>
      <c r="N37" s="104">
        <f>IF(AND(OR($E37="Name Abteilung",$E37="",$E37="Name Krankenhaus/ Name Abteilung",$E37="Name Krankenhaus"),H37="",I37=""),0,IF(OR(OR($E37="Name Abteilung",$E37="",$E37="Name Krankenhaus/ Name Abteilung",$E37="Name Krankenhaus"),OR(H37="",I37="")),1,0))</f>
        <v>0</v>
      </c>
      <c r="O37" s="104">
        <f>IF(AND(OR($E37="Name Abteilung",$E37="",$E37="Name Krankenhaus/ Name Abteilung",$E37="Name Krankenhaus"),OR(AND(ISNUMBER(H37),H37=0),AND(ISNUMBER(I37),I37=0))),1,0)</f>
        <v>0</v>
      </c>
      <c r="P37" s="104" t="b">
        <f>AND(OR($H37&lt;&gt;"",$I37&lt;&gt;"",$J37&lt;&gt;"",$K37&lt;&gt;""),OR($E37="",$E37="Name Abteilung"))</f>
        <v>0</v>
      </c>
      <c r="Q37" s="244" t="str">
        <f>F37</f>
        <v/>
      </c>
    </row>
    <row r="38" spans="2:18" s="104" customFormat="1" ht="3.95" customHeight="1" x14ac:dyDescent="0.2">
      <c r="B38" s="725"/>
      <c r="C38" s="250"/>
      <c r="D38" s="250"/>
      <c r="F38" s="252"/>
      <c r="K38" s="258"/>
    </row>
    <row r="39" spans="2:18" s="104" customFormat="1" ht="24" customHeight="1" x14ac:dyDescent="0.2">
      <c r="B39" s="725"/>
      <c r="C39" s="719"/>
      <c r="D39" s="719"/>
      <c r="F39" s="717" t="s">
        <v>588</v>
      </c>
      <c r="G39" s="717"/>
      <c r="H39" s="708" t="s">
        <v>236</v>
      </c>
      <c r="I39" s="709"/>
      <c r="J39" s="247"/>
      <c r="K39" s="258"/>
    </row>
    <row r="40" spans="2:18" s="104" customFormat="1" ht="26.1" customHeight="1" x14ac:dyDescent="0.2">
      <c r="B40" s="725"/>
      <c r="C40" s="715" t="s">
        <v>444</v>
      </c>
      <c r="D40" s="716"/>
      <c r="E40" s="275" t="s">
        <v>210</v>
      </c>
      <c r="F40" s="710"/>
      <c r="G40" s="711"/>
      <c r="H40" s="710"/>
      <c r="I40" s="711"/>
      <c r="K40" s="258"/>
      <c r="N40" s="244">
        <f>IF(AND(OR($E40="Name Abteilung",$E40="",$E40="Name Krankenhaus/ Name Abteilung",$E40="Name Krankenhaus"),F40=""),0,IF(OR(OR($E40="Name Abteilung",$E40="",$E40="Name Krankenhaus/ Name Abteilung",$E40="Name Krankenhaus"),OR(F40="")),1,0))</f>
        <v>0</v>
      </c>
      <c r="O40" s="244">
        <f>IF(AND(OR($E40="Name Abteilung",$E40="",$E40="Name Krankenhaus/ Name Abteilung",$E40="Name Krankenhaus"),H40=""),0,IF(OR(OR($E40="Name Abteilung",$E40="",$E40="Name Krankenhaus/ Name Abteilung",$E40="Name Krankenhaus"),OR(H40="")),1,0))</f>
        <v>0</v>
      </c>
      <c r="P40" s="104" t="b">
        <f>AND(OR($F40&lt;&gt;"",$H40&lt;&gt;""),OR($E40="",$E40="Name Abteilung"))</f>
        <v>0</v>
      </c>
      <c r="Q40" s="244" t="str">
        <f>IF(F40="","",F40)</f>
        <v/>
      </c>
      <c r="R40" s="244" t="str">
        <f>IF(H40="","",H40)</f>
        <v/>
      </c>
    </row>
    <row r="41" spans="2:18" s="104" customFormat="1" ht="3.95" customHeight="1" thickBot="1" x14ac:dyDescent="0.25">
      <c r="B41" s="725"/>
      <c r="C41" s="245"/>
      <c r="D41" s="245"/>
      <c r="F41" s="246"/>
      <c r="G41" s="246"/>
      <c r="H41" s="248"/>
      <c r="I41" s="248"/>
      <c r="K41" s="258"/>
    </row>
    <row r="42" spans="2:18" s="104" customFormat="1" ht="24.95" customHeight="1" thickTop="1" x14ac:dyDescent="0.2">
      <c r="B42" s="725"/>
      <c r="C42" s="245"/>
      <c r="D42" s="245"/>
      <c r="E42" s="275" t="s">
        <v>568</v>
      </c>
      <c r="F42" s="285"/>
      <c r="G42" s="286"/>
      <c r="H42" s="248"/>
      <c r="I42" s="248"/>
      <c r="K42" s="258"/>
      <c r="N42" s="104">
        <f>IF(AND(OR($E42="Referenzchirurgie",$E42="",$E42="Name Krankenhaus/ Referenzchirurgie",$E42="Name Krankenhaus"),F42="",G42=""),0,IF(OR(OR($E42="Referenzchirurgie",$E42="",$E42="Name Krankenhaus/ Referenzchirurgie",$E42="Name Krankenhaus"),OR(F42="",G42="")),1,0))</f>
        <v>0</v>
      </c>
      <c r="O42" s="104">
        <f>IF(AND(OR($E42="Referenzchirurgie",$E42="",$E42="Name Krankenhaus/ Referenzchirurgie",$E$10="Name Krankenhaus"),OR(AND(ISNUMBER(F42),F42=0),AND(ISNUMBER(G42),G42=0))),1,0)</f>
        <v>0</v>
      </c>
      <c r="P42" s="104" t="b">
        <f>AND(OR($F42&lt;&gt;"",$G42&lt;&gt;""),OR($E42="",$E42="Referenzchirurgie"))</f>
        <v>0</v>
      </c>
    </row>
    <row r="43" spans="2:18" s="104" customFormat="1" ht="24.95" customHeight="1" x14ac:dyDescent="0.2">
      <c r="B43" s="725"/>
      <c r="C43" s="245"/>
      <c r="D43" s="245"/>
      <c r="E43" s="275" t="s">
        <v>568</v>
      </c>
      <c r="F43" s="285"/>
      <c r="G43" s="287"/>
      <c r="H43" s="248"/>
      <c r="I43" s="248"/>
      <c r="K43" s="258"/>
      <c r="N43" s="104">
        <f>IF(AND(OR($E43="Referenzchirurgie",$E43="",$E43="Name Krankenhaus/ Referenzchirurgie",$E43="Name Krankenhaus"),F43="",G43=""),0,IF(OR(OR($E43="Referenzchirurgie",$E43="",$E43="Name Krankenhaus/ Referenzchirurgie",$E43="Name Krankenhaus"),OR(F43="",G43="")),1,0))</f>
        <v>0</v>
      </c>
      <c r="O43" s="104">
        <f t="shared" ref="O43:O44" si="5">IF(AND(OR($E43="Referenzchirurgie",$E43="",$E43="Name Krankenhaus/ Referenzchirurgie",$E$10="Name Krankenhaus"),OR(AND(ISNUMBER(F43),F43=0),AND(ISNUMBER(G43),G43=0))),1,0)</f>
        <v>0</v>
      </c>
      <c r="P43" s="104" t="b">
        <f t="shared" ref="P43:P44" si="6">AND(OR($F43&lt;&gt;"",$G43&lt;&gt;""),OR($E43="",$E43="Referenzchirurgie"))</f>
        <v>0</v>
      </c>
    </row>
    <row r="44" spans="2:18" s="104" customFormat="1" ht="24.95" customHeight="1" x14ac:dyDescent="0.2">
      <c r="B44" s="725"/>
      <c r="C44" s="380"/>
      <c r="D44" s="381"/>
      <c r="E44" s="275" t="s">
        <v>568</v>
      </c>
      <c r="F44" s="382"/>
      <c r="G44" s="383"/>
      <c r="H44" s="248"/>
      <c r="I44" s="248"/>
      <c r="K44" s="258"/>
      <c r="N44" s="104">
        <f>IF(AND(OR($E44="Referenzchirurgie",$E44="",$E44="Name Krankenhaus/ Referenzchirurgie",$E44="Name Krankenhaus"),F44="",G44=""),0,IF(OR(OR($E44="Referenzchirurgie",$E44="",$E44="Name Krankenhaus/ Referenzchirurgie",$E44="Name Krankenhaus"),OR(F44="",G44="")),1,0))</f>
        <v>0</v>
      </c>
      <c r="O44" s="104">
        <f t="shared" si="5"/>
        <v>0</v>
      </c>
      <c r="P44" s="104" t="b">
        <f t="shared" si="6"/>
        <v>0</v>
      </c>
    </row>
    <row r="45" spans="2:18" s="104" customFormat="1" ht="30" customHeight="1" thickBot="1" x14ac:dyDescent="0.25">
      <c r="B45" s="720" t="s">
        <v>570</v>
      </c>
      <c r="C45" s="721"/>
      <c r="D45" s="721"/>
      <c r="E45" s="721"/>
      <c r="F45" s="721"/>
      <c r="G45" s="379">
        <f>F10+F11+F12+F13+F14+F15+F16+F17+F18+G26+G27+G28+G29+G30+G31+G32+G33+G34+G42+G43+G44</f>
        <v>0</v>
      </c>
      <c r="H45" s="260"/>
      <c r="I45" s="260"/>
      <c r="J45" s="261"/>
      <c r="K45" s="262"/>
    </row>
    <row r="46" spans="2:18" s="104" customFormat="1" ht="13.5" customHeight="1" x14ac:dyDescent="0.2">
      <c r="B46" s="249"/>
      <c r="C46" s="245"/>
      <c r="D46" s="245"/>
      <c r="F46" s="246"/>
      <c r="G46" s="246"/>
      <c r="H46" s="248"/>
      <c r="I46" s="248"/>
    </row>
    <row r="47" spans="2:18" s="104" customFormat="1" ht="24.75" customHeight="1" x14ac:dyDescent="0.2">
      <c r="B47" s="645" t="s">
        <v>569</v>
      </c>
      <c r="C47" s="645"/>
      <c r="D47" s="645"/>
      <c r="E47" s="645"/>
      <c r="F47" s="645"/>
      <c r="G47" s="645"/>
      <c r="H47" s="645"/>
      <c r="I47" s="645"/>
      <c r="J47" s="645"/>
      <c r="K47" s="645"/>
    </row>
    <row r="48" spans="2:18" ht="13.5" customHeight="1" x14ac:dyDescent="0.2">
      <c r="B48" s="645" t="s">
        <v>805</v>
      </c>
      <c r="C48" s="645"/>
      <c r="D48" s="645"/>
      <c r="E48" s="645"/>
      <c r="F48" s="645"/>
      <c r="G48" s="645"/>
      <c r="H48" s="645"/>
      <c r="I48" s="645"/>
      <c r="J48" s="645"/>
      <c r="K48" s="645"/>
    </row>
    <row r="49" spans="2:11" ht="45" customHeight="1" x14ac:dyDescent="0.2">
      <c r="B49" s="645" t="s">
        <v>812</v>
      </c>
      <c r="C49" s="645"/>
      <c r="D49" s="645"/>
      <c r="E49" s="645"/>
      <c r="F49" s="645"/>
      <c r="G49" s="645"/>
      <c r="H49" s="645"/>
      <c r="I49" s="645"/>
      <c r="J49" s="645"/>
      <c r="K49" s="645"/>
    </row>
    <row r="50" spans="2:11" ht="21" customHeight="1" x14ac:dyDescent="0.2">
      <c r="B50" s="645" t="s">
        <v>806</v>
      </c>
      <c r="C50" s="645"/>
      <c r="D50" s="645"/>
      <c r="E50" s="645"/>
      <c r="F50" s="645"/>
      <c r="G50" s="645"/>
      <c r="H50" s="645"/>
      <c r="I50" s="645"/>
      <c r="J50" s="645"/>
      <c r="K50" s="645"/>
    </row>
  </sheetData>
  <sheetProtection algorithmName="SHA-512" hashValue="41bSS9hRwhRrkPQAwIHOINooShUwFE/lU8GqatXfiwq7/ybsIcjg8DKMoF20asVelR94Aq38IwfjSMqYQ8MtJg==" saltValue="LJpXzuJzwIm4lktHldTe+g==" spinCount="100000" sheet="1" objects="1" scenarios="1" selectLockedCells="1"/>
  <mergeCells count="46">
    <mergeCell ref="B47:K47"/>
    <mergeCell ref="B48:K48"/>
    <mergeCell ref="B49:K49"/>
    <mergeCell ref="F37:G37"/>
    <mergeCell ref="B9:D9"/>
    <mergeCell ref="C17:D17"/>
    <mergeCell ref="C18:D18"/>
    <mergeCell ref="C21:D21"/>
    <mergeCell ref="C23:D23"/>
    <mergeCell ref="B10:B24"/>
    <mergeCell ref="H39:I39"/>
    <mergeCell ref="C40:D40"/>
    <mergeCell ref="F40:G40"/>
    <mergeCell ref="H40:I40"/>
    <mergeCell ref="B26:B44"/>
    <mergeCell ref="C26:D26"/>
    <mergeCell ref="C24:D24"/>
    <mergeCell ref="F24:G24"/>
    <mergeCell ref="C39:D39"/>
    <mergeCell ref="B45:F45"/>
    <mergeCell ref="C27:D27"/>
    <mergeCell ref="C28:D28"/>
    <mergeCell ref="C29:D29"/>
    <mergeCell ref="C30:D30"/>
    <mergeCell ref="C31:D31"/>
    <mergeCell ref="C32:D32"/>
    <mergeCell ref="C33:D33"/>
    <mergeCell ref="C34:D34"/>
    <mergeCell ref="F36:G36"/>
    <mergeCell ref="C37:D37"/>
    <mergeCell ref="B5:G7"/>
    <mergeCell ref="H23:I23"/>
    <mergeCell ref="H24:I24"/>
    <mergeCell ref="F21:G21"/>
    <mergeCell ref="B50:K50"/>
    <mergeCell ref="I5:K7"/>
    <mergeCell ref="C11:D11"/>
    <mergeCell ref="C12:D12"/>
    <mergeCell ref="C13:D13"/>
    <mergeCell ref="C14:D14"/>
    <mergeCell ref="C16:D16"/>
    <mergeCell ref="C15:D15"/>
    <mergeCell ref="C10:D10"/>
    <mergeCell ref="F39:G39"/>
    <mergeCell ref="F20:G20"/>
    <mergeCell ref="F23:G23"/>
  </mergeCells>
  <conditionalFormatting sqref="E10">
    <cfRule type="expression" dxfId="65" priority="48">
      <formula>$P$10=TRUE</formula>
    </cfRule>
  </conditionalFormatting>
  <conditionalFormatting sqref="E10:E18">
    <cfRule type="expression" dxfId="64" priority="129">
      <formula>AND(E10&lt;&gt;"",E10&lt;&gt;"Name Krankenhaus/ Name Abteilung",E10&lt;&gt;"Name Abteilung",E10&lt;&gt;"Name Krankenhaus")</formula>
    </cfRule>
  </conditionalFormatting>
  <conditionalFormatting sqref="E11">
    <cfRule type="expression" dxfId="63" priority="47">
      <formula>$P$11=TRUE</formula>
    </cfRule>
  </conditionalFormatting>
  <conditionalFormatting sqref="E12">
    <cfRule type="expression" dxfId="62" priority="46">
      <formula>$P$12=TRUE</formula>
    </cfRule>
  </conditionalFormatting>
  <conditionalFormatting sqref="E13:E18">
    <cfRule type="expression" dxfId="61" priority="39">
      <formula>$P13=TRUE</formula>
    </cfRule>
  </conditionalFormatting>
  <conditionalFormatting sqref="E21">
    <cfRule type="expression" dxfId="60" priority="38">
      <formula>AND(E21&lt;&gt;"",E21&lt;&gt;"Name Krankenhaus/ Name Abteilung",E21&lt;&gt;"Name Abteilung",E21&lt;&gt;"Name Krankenhaus")</formula>
    </cfRule>
    <cfRule type="expression" dxfId="59" priority="37">
      <formula>$P21=TRUE</formula>
    </cfRule>
  </conditionalFormatting>
  <conditionalFormatting sqref="E24:E34">
    <cfRule type="expression" dxfId="58" priority="17">
      <formula>$P24=TRUE</formula>
    </cfRule>
    <cfRule type="expression" dxfId="57" priority="18">
      <formula>AND(E24&lt;&gt;"",E24&lt;&gt;"Name Krankenhaus/ Name Abteilung",E24&lt;&gt;"Name Abteilung",E24&lt;&gt;"Name Krankenhaus")</formula>
    </cfRule>
  </conditionalFormatting>
  <conditionalFormatting sqref="E37">
    <cfRule type="expression" dxfId="56" priority="15">
      <formula>$P37=TRUE</formula>
    </cfRule>
    <cfRule type="expression" dxfId="55" priority="16">
      <formula>AND(E37&lt;&gt;"",E37&lt;&gt;"Name Krankenhaus/ Name Abteilung",E37&lt;&gt;"Name Abteilung",E37&lt;&gt;"Name Krankenhaus")</formula>
    </cfRule>
  </conditionalFormatting>
  <conditionalFormatting sqref="E40">
    <cfRule type="expression" dxfId="54" priority="13">
      <formula>$P40=TRUE</formula>
    </cfRule>
    <cfRule type="expression" dxfId="53" priority="14">
      <formula>AND(E40&lt;&gt;"",E40&lt;&gt;"Name Krankenhaus/ Name Abteilung",E40&lt;&gt;"Name Abteilung",E40&lt;&gt;"Name Krankenhaus")</formula>
    </cfRule>
  </conditionalFormatting>
  <conditionalFormatting sqref="E42:E44">
    <cfRule type="expression" dxfId="52" priority="7">
      <formula>$P42=TRUE</formula>
    </cfRule>
    <cfRule type="expression" dxfId="51" priority="8">
      <formula>AND(E42&lt;&gt;"",E42&lt;&gt;"Name Krankenhaus/ Name Abteilung",E42&lt;&gt;"Referenzchirurgie",E42&lt;&gt;"Name Krankenhaus")</formula>
    </cfRule>
  </conditionalFormatting>
  <conditionalFormatting sqref="F24">
    <cfRule type="notContainsBlanks" dxfId="50" priority="100">
      <formula>LEN(TRIM(F24))&gt;0</formula>
    </cfRule>
    <cfRule type="expression" dxfId="49" priority="98">
      <formula>AND(ISBLANK($F$24)=FALSE,($F$24)&lt;5)</formula>
    </cfRule>
    <cfRule type="containsBlanks" dxfId="48" priority="99">
      <formula>LEN(TRIM(F24))=0</formula>
    </cfRule>
  </conditionalFormatting>
  <conditionalFormatting sqref="F40">
    <cfRule type="expression" dxfId="47" priority="73">
      <formula>AND(ISBLANK($F$40)=FALSE,($F$40)&lt;5)</formula>
    </cfRule>
    <cfRule type="containsBlanks" dxfId="46" priority="74">
      <formula>LEN(TRIM(F40))=0</formula>
    </cfRule>
    <cfRule type="notContainsBlanks" dxfId="45" priority="75">
      <formula>LEN(TRIM(F40))&gt;0</formula>
    </cfRule>
  </conditionalFormatting>
  <conditionalFormatting sqref="F10:G18">
    <cfRule type="expression" dxfId="44" priority="125">
      <formula>AND($F10&lt;&gt;"",$G10&lt;&gt;"",$F10&lt;$G10)</formula>
    </cfRule>
    <cfRule type="containsBlanks" dxfId="43" priority="127">
      <formula>LEN(TRIM(F10))=0</formula>
    </cfRule>
    <cfRule type="notContainsBlanks" dxfId="42" priority="128">
      <formula>LEN(TRIM(F10))&gt;0</formula>
    </cfRule>
  </conditionalFormatting>
  <conditionalFormatting sqref="F21:G21">
    <cfRule type="expression" dxfId="41" priority="4">
      <formula>AND(ISBLANK($F$21)=FALSE,($F$21)&lt;5)</formula>
    </cfRule>
  </conditionalFormatting>
  <conditionalFormatting sqref="F26:G34">
    <cfRule type="expression" dxfId="40" priority="90">
      <formula>AND($F26&lt;&gt;"",$G26&lt;&gt;"",$F26&lt;$G26)</formula>
    </cfRule>
    <cfRule type="containsBlanks" dxfId="39" priority="92">
      <formula>LEN(TRIM(F26))=0</formula>
    </cfRule>
    <cfRule type="notContainsBlanks" dxfId="38" priority="93">
      <formula>LEN(TRIM(F26))&gt;0</formula>
    </cfRule>
  </conditionalFormatting>
  <conditionalFormatting sqref="F37:G37">
    <cfRule type="expression" dxfId="37" priority="3">
      <formula>AND(ISBLANK($F$37)=FALSE,($F$37)&lt;5)</formula>
    </cfRule>
  </conditionalFormatting>
  <conditionalFormatting sqref="F42:G44">
    <cfRule type="expression" dxfId="36" priority="49">
      <formula>AND($F42&lt;&gt;"",$G42&lt;&gt;"",$F42&lt;$G42)</formula>
    </cfRule>
    <cfRule type="containsBlanks" dxfId="35" priority="50">
      <formula>LEN(TRIM(F42))=0</formula>
    </cfRule>
    <cfRule type="notContainsBlanks" dxfId="34" priority="51">
      <formula>LEN(TRIM(F42))&gt;0</formula>
    </cfRule>
  </conditionalFormatting>
  <conditionalFormatting sqref="G45">
    <cfRule type="expression" dxfId="33" priority="6">
      <formula>AND($G$45&gt;0,$G$45&lt;15)</formula>
    </cfRule>
  </conditionalFormatting>
  <conditionalFormatting sqref="H21">
    <cfRule type="expression" dxfId="32" priority="120">
      <formula>AND(ISBLANK($H$21)=FALSE,($H$21)&lt;2)</formula>
    </cfRule>
    <cfRule type="containsBlanks" dxfId="31" priority="121">
      <formula>LEN(TRIM(H21))=0</formula>
    </cfRule>
    <cfRule type="notContainsBlanks" dxfId="30" priority="122">
      <formula>LEN(TRIM(H21))&gt;0</formula>
    </cfRule>
  </conditionalFormatting>
  <conditionalFormatting sqref="H24">
    <cfRule type="expression" dxfId="29" priority="2">
      <formula>AND(ISBLANK($H$24)=FALSE,($H$24+$F$24)&lt;10)</formula>
    </cfRule>
    <cfRule type="notContainsBlanks" dxfId="28" priority="97">
      <formula>LEN(TRIM(H24))&gt;0</formula>
    </cfRule>
    <cfRule type="containsBlanks" dxfId="27" priority="96">
      <formula>LEN(TRIM(H24))=0</formula>
    </cfRule>
    <cfRule type="expression" dxfId="26" priority="95">
      <formula>AND(ISBLANK($H$24),($H$24)&lt;10,FALSE)</formula>
    </cfRule>
  </conditionalFormatting>
  <conditionalFormatting sqref="H37">
    <cfRule type="expression" dxfId="25" priority="86">
      <formula>AND(ISBLANK($H$37)=FALSE,($H$37)&lt;2)</formula>
    </cfRule>
    <cfRule type="containsBlanks" dxfId="24" priority="87">
      <formula>LEN(TRIM(H37))=0</formula>
    </cfRule>
    <cfRule type="notContainsBlanks" dxfId="23" priority="88">
      <formula>LEN(TRIM(H37))&gt;0</formula>
    </cfRule>
  </conditionalFormatting>
  <conditionalFormatting sqref="H40">
    <cfRule type="notContainsBlanks" dxfId="22" priority="72">
      <formula>LEN(TRIM(H40))&gt;0</formula>
    </cfRule>
    <cfRule type="expression" dxfId="21" priority="1">
      <formula>AND(ISBLANK($H$40)=FALSE,($H$40+$F$40)&lt;10)</formula>
    </cfRule>
    <cfRule type="expression" dxfId="20" priority="70">
      <formula>AND(ISBLANK($H$40),($H$40)&lt;10,FALSE)</formula>
    </cfRule>
    <cfRule type="containsBlanks" dxfId="19" priority="71">
      <formula>LEN(TRIM(H40))=0</formula>
    </cfRule>
  </conditionalFormatting>
  <conditionalFormatting sqref="I21">
    <cfRule type="notContainsBlanks" dxfId="18" priority="110">
      <formula>LEN(TRIM(I21))&gt;0</formula>
    </cfRule>
    <cfRule type="containsBlanks" dxfId="17" priority="109">
      <formula>LEN(TRIM(I21))=0</formula>
    </cfRule>
    <cfRule type="expression" dxfId="16" priority="108">
      <formula>AND(ISBLANK($I$21)=FALSE,($I$21)&lt;2)</formula>
    </cfRule>
  </conditionalFormatting>
  <conditionalFormatting sqref="I37">
    <cfRule type="notContainsBlanks" dxfId="15" priority="85">
      <formula>LEN(TRIM(I37))&gt;0</formula>
    </cfRule>
    <cfRule type="containsBlanks" dxfId="14" priority="84">
      <formula>LEN(TRIM(I37))=0</formula>
    </cfRule>
    <cfRule type="expression" dxfId="13" priority="83">
      <formula>AND(ISBLANK($I$37)=FALSE,($I$37)&lt;2)</formula>
    </cfRule>
  </conditionalFormatting>
  <conditionalFormatting sqref="I5:K7">
    <cfRule type="expression" dxfId="12" priority="5">
      <formula>LEN($I$5)&gt;0</formula>
    </cfRule>
  </conditionalFormatting>
  <conditionalFormatting sqref="J21">
    <cfRule type="containsBlanks" dxfId="11" priority="106">
      <formula>LEN(TRIM(J21))=0</formula>
    </cfRule>
    <cfRule type="notContainsBlanks" dxfId="10" priority="107">
      <formula>LEN(TRIM(J21))&gt;0</formula>
    </cfRule>
    <cfRule type="expression" dxfId="9" priority="105">
      <formula>AND(ISBLANK($J$21)=FALSE,($J$21)&lt;2)</formula>
    </cfRule>
  </conditionalFormatting>
  <conditionalFormatting sqref="J37">
    <cfRule type="containsBlanks" dxfId="8" priority="81">
      <formula>LEN(TRIM(J37))=0</formula>
    </cfRule>
    <cfRule type="notContainsBlanks" dxfId="7" priority="82">
      <formula>LEN(TRIM(J37))&gt;0</formula>
    </cfRule>
    <cfRule type="expression" dxfId="6" priority="80">
      <formula>AND(ISBLANK($J$37)=FALSE,($J$37)&lt;2)</formula>
    </cfRule>
  </conditionalFormatting>
  <conditionalFormatting sqref="K21">
    <cfRule type="expression" dxfId="5" priority="102">
      <formula>AND(ISBLANK($K$21)=FALSE,($K$21)&lt;2)</formula>
    </cfRule>
    <cfRule type="containsBlanks" dxfId="4" priority="103">
      <formula>LEN(TRIM(K21))=0</formula>
    </cfRule>
    <cfRule type="notContainsBlanks" dxfId="3" priority="104">
      <formula>LEN(TRIM(K21))&gt;0</formula>
    </cfRule>
  </conditionalFormatting>
  <conditionalFormatting sqref="K37">
    <cfRule type="expression" dxfId="2" priority="77">
      <formula>AND(ISBLANK($K$37)=FALSE,($K$37)&lt;2)</formula>
    </cfRule>
    <cfRule type="notContainsBlanks" dxfId="1" priority="79">
      <formula>LEN(TRIM(K37))&gt;0</formula>
    </cfRule>
    <cfRule type="containsBlanks" dxfId="0" priority="78">
      <formula>LEN(TRIM(K37))=0</formula>
    </cfRule>
  </conditionalFormatting>
  <dataValidations xWindow="593" yWindow="578" count="4">
    <dataValidation type="whole" allowBlank="1" showInputMessage="1" showErrorMessage="1" errorTitle="Eingabefehler" error="Ganze Zahl zwischen 0 und 5000 eingeben." sqref="F42:F44 F26:F34 F10:F18" xr:uid="{00000000-0002-0000-0E00-000000000000}">
      <formula1>0</formula1>
      <formula2>5000</formula2>
    </dataValidation>
    <dataValidation type="whole" allowBlank="1" showInputMessage="1" showErrorMessage="1" errorTitle="Eingabefehler" error="Ganze Zahl zwischen 0 und 5000 eingeben. Sollvorgabe nicht erfüllt wenn &lt;5." sqref="H21:K21 H37:K37" xr:uid="{00000000-0002-0000-0E00-000001000000}">
      <formula1>0</formula1>
      <formula2>5000</formula2>
    </dataValidation>
    <dataValidation type="whole" allowBlank="1" showInputMessage="1" showErrorMessage="1" errorTitle="Eingabefehler" error="Anzahl Operationen bei Pat. des KIO kann nicht größer sein als Anzahl pädiatrische Operationen gesamt." sqref="G42:G44 G10:G18 G26:G34" xr:uid="{00000000-0002-0000-0E00-000002000000}">
      <formula1>0</formula1>
      <formula2>F10</formula2>
    </dataValidation>
    <dataValidation type="whole" allowBlank="1" showInputMessage="1" showErrorMessage="1" errorTitle="Eingabefehler" error="Ganze Zahl zwischen 0 und 5000 eingeben. " sqref="H40:I40 F40:G40 F24:G25 H24:I25" xr:uid="{00000000-0002-0000-0E00-000003000000}">
      <formula1>0</formula1>
      <formula2>5000</formula2>
    </dataValidation>
  </dataValidations>
  <pageMargins left="0.36" right="0.31" top="0.78740157480314965" bottom="0.81" header="0.31496062992125984" footer="0.31496062992125984"/>
  <pageSetup scale="79" fitToHeight="0" orientation="landscape" r:id="rId1"/>
  <headerFooter>
    <oddFooter>&amp;L&amp;7
&amp;F&amp;C&amp;7
 © DKG  Alle Rechte vorbehalten&amp;R&amp;7
&amp;P</oddFooter>
  </headerFooter>
  <rowBreaks count="1" manualBreakCount="1">
    <brk id="24" max="10" man="1"/>
  </rowBreaks>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
  <dimension ref="A1:K29"/>
  <sheetViews>
    <sheetView showGridLines="0" zoomScale="90" zoomScaleNormal="90" workbookViewId="0">
      <selection activeCell="A36" sqref="A36"/>
    </sheetView>
  </sheetViews>
  <sheetFormatPr defaultColWidth="11.5703125" defaultRowHeight="12.75" x14ac:dyDescent="0.2"/>
  <cols>
    <col min="1" max="1" width="68.42578125" style="103" bestFit="1" customWidth="1"/>
    <col min="2" max="2" width="31" style="103" customWidth="1"/>
    <col min="3" max="4" width="13.7109375" style="103" customWidth="1"/>
    <col min="5" max="7" width="15.140625" style="103" customWidth="1"/>
    <col min="8" max="11" width="12.7109375" style="103" bestFit="1" customWidth="1"/>
    <col min="12" max="12" width="64.85546875" style="103" customWidth="1"/>
    <col min="13" max="16384" width="11.5703125" style="103"/>
  </cols>
  <sheetData>
    <row r="1" spans="1:11" s="104" customFormat="1" ht="60" x14ac:dyDescent="0.2">
      <c r="A1" s="144" t="s">
        <v>204</v>
      </c>
      <c r="B1" s="134" t="s">
        <v>205</v>
      </c>
      <c r="C1" s="134" t="s">
        <v>383</v>
      </c>
      <c r="D1" s="134" t="s">
        <v>807</v>
      </c>
      <c r="E1" s="134" t="s">
        <v>560</v>
      </c>
      <c r="F1" s="134" t="s">
        <v>561</v>
      </c>
      <c r="G1" s="134" t="s">
        <v>236</v>
      </c>
      <c r="H1" s="135" t="s">
        <v>221</v>
      </c>
      <c r="I1" s="135" t="s">
        <v>222</v>
      </c>
      <c r="J1" s="135" t="s">
        <v>223</v>
      </c>
      <c r="K1" s="135" t="s">
        <v>224</v>
      </c>
    </row>
    <row r="2" spans="1:11" s="142" customFormat="1" ht="12" customHeight="1" x14ac:dyDescent="0.25">
      <c r="A2" s="139" t="s">
        <v>571</v>
      </c>
      <c r="B2" s="133" t="str">
        <f>IF(OR('Netzwerk Chirurgie'!$E10="Name Abteilung",'Netzwerk Chirurgie'!$E10=""),"",'Netzwerk Chirurgie'!$E10)</f>
        <v/>
      </c>
      <c r="C2" s="136" t="str">
        <f>IF('Netzwerk Chirurgie'!F10="","",'Netzwerk Chirurgie'!F10)</f>
        <v/>
      </c>
      <c r="D2" s="136" t="str">
        <f>IF('Netzwerk Chirurgie'!G10="","",'Netzwerk Chirurgie'!G10)</f>
        <v/>
      </c>
      <c r="E2" s="271"/>
      <c r="F2" s="271"/>
      <c r="G2" s="271"/>
      <c r="H2" s="270"/>
      <c r="I2" s="270"/>
      <c r="J2" s="270"/>
      <c r="K2" s="270"/>
    </row>
    <row r="3" spans="1:11" s="142" customFormat="1" ht="12" customHeight="1" x14ac:dyDescent="0.25">
      <c r="A3" s="140" t="s">
        <v>384</v>
      </c>
      <c r="B3" s="133" t="str">
        <f>IF(OR('Netzwerk Chirurgie'!$E11="Name Abteilung",'Netzwerk Chirurgie'!$E11=""),"",'Netzwerk Chirurgie'!$E11)</f>
        <v/>
      </c>
      <c r="C3" s="136" t="str">
        <f>IF('Netzwerk Chirurgie'!F11="","",'Netzwerk Chirurgie'!F11)</f>
        <v/>
      </c>
      <c r="D3" s="136" t="str">
        <f>IF('Netzwerk Chirurgie'!G11="","",'Netzwerk Chirurgie'!G11)</f>
        <v/>
      </c>
      <c r="E3" s="269"/>
      <c r="F3" s="269"/>
      <c r="G3" s="269"/>
      <c r="H3" s="270"/>
      <c r="I3" s="270"/>
      <c r="J3" s="270"/>
      <c r="K3" s="270"/>
    </row>
    <row r="4" spans="1:11" s="142" customFormat="1" ht="12" customHeight="1" x14ac:dyDescent="0.25">
      <c r="A4" s="140" t="s">
        <v>385</v>
      </c>
      <c r="B4" s="133" t="str">
        <f>IF(OR('Netzwerk Chirurgie'!$E12="Name Abteilung",'Netzwerk Chirurgie'!$E12=""),"",'Netzwerk Chirurgie'!$E12)</f>
        <v/>
      </c>
      <c r="C4" s="136" t="str">
        <f>IF('Netzwerk Chirurgie'!F12="","",'Netzwerk Chirurgie'!F12)</f>
        <v/>
      </c>
      <c r="D4" s="136" t="str">
        <f>IF('Netzwerk Chirurgie'!G12="","",'Netzwerk Chirurgie'!G12)</f>
        <v/>
      </c>
      <c r="E4" s="269"/>
      <c r="F4" s="269"/>
      <c r="G4" s="269"/>
      <c r="H4" s="272"/>
      <c r="I4" s="272"/>
      <c r="J4" s="272"/>
      <c r="K4" s="272"/>
    </row>
    <row r="5" spans="1:11" s="142" customFormat="1" ht="12" customHeight="1" x14ac:dyDescent="0.25">
      <c r="A5" s="140" t="s">
        <v>386</v>
      </c>
      <c r="B5" s="133" t="str">
        <f>IF(OR('Netzwerk Chirurgie'!$E13="Name Abteilung",'Netzwerk Chirurgie'!$E13=""),"",'Netzwerk Chirurgie'!$E13)</f>
        <v/>
      </c>
      <c r="C5" s="136" t="str">
        <f>IF('Netzwerk Chirurgie'!F13="","",'Netzwerk Chirurgie'!F13)</f>
        <v/>
      </c>
      <c r="D5" s="136" t="str">
        <f>IF('Netzwerk Chirurgie'!G13="","",'Netzwerk Chirurgie'!G13)</f>
        <v/>
      </c>
      <c r="E5" s="269"/>
      <c r="F5" s="269"/>
      <c r="G5" s="269"/>
      <c r="H5" s="270"/>
      <c r="I5" s="270"/>
      <c r="J5" s="270"/>
      <c r="K5" s="270"/>
    </row>
    <row r="6" spans="1:11" s="142" customFormat="1" ht="12" customHeight="1" x14ac:dyDescent="0.25">
      <c r="A6" s="140" t="s">
        <v>387</v>
      </c>
      <c r="B6" s="133" t="str">
        <f>IF(OR('Netzwerk Chirurgie'!$E14="Name Abteilung",'Netzwerk Chirurgie'!$E14=""),"",'Netzwerk Chirurgie'!$E14)</f>
        <v/>
      </c>
      <c r="C6" s="136" t="str">
        <f>IF('Netzwerk Chirurgie'!F14="","",'Netzwerk Chirurgie'!F14)</f>
        <v/>
      </c>
      <c r="D6" s="136" t="str">
        <f>IF('Netzwerk Chirurgie'!G14="","",'Netzwerk Chirurgie'!G14)</f>
        <v/>
      </c>
      <c r="E6" s="269"/>
      <c r="F6" s="269"/>
      <c r="G6" s="269"/>
      <c r="H6" s="270"/>
      <c r="I6" s="270"/>
      <c r="J6" s="270"/>
      <c r="K6" s="270"/>
    </row>
    <row r="7" spans="1:11" s="142" customFormat="1" ht="12" customHeight="1" x14ac:dyDescent="0.25">
      <c r="A7" s="140" t="s">
        <v>580</v>
      </c>
      <c r="B7" s="133" t="str">
        <f>IF(OR('Netzwerk Chirurgie'!$E15="Name Abteilung",'Netzwerk Chirurgie'!$E15=""),"",'Netzwerk Chirurgie'!$E15)</f>
        <v/>
      </c>
      <c r="C7" s="136" t="str">
        <f>IF('Netzwerk Chirurgie'!F15="","",'Netzwerk Chirurgie'!F15)</f>
        <v/>
      </c>
      <c r="D7" s="136" t="str">
        <f>IF('Netzwerk Chirurgie'!G15="","",'Netzwerk Chirurgie'!G15)</f>
        <v/>
      </c>
      <c r="E7" s="269"/>
      <c r="F7" s="269"/>
      <c r="G7" s="269"/>
      <c r="H7" s="270"/>
      <c r="I7" s="270"/>
      <c r="J7" s="270"/>
      <c r="K7" s="270"/>
    </row>
    <row r="8" spans="1:11" s="142" customFormat="1" ht="12" customHeight="1" x14ac:dyDescent="0.25">
      <c r="A8" s="140" t="s">
        <v>581</v>
      </c>
      <c r="B8" s="133" t="str">
        <f>IF(OR('Netzwerk Chirurgie'!$E16="Name Abteilung",'Netzwerk Chirurgie'!$E16=""),"",'Netzwerk Chirurgie'!$E16)</f>
        <v/>
      </c>
      <c r="C8" s="136" t="str">
        <f>IF('Netzwerk Chirurgie'!F16="","",'Netzwerk Chirurgie'!F16)</f>
        <v/>
      </c>
      <c r="D8" s="136" t="str">
        <f>IF('Netzwerk Chirurgie'!G16="","",'Netzwerk Chirurgie'!G16)</f>
        <v/>
      </c>
      <c r="E8" s="269"/>
      <c r="F8" s="269"/>
      <c r="G8" s="269"/>
      <c r="H8" s="270"/>
      <c r="I8" s="270"/>
      <c r="J8" s="270"/>
      <c r="K8" s="270"/>
    </row>
    <row r="9" spans="1:11" s="142" customFormat="1" ht="12" customHeight="1" x14ac:dyDescent="0.25">
      <c r="A9" s="140" t="s">
        <v>582</v>
      </c>
      <c r="B9" s="133" t="str">
        <f>IF(OR('Netzwerk Chirurgie'!$E17="Name Abteilung",'Netzwerk Chirurgie'!$E17=""),"",'Netzwerk Chirurgie'!$E17)</f>
        <v/>
      </c>
      <c r="C9" s="136" t="str">
        <f>IF('Netzwerk Chirurgie'!F17="","",'Netzwerk Chirurgie'!F17)</f>
        <v/>
      </c>
      <c r="D9" s="136" t="str">
        <f>IF('Netzwerk Chirurgie'!G17="","",'Netzwerk Chirurgie'!G17)</f>
        <v/>
      </c>
      <c r="E9" s="269"/>
      <c r="F9" s="269"/>
      <c r="G9" s="269"/>
      <c r="H9" s="270"/>
      <c r="I9" s="270"/>
      <c r="J9" s="270"/>
      <c r="K9" s="270"/>
    </row>
    <row r="10" spans="1:11" s="142" customFormat="1" ht="12" customHeight="1" x14ac:dyDescent="0.25">
      <c r="A10" s="140" t="s">
        <v>583</v>
      </c>
      <c r="B10" s="133" t="str">
        <f>IF(OR('Netzwerk Chirurgie'!$E18="Name Abteilung",'Netzwerk Chirurgie'!$E18=""),"",'Netzwerk Chirurgie'!$E18)</f>
        <v/>
      </c>
      <c r="C10" s="136" t="str">
        <f>IF('Netzwerk Chirurgie'!F18="","",'Netzwerk Chirurgie'!F18)</f>
        <v/>
      </c>
      <c r="D10" s="136" t="str">
        <f>IF('Netzwerk Chirurgie'!G18="","",'Netzwerk Chirurgie'!G18)</f>
        <v/>
      </c>
      <c r="E10" s="269"/>
      <c r="F10" s="269"/>
      <c r="G10" s="269"/>
      <c r="H10" s="270"/>
      <c r="I10" s="270"/>
      <c r="J10" s="270"/>
      <c r="K10" s="270"/>
    </row>
    <row r="11" spans="1:11" s="142" customFormat="1" ht="12" customHeight="1" x14ac:dyDescent="0.25">
      <c r="A11" s="266" t="s">
        <v>572</v>
      </c>
      <c r="B11" s="133" t="str">
        <f>IF(OR('Netzwerk Chirurgie'!$E21="Name Abteilung",'Netzwerk Chirurgie'!$E21=""),"",'Netzwerk Chirurgie'!$E21)</f>
        <v/>
      </c>
      <c r="C11" s="268"/>
      <c r="D11" s="268"/>
      <c r="E11" s="131" t="str">
        <f>IF('Netzwerk Chirurgie'!Q21="","",'Netzwerk Chirurgie'!Q21)</f>
        <v/>
      </c>
      <c r="F11" s="269"/>
      <c r="G11" s="269"/>
      <c r="H11" s="144" t="str">
        <f>IF('Netzwerk Chirurgie'!H21="","",'Netzwerk Chirurgie'!H21)</f>
        <v/>
      </c>
      <c r="I11" s="144" t="str">
        <f>IF('Netzwerk Chirurgie'!I21="","",'Netzwerk Chirurgie'!I21)</f>
        <v/>
      </c>
      <c r="J11" s="144" t="str">
        <f>IF('Netzwerk Chirurgie'!J21="","",'Netzwerk Chirurgie'!J21)</f>
        <v/>
      </c>
      <c r="K11" s="144" t="str">
        <f>IF('Netzwerk Chirurgie'!K21="","",'Netzwerk Chirurgie'!K21)</f>
        <v/>
      </c>
    </row>
    <row r="12" spans="1:11" s="142" customFormat="1" ht="12" customHeight="1" x14ac:dyDescent="0.25">
      <c r="A12" s="266" t="s">
        <v>573</v>
      </c>
      <c r="B12" s="133" t="str">
        <f>IF(OR('Netzwerk Chirurgie'!$E24="Name Abteilung",'Netzwerk Chirurgie'!$E24=""),"",'Netzwerk Chirurgie'!$E24)</f>
        <v/>
      </c>
      <c r="C12" s="268"/>
      <c r="D12" s="268"/>
      <c r="E12" s="269"/>
      <c r="F12" s="131" t="str">
        <f>IF('Netzwerk Chirurgie'!Q24="","",'Netzwerk Chirurgie'!Q24)</f>
        <v/>
      </c>
      <c r="G12" s="131" t="str">
        <f>IF('Netzwerk Chirurgie'!R24="","",'Netzwerk Chirurgie'!R24)</f>
        <v/>
      </c>
      <c r="H12" s="270"/>
      <c r="I12" s="270"/>
      <c r="J12" s="270"/>
      <c r="K12" s="270"/>
    </row>
    <row r="13" spans="1:11" s="142" customFormat="1" ht="12" customHeight="1" x14ac:dyDescent="0.25">
      <c r="A13" s="139" t="s">
        <v>574</v>
      </c>
      <c r="B13" s="133" t="str">
        <f>IF(OR('Netzwerk Chirurgie'!$E26="Name Abteilung",'Netzwerk Chirurgie'!$E26=""),"",'Netzwerk Chirurgie'!$E26)</f>
        <v/>
      </c>
      <c r="C13" s="137" t="str">
        <f>IF('Netzwerk Chirurgie'!F26="","",'Netzwerk Chirurgie'!F26)</f>
        <v/>
      </c>
      <c r="D13" s="137" t="str">
        <f>IF('Netzwerk Chirurgie'!G26="","",'Netzwerk Chirurgie'!G26)</f>
        <v/>
      </c>
      <c r="E13" s="269"/>
      <c r="F13" s="269"/>
      <c r="G13" s="269"/>
      <c r="H13" s="270"/>
      <c r="I13" s="270"/>
      <c r="J13" s="270"/>
      <c r="K13" s="270"/>
    </row>
    <row r="14" spans="1:11" s="142" customFormat="1" ht="12" customHeight="1" x14ac:dyDescent="0.25">
      <c r="A14" s="140" t="s">
        <v>388</v>
      </c>
      <c r="B14" s="133" t="str">
        <f>IF(OR('Netzwerk Chirurgie'!$E27="Name Abteilung",'Netzwerk Chirurgie'!$E27=""),"",'Netzwerk Chirurgie'!$E27)</f>
        <v/>
      </c>
      <c r="C14" s="137" t="str">
        <f>IF('Netzwerk Chirurgie'!F27="","",'Netzwerk Chirurgie'!F27)</f>
        <v/>
      </c>
      <c r="D14" s="137" t="str">
        <f>IF('Netzwerk Chirurgie'!G27="","",'Netzwerk Chirurgie'!G27)</f>
        <v/>
      </c>
      <c r="E14" s="269"/>
      <c r="F14" s="269"/>
      <c r="G14" s="269"/>
      <c r="H14" s="270"/>
      <c r="I14" s="270"/>
      <c r="J14" s="270"/>
      <c r="K14" s="270"/>
    </row>
    <row r="15" spans="1:11" s="142" customFormat="1" ht="12" customHeight="1" x14ac:dyDescent="0.25">
      <c r="A15" s="140" t="s">
        <v>389</v>
      </c>
      <c r="B15" s="133" t="str">
        <f>IF(OR('Netzwerk Chirurgie'!$E28="Name Abteilung",'Netzwerk Chirurgie'!$E28=""),"",'Netzwerk Chirurgie'!$E28)</f>
        <v/>
      </c>
      <c r="C15" s="137" t="str">
        <f>IF('Netzwerk Chirurgie'!F28="","",'Netzwerk Chirurgie'!F28)</f>
        <v/>
      </c>
      <c r="D15" s="137" t="str">
        <f>IF('Netzwerk Chirurgie'!G28="","",'Netzwerk Chirurgie'!G28)</f>
        <v/>
      </c>
      <c r="E15" s="269"/>
      <c r="F15" s="269"/>
      <c r="G15" s="269"/>
      <c r="H15" s="270"/>
      <c r="I15" s="270"/>
      <c r="J15" s="270"/>
      <c r="K15" s="270"/>
    </row>
    <row r="16" spans="1:11" s="142" customFormat="1" ht="12" customHeight="1" x14ac:dyDescent="0.25">
      <c r="A16" s="140" t="s">
        <v>390</v>
      </c>
      <c r="B16" s="133" t="str">
        <f>IF(OR('Netzwerk Chirurgie'!$E29="Name Abteilung",'Netzwerk Chirurgie'!$E29=""),"",'Netzwerk Chirurgie'!$E29)</f>
        <v/>
      </c>
      <c r="C16" s="137" t="str">
        <f>IF('Netzwerk Chirurgie'!F29="","",'Netzwerk Chirurgie'!F29)</f>
        <v/>
      </c>
      <c r="D16" s="137" t="str">
        <f>IF('Netzwerk Chirurgie'!G29="","",'Netzwerk Chirurgie'!G29)</f>
        <v/>
      </c>
      <c r="E16" s="269"/>
      <c r="F16" s="269"/>
      <c r="G16" s="269"/>
      <c r="H16" s="272"/>
      <c r="I16" s="272"/>
      <c r="J16" s="272"/>
      <c r="K16" s="272"/>
    </row>
    <row r="17" spans="1:11" s="142" customFormat="1" ht="12" customHeight="1" x14ac:dyDescent="0.25">
      <c r="A17" s="140" t="s">
        <v>391</v>
      </c>
      <c r="B17" s="133" t="str">
        <f>IF(OR('Netzwerk Chirurgie'!$E30="Name Abteilung",'Netzwerk Chirurgie'!$E30=""),"",'Netzwerk Chirurgie'!$E30)</f>
        <v/>
      </c>
      <c r="C17" s="137" t="str">
        <f>IF('Netzwerk Chirurgie'!F30="","",'Netzwerk Chirurgie'!F30)</f>
        <v/>
      </c>
      <c r="D17" s="137" t="str">
        <f>IF('Netzwerk Chirurgie'!G30="","",'Netzwerk Chirurgie'!G30)</f>
        <v/>
      </c>
      <c r="E17" s="269"/>
      <c r="F17" s="269"/>
      <c r="G17" s="269"/>
      <c r="H17" s="272"/>
      <c r="I17" s="272"/>
      <c r="J17" s="272"/>
      <c r="K17" s="272"/>
    </row>
    <row r="18" spans="1:11" s="142" customFormat="1" ht="12" customHeight="1" x14ac:dyDescent="0.25">
      <c r="A18" s="140" t="s">
        <v>584</v>
      </c>
      <c r="B18" s="133" t="str">
        <f>IF(OR('Netzwerk Chirurgie'!$E31="Name Abteilung",'Netzwerk Chirurgie'!$E31=""),"",'Netzwerk Chirurgie'!$E31)</f>
        <v/>
      </c>
      <c r="C18" s="137" t="str">
        <f>IF('Netzwerk Chirurgie'!F31="","",'Netzwerk Chirurgie'!F31)</f>
        <v/>
      </c>
      <c r="D18" s="137" t="str">
        <f>IF('Netzwerk Chirurgie'!G31="","",'Netzwerk Chirurgie'!G31)</f>
        <v/>
      </c>
      <c r="E18" s="269"/>
      <c r="F18" s="269"/>
      <c r="G18" s="269"/>
      <c r="H18" s="272"/>
      <c r="I18" s="272"/>
      <c r="J18" s="272"/>
      <c r="K18" s="272"/>
    </row>
    <row r="19" spans="1:11" s="142" customFormat="1" ht="12" customHeight="1" x14ac:dyDescent="0.25">
      <c r="A19" s="140" t="s">
        <v>585</v>
      </c>
      <c r="B19" s="133" t="str">
        <f>IF(OR('Netzwerk Chirurgie'!$E32="Name Abteilung",'Netzwerk Chirurgie'!$E32=""),"",'Netzwerk Chirurgie'!$E32)</f>
        <v/>
      </c>
      <c r="C19" s="137" t="str">
        <f>IF('Netzwerk Chirurgie'!F32="","",'Netzwerk Chirurgie'!F32)</f>
        <v/>
      </c>
      <c r="D19" s="137" t="str">
        <f>IF('Netzwerk Chirurgie'!G32="","",'Netzwerk Chirurgie'!G32)</f>
        <v/>
      </c>
      <c r="E19" s="269"/>
      <c r="F19" s="269"/>
      <c r="G19" s="269"/>
      <c r="H19" s="270"/>
      <c r="I19" s="270"/>
      <c r="J19" s="270"/>
      <c r="K19" s="270"/>
    </row>
    <row r="20" spans="1:11" s="142" customFormat="1" ht="12" customHeight="1" x14ac:dyDescent="0.25">
      <c r="A20" s="140" t="s">
        <v>586</v>
      </c>
      <c r="B20" s="133" t="str">
        <f>IF(OR('Netzwerk Chirurgie'!$E33="Name Abteilung",'Netzwerk Chirurgie'!$E33=""),"",'Netzwerk Chirurgie'!$E33)</f>
        <v/>
      </c>
      <c r="C20" s="137" t="str">
        <f>IF('Netzwerk Chirurgie'!F33="","",'Netzwerk Chirurgie'!F33)</f>
        <v/>
      </c>
      <c r="D20" s="137" t="str">
        <f>IF('Netzwerk Chirurgie'!G33="","",'Netzwerk Chirurgie'!G33)</f>
        <v/>
      </c>
      <c r="E20" s="269"/>
      <c r="F20" s="269"/>
      <c r="G20" s="269"/>
      <c r="H20" s="270"/>
      <c r="I20" s="270"/>
      <c r="J20" s="270"/>
      <c r="K20" s="270"/>
    </row>
    <row r="21" spans="1:11" s="142" customFormat="1" ht="12" customHeight="1" x14ac:dyDescent="0.25">
      <c r="A21" s="140" t="s">
        <v>587</v>
      </c>
      <c r="B21" s="133" t="str">
        <f>IF(OR('Netzwerk Chirurgie'!$E34="Name Abteilung",'Netzwerk Chirurgie'!$E34=""),"",'Netzwerk Chirurgie'!$E34)</f>
        <v/>
      </c>
      <c r="C21" s="137" t="str">
        <f>IF('Netzwerk Chirurgie'!F34="","",'Netzwerk Chirurgie'!F34)</f>
        <v/>
      </c>
      <c r="D21" s="137" t="str">
        <f>IF('Netzwerk Chirurgie'!G34="","",'Netzwerk Chirurgie'!G34)</f>
        <v/>
      </c>
      <c r="E21" s="269"/>
      <c r="F21" s="269"/>
      <c r="G21" s="269"/>
      <c r="H21" s="270"/>
      <c r="I21" s="270"/>
      <c r="J21" s="270"/>
      <c r="K21" s="270"/>
    </row>
    <row r="22" spans="1:11" s="142" customFormat="1" ht="12" customHeight="1" x14ac:dyDescent="0.25">
      <c r="A22" s="266" t="s">
        <v>575</v>
      </c>
      <c r="B22" s="133" t="str">
        <f>IF(OR('Netzwerk Chirurgie'!$E37="Name Abteilung",'Netzwerk Chirurgie'!$E37=""),"",'Netzwerk Chirurgie'!$E37)</f>
        <v/>
      </c>
      <c r="C22" s="274"/>
      <c r="D22" s="274"/>
      <c r="E22" s="131" t="str">
        <f>'Netzwerk Chirurgie'!Q37</f>
        <v/>
      </c>
      <c r="F22" s="274"/>
      <c r="G22" s="274"/>
      <c r="H22" s="131" t="str">
        <f>IF('Netzwerk Chirurgie'!H37="","",'Netzwerk Chirurgie'!H37)</f>
        <v/>
      </c>
      <c r="I22" s="131" t="str">
        <f>IF('Netzwerk Chirurgie'!I37="","",'Netzwerk Chirurgie'!I37)</f>
        <v/>
      </c>
      <c r="J22" s="131" t="str">
        <f>IF('Netzwerk Chirurgie'!J37="","",'Netzwerk Chirurgie'!J37)</f>
        <v/>
      </c>
      <c r="K22" s="131" t="str">
        <f>IF('Netzwerk Chirurgie'!K37="","",'Netzwerk Chirurgie'!K37)</f>
        <v/>
      </c>
    </row>
    <row r="23" spans="1:11" s="142" customFormat="1" ht="12" customHeight="1" x14ac:dyDescent="0.25">
      <c r="A23" s="266" t="s">
        <v>576</v>
      </c>
      <c r="B23" s="133" t="str">
        <f>IF(OR('Netzwerk Chirurgie'!$E40="Name Abteilung",'Netzwerk Chirurgie'!$E40=""),"",'Netzwerk Chirurgie'!$E40)</f>
        <v/>
      </c>
      <c r="C23" s="274"/>
      <c r="D23" s="274"/>
      <c r="E23" s="274"/>
      <c r="F23" s="131" t="str">
        <f>'Netzwerk Chirurgie'!Q40</f>
        <v/>
      </c>
      <c r="G23" s="131" t="str">
        <f>'Netzwerk Chirurgie'!R40</f>
        <v/>
      </c>
      <c r="H23" s="274"/>
      <c r="I23" s="274"/>
      <c r="J23" s="274"/>
      <c r="K23" s="274"/>
    </row>
    <row r="24" spans="1:11" s="142" customFormat="1" ht="12" customHeight="1" x14ac:dyDescent="0.25">
      <c r="A24" s="250" t="s">
        <v>577</v>
      </c>
      <c r="B24" s="133" t="str">
        <f>IF(OR('Netzwerk Chirurgie'!$E42="Referenzchirurgie",'Netzwerk Chirurgie'!$E42=""),"",'Netzwerk Chirurgie'!$E42)</f>
        <v/>
      </c>
      <c r="C24" s="131" t="str">
        <f>IF('Netzwerk Chirurgie'!F42="","",'Netzwerk Chirurgie'!F42)</f>
        <v/>
      </c>
      <c r="D24" s="131" t="str">
        <f>IF('Netzwerk Chirurgie'!G42="","",'Netzwerk Chirurgie'!G42)</f>
        <v/>
      </c>
      <c r="E24" s="274"/>
      <c r="F24" s="274"/>
      <c r="G24" s="274"/>
      <c r="H24" s="274"/>
      <c r="I24" s="274"/>
      <c r="J24" s="274"/>
      <c r="K24" s="274"/>
    </row>
    <row r="25" spans="1:11" s="142" customFormat="1" ht="12" customHeight="1" x14ac:dyDescent="0.25">
      <c r="A25" s="250" t="s">
        <v>578</v>
      </c>
      <c r="B25" s="133" t="str">
        <f>IF(OR('Netzwerk Chirurgie'!$E43="Referenzchirurgie",'Netzwerk Chirurgie'!$E43=""),"",'Netzwerk Chirurgie'!$E43)</f>
        <v/>
      </c>
      <c r="C25" s="131" t="str">
        <f>IF('Netzwerk Chirurgie'!F43="","",'Netzwerk Chirurgie'!F43)</f>
        <v/>
      </c>
      <c r="D25" s="131" t="str">
        <f>IF('Netzwerk Chirurgie'!G43="","",'Netzwerk Chirurgie'!G43)</f>
        <v/>
      </c>
      <c r="E25" s="274"/>
      <c r="F25" s="274"/>
      <c r="G25" s="274"/>
      <c r="H25" s="274"/>
      <c r="I25" s="274"/>
      <c r="J25" s="274"/>
      <c r="K25" s="274"/>
    </row>
    <row r="26" spans="1:11" s="142" customFormat="1" ht="12" customHeight="1" x14ac:dyDescent="0.25">
      <c r="A26" s="250" t="s">
        <v>579</v>
      </c>
      <c r="B26" s="133" t="str">
        <f>IF(OR('Netzwerk Chirurgie'!$E44="Referenzchirurgie",'Netzwerk Chirurgie'!$E44=""),"",'Netzwerk Chirurgie'!$E44)</f>
        <v/>
      </c>
      <c r="C26" s="131" t="str">
        <f>IF('Netzwerk Chirurgie'!F44="","",'Netzwerk Chirurgie'!F44)</f>
        <v/>
      </c>
      <c r="D26" s="131" t="str">
        <f>IF('Netzwerk Chirurgie'!G44="","",'Netzwerk Chirurgie'!G44)</f>
        <v/>
      </c>
      <c r="E26" s="274"/>
      <c r="F26" s="274"/>
      <c r="G26" s="274"/>
      <c r="H26" s="274"/>
      <c r="I26" s="274"/>
      <c r="J26" s="274"/>
      <c r="K26" s="274"/>
    </row>
    <row r="27" spans="1:11" s="142" customFormat="1" ht="12" customHeight="1" x14ac:dyDescent="0.25">
      <c r="A27" s="141" t="s">
        <v>81</v>
      </c>
      <c r="B27" s="269"/>
      <c r="C27" s="269"/>
      <c r="D27" s="267">
        <f>'Netzwerk Chirurgie'!G45</f>
        <v>0</v>
      </c>
      <c r="E27" s="269"/>
      <c r="F27" s="269"/>
      <c r="G27" s="269"/>
      <c r="H27" s="273"/>
      <c r="I27" s="270"/>
      <c r="J27" s="270"/>
      <c r="K27" s="270"/>
    </row>
    <row r="28" spans="1:11" s="104" customFormat="1" ht="12" x14ac:dyDescent="0.2"/>
    <row r="29" spans="1:11" x14ac:dyDescent="0.2">
      <c r="I29" s="138"/>
    </row>
  </sheetData>
  <sheetProtection selectLockedCells="1"/>
  <pageMargins left="0.70866141732283472" right="0.70866141732283472" top="0.78740157480314965" bottom="0.78740157480314965" header="0.31496062992125984" footer="0.31496062992125984"/>
  <pageSetup fitToHeight="0" orientation="portrait" r:id="rId1"/>
  <headerFooter>
    <oddFooter>&amp;L&amp;7
&amp;F&amp;C&amp;7
 © DKG  Alle Rechte vorbehalten&amp;R&amp;7
&amp;P</oddFooter>
  </headerFooter>
  <rowBreaks count="1" manualBreakCount="1">
    <brk id="1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N9"/>
  <sheetViews>
    <sheetView showGridLines="0" zoomScale="80" zoomScaleNormal="80" workbookViewId="0">
      <selection activeCell="B20" sqref="B20"/>
    </sheetView>
  </sheetViews>
  <sheetFormatPr defaultColWidth="11.42578125" defaultRowHeight="15" x14ac:dyDescent="0.25"/>
  <cols>
    <col min="1" max="1" width="67" customWidth="1"/>
    <col min="2" max="13" width="15.42578125" customWidth="1"/>
    <col min="14" max="14" width="9.7109375" customWidth="1"/>
  </cols>
  <sheetData>
    <row r="1" spans="1:14" ht="105" x14ac:dyDescent="0.25">
      <c r="A1" s="105" t="str">
        <f>Basisdaten!B26</f>
        <v>Diagnose-Hauptgruppen</v>
      </c>
      <c r="B1" s="106" t="str">
        <f>Basisdaten!D26</f>
        <v>I - Leukämien</v>
      </c>
      <c r="C1" s="106" t="str">
        <f>Basisdaten!E26</f>
        <v>II - Lymphome</v>
      </c>
      <c r="D1" s="106" t="str">
        <f>Basisdaten!F26</f>
        <v>III - Hirntumore</v>
      </c>
      <c r="E1" s="106" t="str">
        <f>Basisdaten!G26</f>
        <v>IV - Neuroblastome</v>
      </c>
      <c r="F1" s="106" t="str">
        <f>Basisdaten!H26</f>
        <v>V - Retinoblastome</v>
      </c>
      <c r="G1" s="106" t="str">
        <f>Basisdaten!I26</f>
        <v>VI - Nierentumore</v>
      </c>
      <c r="H1" s="106" t="str">
        <f>Basisdaten!J26</f>
        <v>VII - Lebertumore</v>
      </c>
      <c r="I1" s="106" t="str">
        <f>Basisdaten!K26</f>
        <v>VIII - Bösartige Knochentumore</v>
      </c>
      <c r="J1" s="106" t="str">
        <f>Basisdaten!L26</f>
        <v>IX - Weichteilsarkome</v>
      </c>
      <c r="K1" s="106" t="str">
        <f>Basisdaten!M26</f>
        <v>X - Keimzelltumoren, trophoblastische Tumore und Neubildungen der Keimdrüsen</v>
      </c>
      <c r="L1" s="106" t="str">
        <f>Basisdaten!N26</f>
        <v>XI - Andere bösartige epitheliale Neubildungen (Karzinome) und maligne Melanome</v>
      </c>
      <c r="M1" s="106" t="str">
        <f>Basisdaten!O26</f>
        <v>XII - Andere und unspezifizierte Neubildungen</v>
      </c>
      <c r="N1" s="106" t="str">
        <f>Basisdaten!P26</f>
        <v>Gesamt</v>
      </c>
    </row>
    <row r="2" spans="1:14" x14ac:dyDescent="0.25">
      <c r="A2" s="105" t="str">
        <f>Basisdaten!B28</f>
        <v>Ersttumor</v>
      </c>
      <c r="B2" s="107">
        <f>Basisdaten!D28</f>
        <v>0</v>
      </c>
      <c r="C2" s="107">
        <f>Basisdaten!E28</f>
        <v>0</v>
      </c>
      <c r="D2" s="107">
        <f>Basisdaten!F28</f>
        <v>0</v>
      </c>
      <c r="E2" s="107">
        <f>Basisdaten!G28</f>
        <v>0</v>
      </c>
      <c r="F2" s="107">
        <f>Basisdaten!H28</f>
        <v>0</v>
      </c>
      <c r="G2" s="107">
        <f>Basisdaten!I28</f>
        <v>0</v>
      </c>
      <c r="H2" s="107">
        <f>Basisdaten!J28</f>
        <v>0</v>
      </c>
      <c r="I2" s="107">
        <f>Basisdaten!K28</f>
        <v>0</v>
      </c>
      <c r="J2" s="107">
        <f>Basisdaten!L28</f>
        <v>0</v>
      </c>
      <c r="K2" s="107">
        <f>Basisdaten!M28</f>
        <v>0</v>
      </c>
      <c r="L2" s="107">
        <f>Basisdaten!N28</f>
        <v>0</v>
      </c>
      <c r="M2" s="107">
        <f>Basisdaten!O28</f>
        <v>0</v>
      </c>
      <c r="N2" s="107" t="str">
        <f>Basisdaten!P28</f>
        <v/>
      </c>
    </row>
    <row r="3" spans="1:14" x14ac:dyDescent="0.25">
      <c r="A3" s="105" t="str">
        <f>Basisdaten!B29</f>
        <v>Zweittumore</v>
      </c>
      <c r="B3" s="107">
        <f>Basisdaten!D29</f>
        <v>0</v>
      </c>
      <c r="C3" s="107">
        <f>Basisdaten!E29</f>
        <v>0</v>
      </c>
      <c r="D3" s="107">
        <f>Basisdaten!F29</f>
        <v>0</v>
      </c>
      <c r="E3" s="107">
        <f>Basisdaten!G29</f>
        <v>0</v>
      </c>
      <c r="F3" s="107">
        <f>Basisdaten!H29</f>
        <v>0</v>
      </c>
      <c r="G3" s="107">
        <f>Basisdaten!I29</f>
        <v>0</v>
      </c>
      <c r="H3" s="107">
        <f>Basisdaten!J29</f>
        <v>0</v>
      </c>
      <c r="I3" s="107">
        <f>Basisdaten!K29</f>
        <v>0</v>
      </c>
      <c r="J3" s="107">
        <f>Basisdaten!L29</f>
        <v>0</v>
      </c>
      <c r="K3" s="107">
        <f>Basisdaten!M29</f>
        <v>0</v>
      </c>
      <c r="L3" s="107">
        <f>Basisdaten!N29</f>
        <v>0</v>
      </c>
      <c r="M3" s="107">
        <f>Basisdaten!O29</f>
        <v>0</v>
      </c>
      <c r="N3" s="107" t="str">
        <f>Basisdaten!P29</f>
        <v/>
      </c>
    </row>
    <row r="4" spans="1:14" x14ac:dyDescent="0.25">
      <c r="A4" s="105" t="str">
        <f>Basisdaten!B30</f>
        <v>Erstvorstellung mit Rezidiv</v>
      </c>
      <c r="B4" s="107">
        <f>Basisdaten!D30</f>
        <v>0</v>
      </c>
      <c r="C4" s="107">
        <f>Basisdaten!E30</f>
        <v>0</v>
      </c>
      <c r="D4" s="107">
        <f>Basisdaten!F30</f>
        <v>0</v>
      </c>
      <c r="E4" s="107">
        <f>Basisdaten!G30</f>
        <v>0</v>
      </c>
      <c r="F4" s="107">
        <f>Basisdaten!H30</f>
        <v>0</v>
      </c>
      <c r="G4" s="107">
        <f>Basisdaten!I30</f>
        <v>0</v>
      </c>
      <c r="H4" s="107">
        <f>Basisdaten!J30</f>
        <v>0</v>
      </c>
      <c r="I4" s="107">
        <f>Basisdaten!K30</f>
        <v>0</v>
      </c>
      <c r="J4" s="107">
        <f>Basisdaten!L30</f>
        <v>0</v>
      </c>
      <c r="K4" s="107">
        <f>Basisdaten!M30</f>
        <v>0</v>
      </c>
      <c r="L4" s="107">
        <f>Basisdaten!N30</f>
        <v>0</v>
      </c>
      <c r="M4" s="107">
        <f>Basisdaten!O30</f>
        <v>0</v>
      </c>
      <c r="N4" s="107" t="str">
        <f>Basisdaten!P30</f>
        <v/>
      </c>
    </row>
    <row r="5" spans="1:14" x14ac:dyDescent="0.25">
      <c r="A5" s="105" t="str">
        <f>Basisdaten!B32</f>
        <v>Gesamtzahl Pat. mit Ersttumor</v>
      </c>
      <c r="B5" s="108"/>
      <c r="C5" s="108"/>
      <c r="D5" s="108"/>
      <c r="E5" s="108"/>
      <c r="F5" s="108"/>
      <c r="G5" s="108"/>
      <c r="H5" s="108"/>
      <c r="I5" s="108"/>
      <c r="J5" s="108"/>
      <c r="K5" s="108"/>
      <c r="L5" s="108"/>
      <c r="M5" s="108"/>
      <c r="N5" s="107">
        <f>Basisdaten!D32</f>
        <v>0</v>
      </c>
    </row>
    <row r="6" spans="1:14" x14ac:dyDescent="0.25">
      <c r="A6" s="105" t="str">
        <f>Basisdaten!B33</f>
        <v>Gesamtfälle mit Zweittumoren</v>
      </c>
      <c r="B6" s="108"/>
      <c r="C6" s="108"/>
      <c r="D6" s="108"/>
      <c r="E6" s="108"/>
      <c r="F6" s="108"/>
      <c r="G6" s="108"/>
      <c r="H6" s="108"/>
      <c r="I6" s="108"/>
      <c r="J6" s="108"/>
      <c r="K6" s="108"/>
      <c r="L6" s="108"/>
      <c r="M6" s="108"/>
      <c r="N6" s="107">
        <f>Basisdaten!D33</f>
        <v>0</v>
      </c>
    </row>
    <row r="7" spans="1:14" x14ac:dyDescent="0.25">
      <c r="A7" s="105" t="str">
        <f>Basisdaten!B34</f>
        <v>Primärfälle
(Pat. mit Ersttumor + Fälle mit Zweittumoren)</v>
      </c>
      <c r="B7" s="108"/>
      <c r="C7" s="108"/>
      <c r="D7" s="108"/>
      <c r="E7" s="108"/>
      <c r="F7" s="108"/>
      <c r="G7" s="108"/>
      <c r="H7" s="108"/>
      <c r="I7" s="108"/>
      <c r="J7" s="108"/>
      <c r="K7" s="108"/>
      <c r="L7" s="108"/>
      <c r="M7" s="108"/>
      <c r="N7" s="107">
        <f>Basisdaten!D34</f>
        <v>0</v>
      </c>
    </row>
    <row r="8" spans="1:14" x14ac:dyDescent="0.25">
      <c r="A8" s="105" t="str">
        <f>Basisdaten!B36</f>
        <v>Gesamtfälle mit Erstvorstellung mit Rezidiv</v>
      </c>
      <c r="B8" s="108"/>
      <c r="C8" s="108"/>
      <c r="D8" s="108"/>
      <c r="E8" s="108"/>
      <c r="F8" s="108"/>
      <c r="G8" s="108"/>
      <c r="H8" s="108"/>
      <c r="I8" s="108"/>
      <c r="J8" s="108"/>
      <c r="K8" s="108"/>
      <c r="L8" s="108"/>
      <c r="M8" s="108"/>
      <c r="N8" s="107">
        <f>Basisdaten!D36</f>
        <v>0</v>
      </c>
    </row>
    <row r="9" spans="1:14" x14ac:dyDescent="0.25">
      <c r="A9" s="105" t="str">
        <f>Basisdaten!B38</f>
        <v>Zentrumsfälle
(= Primärfälle + Gesamtfälle mit Erstvorstellung mit Rezidiv)</v>
      </c>
      <c r="B9" s="108"/>
      <c r="C9" s="108"/>
      <c r="D9" s="108"/>
      <c r="E9" s="108"/>
      <c r="F9" s="108"/>
      <c r="G9" s="108"/>
      <c r="H9" s="108"/>
      <c r="I9" s="108"/>
      <c r="J9" s="108"/>
      <c r="K9" s="108"/>
      <c r="L9" s="108"/>
      <c r="M9" s="108"/>
      <c r="N9" s="107">
        <f>Basisdaten!D38</f>
        <v>0</v>
      </c>
    </row>
  </sheetData>
  <sheetProtection algorithmName="SHA-512" hashValue="/lAr4Ca7Njgax+5dXXDKmD+eMHlWbR7HjqhZE8uypgwACZNDGHVScrk0jWyZ1cMigm82UR0Fs1fyygiztIAllA==" saltValue="R4QGeQAZAsQaUvoHc62OMA==" spinCount="100000" sheet="1" objects="1" scenarios="1"/>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0"/>
  <dimension ref="A1:F9"/>
  <sheetViews>
    <sheetView showGridLines="0" workbookViewId="0">
      <selection activeCell="A12" sqref="A12"/>
    </sheetView>
  </sheetViews>
  <sheetFormatPr defaultColWidth="9.140625" defaultRowHeight="12.75" x14ac:dyDescent="0.25"/>
  <cols>
    <col min="1" max="1" width="30.7109375" style="79" customWidth="1"/>
    <col min="2" max="2" width="47.28515625" style="79" customWidth="1"/>
    <col min="3" max="4" width="20.7109375" style="79" customWidth="1"/>
    <col min="5" max="5" width="39.42578125" style="79" customWidth="1"/>
    <col min="6" max="6" width="41.140625" style="79" customWidth="1"/>
    <col min="7" max="7" width="46.7109375" style="79" customWidth="1"/>
    <col min="8" max="8" width="38.28515625" style="79" customWidth="1"/>
    <col min="9" max="9" width="42.85546875" style="79" customWidth="1"/>
    <col min="10" max="10" width="43.7109375" style="79" customWidth="1"/>
    <col min="11" max="11" width="36" style="79" customWidth="1"/>
    <col min="12" max="12" width="16.5703125" style="79" customWidth="1"/>
    <col min="13" max="13" width="24.140625" style="79" customWidth="1"/>
    <col min="14" max="14" width="35" style="79" customWidth="1"/>
    <col min="15" max="15" width="28.140625" style="79" customWidth="1"/>
    <col min="16" max="16" width="27.7109375" style="79" customWidth="1"/>
    <col min="17" max="17" width="30.140625" style="79" customWidth="1"/>
    <col min="18" max="18" width="28.140625" style="79" customWidth="1"/>
    <col min="19" max="19" width="29.7109375" style="79" customWidth="1"/>
    <col min="20" max="20" width="15.28515625" style="79" customWidth="1"/>
    <col min="21" max="21" width="17.28515625" style="79" customWidth="1"/>
    <col min="22" max="16384" width="9.140625" style="79"/>
  </cols>
  <sheetData>
    <row r="1" spans="1:6" ht="15" customHeight="1" x14ac:dyDescent="0.25">
      <c r="A1" s="26" t="s">
        <v>56</v>
      </c>
      <c r="B1" s="209" t="str">
        <f>IF(Basisdaten!C16=0,"",Basisdaten!C16)</f>
        <v/>
      </c>
    </row>
    <row r="2" spans="1:6" ht="15" customHeight="1" x14ac:dyDescent="0.25">
      <c r="A2" s="26" t="s">
        <v>93</v>
      </c>
      <c r="B2" s="210" t="str">
        <f>IF(Basisdaten!M12=0,"",Basisdaten!M12)</f>
        <v/>
      </c>
    </row>
    <row r="3" spans="1:6" ht="15" customHeight="1" x14ac:dyDescent="0.25">
      <c r="A3" s="26" t="s">
        <v>105</v>
      </c>
      <c r="B3" s="210" t="str">
        <f>IF(Basisdaten!M14=0,"",Basisdaten!M14)</f>
        <v/>
      </c>
    </row>
    <row r="4" spans="1:6" x14ac:dyDescent="0.25">
      <c r="A4" s="80"/>
      <c r="B4" s="78"/>
    </row>
    <row r="5" spans="1:6" ht="24.75" customHeight="1" x14ac:dyDescent="0.25">
      <c r="A5" s="312" t="s">
        <v>83</v>
      </c>
      <c r="B5" s="312" t="s">
        <v>84</v>
      </c>
      <c r="C5" s="386" t="s">
        <v>201</v>
      </c>
      <c r="D5" s="315" t="s">
        <v>202</v>
      </c>
      <c r="E5" s="314" t="s">
        <v>661</v>
      </c>
      <c r="F5" s="314" t="s">
        <v>662</v>
      </c>
    </row>
    <row r="6" spans="1:6" ht="15" customHeight="1" x14ac:dyDescent="0.2">
      <c r="A6" s="313" t="str">
        <f>IF(Basisdaten!B20=0,"",Basisdaten!B20)</f>
        <v/>
      </c>
      <c r="B6" s="313" t="str">
        <f>IF(Basisdaten!I20=0,"",Basisdaten!I20)</f>
        <v/>
      </c>
      <c r="C6" s="316"/>
      <c r="D6" s="316"/>
      <c r="E6" s="387" t="str">
        <f>IF(Basisdaten!C12=0,"",Basisdaten!C12)</f>
        <v/>
      </c>
      <c r="F6" s="387" t="str">
        <f>IF(Basisdaten!C14=0,"",Basisdaten!C14)</f>
        <v/>
      </c>
    </row>
    <row r="7" spans="1:6" x14ac:dyDescent="0.25">
      <c r="A7" s="80"/>
    </row>
    <row r="8" spans="1:6" x14ac:dyDescent="0.25">
      <c r="A8" s="80"/>
      <c r="B8" s="78"/>
    </row>
    <row r="9" spans="1:6" x14ac:dyDescent="0.25">
      <c r="A9" s="80"/>
      <c r="B9" s="78"/>
    </row>
  </sheetData>
  <phoneticPr fontId="61"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9"/>
  <dimension ref="A1:L110"/>
  <sheetViews>
    <sheetView showGridLines="0" zoomScaleNormal="100" workbookViewId="0">
      <selection activeCell="C59" sqref="C59"/>
    </sheetView>
  </sheetViews>
  <sheetFormatPr defaultColWidth="9.140625" defaultRowHeight="15" x14ac:dyDescent="0.25"/>
  <cols>
    <col min="1" max="1" width="33.140625" style="17" customWidth="1"/>
    <col min="2" max="2" width="53.7109375" style="17" customWidth="1"/>
    <col min="3" max="3" width="39.28515625" style="17" customWidth="1"/>
    <col min="4" max="4" width="20.42578125" style="17" customWidth="1"/>
    <col min="5" max="5" width="10.28515625" style="17" customWidth="1"/>
    <col min="6" max="6" width="15.85546875" style="39" customWidth="1"/>
    <col min="7" max="7" width="9.140625" style="17" customWidth="1"/>
    <col min="8" max="8" width="9.140625" customWidth="1"/>
    <col min="9" max="9" width="38.42578125" style="17" bestFit="1" customWidth="1"/>
    <col min="10" max="10" width="34" style="17" bestFit="1" customWidth="1"/>
    <col min="11" max="12" width="35" style="17" bestFit="1" customWidth="1"/>
    <col min="13" max="15" width="32.7109375" style="17" bestFit="1" customWidth="1"/>
    <col min="16" max="16" width="33.85546875" style="17" bestFit="1" customWidth="1"/>
    <col min="17" max="17" width="34.85546875" style="17" customWidth="1"/>
    <col min="18" max="18" width="32.7109375" style="17" customWidth="1"/>
    <col min="19" max="20" width="32.7109375" style="17" bestFit="1" customWidth="1"/>
    <col min="21" max="22" width="33.85546875" style="17" bestFit="1" customWidth="1"/>
    <col min="23" max="23" width="37.28515625" style="17" bestFit="1" customWidth="1"/>
    <col min="24" max="24" width="33.85546875" style="17" bestFit="1" customWidth="1"/>
    <col min="25" max="25" width="18.140625" style="17" bestFit="1" customWidth="1"/>
    <col min="26" max="26" width="23" style="17" bestFit="1" customWidth="1"/>
    <col min="27" max="27" width="18.140625" style="17" bestFit="1" customWidth="1"/>
    <col min="28" max="32" width="9.140625" style="17" customWidth="1"/>
    <col min="33" max="33" width="13.5703125" style="17" customWidth="1"/>
    <col min="34" max="93" width="9.140625" style="17" customWidth="1"/>
    <col min="94" max="94" width="19" style="17" customWidth="1"/>
    <col min="95" max="16384" width="9.140625" style="17"/>
  </cols>
  <sheetData>
    <row r="1" spans="1:4" ht="15.75" thickBot="1" x14ac:dyDescent="0.3">
      <c r="A1" s="389" t="s">
        <v>84</v>
      </c>
      <c r="B1" s="345" t="s">
        <v>482</v>
      </c>
      <c r="C1" s="205"/>
      <c r="D1" s="344"/>
    </row>
    <row r="2" spans="1:4" x14ac:dyDescent="0.25">
      <c r="A2" s="243" t="s">
        <v>814</v>
      </c>
      <c r="B2" s="388" t="s">
        <v>483</v>
      </c>
      <c r="C2" s="205"/>
      <c r="D2" s="344"/>
    </row>
    <row r="3" spans="1:4" x14ac:dyDescent="0.25">
      <c r="A3" s="242"/>
      <c r="B3" s="345" t="s">
        <v>484</v>
      </c>
      <c r="C3" s="205"/>
      <c r="D3" s="344"/>
    </row>
    <row r="4" spans="1:4" x14ac:dyDescent="0.25">
      <c r="A4" s="242"/>
      <c r="B4" s="345" t="s">
        <v>485</v>
      </c>
      <c r="C4" s="205"/>
      <c r="D4" s="344"/>
    </row>
    <row r="5" spans="1:4" x14ac:dyDescent="0.25">
      <c r="A5" s="242"/>
      <c r="B5" s="345" t="s">
        <v>486</v>
      </c>
      <c r="C5" s="205"/>
      <c r="D5" s="344"/>
    </row>
    <row r="6" spans="1:4" x14ac:dyDescent="0.25">
      <c r="A6" s="242"/>
      <c r="B6" s="345" t="s">
        <v>487</v>
      </c>
      <c r="C6" s="205"/>
      <c r="D6" s="344"/>
    </row>
    <row r="7" spans="1:4" x14ac:dyDescent="0.25">
      <c r="A7" s="242"/>
      <c r="B7" s="345" t="s">
        <v>488</v>
      </c>
      <c r="C7" s="205"/>
      <c r="D7" s="344"/>
    </row>
    <row r="8" spans="1:4" x14ac:dyDescent="0.25">
      <c r="A8" s="242"/>
      <c r="B8" s="345" t="s">
        <v>489</v>
      </c>
      <c r="C8" s="205"/>
      <c r="D8" s="344"/>
    </row>
    <row r="9" spans="1:4" x14ac:dyDescent="0.25">
      <c r="A9" s="242"/>
      <c r="B9" s="345" t="s">
        <v>490</v>
      </c>
      <c r="C9" s="205"/>
      <c r="D9" s="344"/>
    </row>
    <row r="10" spans="1:4" x14ac:dyDescent="0.25">
      <c r="A10" s="242"/>
      <c r="B10" s="345" t="s">
        <v>491</v>
      </c>
      <c r="C10" s="205"/>
      <c r="D10" s="344"/>
    </row>
    <row r="11" spans="1:4" x14ac:dyDescent="0.25">
      <c r="A11" s="242"/>
      <c r="B11" s="345" t="s">
        <v>813</v>
      </c>
      <c r="D11"/>
    </row>
    <row r="12" spans="1:4" x14ac:dyDescent="0.25">
      <c r="A12" s="242"/>
      <c r="B12" s="345" t="s">
        <v>495</v>
      </c>
      <c r="C12" s="205"/>
      <c r="D12" s="344"/>
    </row>
    <row r="13" spans="1:4" x14ac:dyDescent="0.25">
      <c r="A13" s="242"/>
      <c r="B13" s="345" t="s">
        <v>492</v>
      </c>
      <c r="C13" s="205"/>
      <c r="D13" s="344"/>
    </row>
    <row r="14" spans="1:4" x14ac:dyDescent="0.25">
      <c r="A14" s="242"/>
      <c r="B14" s="345" t="s">
        <v>493</v>
      </c>
      <c r="C14" s="205"/>
      <c r="D14" s="344"/>
    </row>
    <row r="15" spans="1:4" x14ac:dyDescent="0.25">
      <c r="A15" s="242"/>
      <c r="B15" s="345" t="s">
        <v>494</v>
      </c>
      <c r="C15" s="205"/>
      <c r="D15" s="344"/>
    </row>
    <row r="16" spans="1:4" x14ac:dyDescent="0.25">
      <c r="A16" s="242"/>
      <c r="B16" s="345" t="s">
        <v>496</v>
      </c>
      <c r="C16" s="205"/>
      <c r="D16" s="344"/>
    </row>
    <row r="17" spans="1:4" x14ac:dyDescent="0.25">
      <c r="A17" s="242"/>
      <c r="B17" s="345" t="s">
        <v>497</v>
      </c>
      <c r="C17" s="205"/>
      <c r="D17" s="344"/>
    </row>
    <row r="18" spans="1:4" x14ac:dyDescent="0.25">
      <c r="A18" s="205"/>
      <c r="B18" s="345" t="s">
        <v>498</v>
      </c>
      <c r="C18" s="205"/>
      <c r="D18" s="344"/>
    </row>
    <row r="19" spans="1:4" x14ac:dyDescent="0.25">
      <c r="A19" s="205"/>
      <c r="B19" s="345" t="s">
        <v>499</v>
      </c>
      <c r="C19" s="205"/>
      <c r="D19" s="344"/>
    </row>
    <row r="20" spans="1:4" x14ac:dyDescent="0.25">
      <c r="A20" s="242"/>
      <c r="B20" s="345" t="s">
        <v>500</v>
      </c>
      <c r="C20" s="205"/>
      <c r="D20" s="344"/>
    </row>
    <row r="21" spans="1:4" x14ac:dyDescent="0.25">
      <c r="A21" s="242"/>
      <c r="B21" s="345" t="s">
        <v>505</v>
      </c>
      <c r="C21" s="205"/>
      <c r="D21" s="344"/>
    </row>
    <row r="22" spans="1:4" x14ac:dyDescent="0.25">
      <c r="A22" s="242"/>
      <c r="B22" s="345" t="s">
        <v>507</v>
      </c>
      <c r="C22" s="205"/>
      <c r="D22" s="344"/>
    </row>
    <row r="23" spans="1:4" x14ac:dyDescent="0.25">
      <c r="A23" s="242"/>
      <c r="B23" s="345" t="s">
        <v>501</v>
      </c>
      <c r="C23" s="205"/>
      <c r="D23" s="344"/>
    </row>
    <row r="24" spans="1:4" x14ac:dyDescent="0.25">
      <c r="A24" s="242"/>
      <c r="B24" s="345" t="s">
        <v>502</v>
      </c>
      <c r="C24" s="205"/>
      <c r="D24" s="344"/>
    </row>
    <row r="25" spans="1:4" x14ac:dyDescent="0.25">
      <c r="A25" s="242"/>
      <c r="B25" s="345" t="s">
        <v>503</v>
      </c>
      <c r="C25" s="205" t="s">
        <v>679</v>
      </c>
      <c r="D25" s="344"/>
    </row>
    <row r="26" spans="1:4" x14ac:dyDescent="0.25">
      <c r="A26" s="242"/>
      <c r="B26" s="345" t="s">
        <v>504</v>
      </c>
      <c r="C26" s="205"/>
      <c r="D26" s="344"/>
    </row>
    <row r="27" spans="1:4" x14ac:dyDescent="0.25">
      <c r="A27" s="242"/>
      <c r="B27" s="345" t="s">
        <v>532</v>
      </c>
      <c r="C27" s="205" t="s">
        <v>680</v>
      </c>
      <c r="D27" s="344"/>
    </row>
    <row r="28" spans="1:4" x14ac:dyDescent="0.25">
      <c r="A28" s="242"/>
      <c r="B28" s="345" t="s">
        <v>506</v>
      </c>
      <c r="C28" s="205"/>
      <c r="D28" s="344"/>
    </row>
    <row r="29" spans="1:4" x14ac:dyDescent="0.25">
      <c r="A29" s="242"/>
      <c r="B29" s="345" t="s">
        <v>514</v>
      </c>
      <c r="C29" s="205"/>
      <c r="D29" s="344"/>
    </row>
    <row r="30" spans="1:4" x14ac:dyDescent="0.25">
      <c r="A30" s="242"/>
      <c r="B30" s="345" t="s">
        <v>508</v>
      </c>
      <c r="C30" s="205"/>
      <c r="D30" s="344"/>
    </row>
    <row r="31" spans="1:4" x14ac:dyDescent="0.25">
      <c r="A31" s="242"/>
      <c r="B31" s="345" t="s">
        <v>509</v>
      </c>
      <c r="D31" s="344"/>
    </row>
    <row r="32" spans="1:4" x14ac:dyDescent="0.25">
      <c r="A32" s="242"/>
      <c r="B32" s="345" t="s">
        <v>510</v>
      </c>
      <c r="C32" s="205"/>
      <c r="D32" s="344"/>
    </row>
    <row r="33" spans="1:4" x14ac:dyDescent="0.25">
      <c r="A33" s="242"/>
      <c r="B33" s="345" t="s">
        <v>511</v>
      </c>
      <c r="C33" s="205"/>
      <c r="D33" s="344"/>
    </row>
    <row r="34" spans="1:4" x14ac:dyDescent="0.25">
      <c r="A34" s="242"/>
      <c r="B34" s="345" t="s">
        <v>512</v>
      </c>
      <c r="C34" s="205"/>
      <c r="D34" s="344"/>
    </row>
    <row r="35" spans="1:4" x14ac:dyDescent="0.25">
      <c r="A35" s="242"/>
      <c r="B35" s="345" t="s">
        <v>513</v>
      </c>
      <c r="C35" s="205"/>
      <c r="D35" s="344"/>
    </row>
    <row r="36" spans="1:4" x14ac:dyDescent="0.25">
      <c r="A36" s="242"/>
      <c r="B36" s="345" t="s">
        <v>515</v>
      </c>
      <c r="C36" s="205"/>
      <c r="D36" s="344"/>
    </row>
    <row r="37" spans="1:4" x14ac:dyDescent="0.25">
      <c r="A37" s="242"/>
      <c r="B37" s="345" t="s">
        <v>516</v>
      </c>
      <c r="C37" s="205"/>
      <c r="D37" s="344"/>
    </row>
    <row r="38" spans="1:4" x14ac:dyDescent="0.25">
      <c r="A38" s="242"/>
      <c r="B38" s="345" t="s">
        <v>517</v>
      </c>
      <c r="C38" s="205"/>
      <c r="D38" s="344"/>
    </row>
    <row r="39" spans="1:4" x14ac:dyDescent="0.25">
      <c r="A39" s="242"/>
      <c r="B39" s="345" t="s">
        <v>518</v>
      </c>
      <c r="C39" s="205"/>
      <c r="D39" s="344"/>
    </row>
    <row r="40" spans="1:4" x14ac:dyDescent="0.25">
      <c r="A40" s="242"/>
      <c r="B40" s="345" t="s">
        <v>519</v>
      </c>
      <c r="C40" s="205"/>
      <c r="D40" s="344"/>
    </row>
    <row r="41" spans="1:4" x14ac:dyDescent="0.25">
      <c r="A41" s="242"/>
      <c r="B41" s="345" t="s">
        <v>520</v>
      </c>
      <c r="C41" s="205"/>
      <c r="D41" s="344"/>
    </row>
    <row r="42" spans="1:4" x14ac:dyDescent="0.25">
      <c r="A42" s="242"/>
      <c r="B42" s="345" t="s">
        <v>521</v>
      </c>
      <c r="C42" s="205"/>
      <c r="D42" s="344"/>
    </row>
    <row r="43" spans="1:4" x14ac:dyDescent="0.25">
      <c r="A43" s="242"/>
      <c r="B43" s="345" t="s">
        <v>528</v>
      </c>
      <c r="C43" s="205"/>
      <c r="D43" s="344"/>
    </row>
    <row r="44" spans="1:4" x14ac:dyDescent="0.25">
      <c r="A44" s="242"/>
      <c r="B44" s="384" t="s">
        <v>529</v>
      </c>
      <c r="C44" s="205"/>
      <c r="D44" s="344"/>
    </row>
    <row r="45" spans="1:4" x14ac:dyDescent="0.25">
      <c r="A45" s="242"/>
      <c r="B45" s="384" t="s">
        <v>522</v>
      </c>
      <c r="C45" s="205"/>
      <c r="D45" s="344"/>
    </row>
    <row r="46" spans="1:4" x14ac:dyDescent="0.25">
      <c r="A46" s="242"/>
      <c r="B46" s="385" t="s">
        <v>530</v>
      </c>
      <c r="C46" s="205"/>
      <c r="D46" s="344"/>
    </row>
    <row r="47" spans="1:4" x14ac:dyDescent="0.25">
      <c r="A47" s="242"/>
      <c r="B47" s="384" t="s">
        <v>523</v>
      </c>
      <c r="C47" s="205" t="s">
        <v>681</v>
      </c>
      <c r="D47" s="344"/>
    </row>
    <row r="48" spans="1:4" x14ac:dyDescent="0.25">
      <c r="A48" s="242"/>
      <c r="B48" s="384" t="s">
        <v>524</v>
      </c>
      <c r="C48" s="205"/>
      <c r="D48" s="344"/>
    </row>
    <row r="49" spans="1:11" x14ac:dyDescent="0.25">
      <c r="A49" s="242"/>
      <c r="B49" s="384" t="s">
        <v>525</v>
      </c>
      <c r="C49" s="205"/>
      <c r="D49" s="344"/>
    </row>
    <row r="50" spans="1:11" x14ac:dyDescent="0.25">
      <c r="A50" s="242"/>
      <c r="B50" s="384" t="s">
        <v>526</v>
      </c>
      <c r="C50" s="205"/>
      <c r="D50" s="344"/>
    </row>
    <row r="51" spans="1:11" x14ac:dyDescent="0.25">
      <c r="A51" s="242"/>
      <c r="B51" s="384" t="s">
        <v>531</v>
      </c>
      <c r="C51" s="205"/>
      <c r="D51" s="344"/>
    </row>
    <row r="52" spans="1:11" x14ac:dyDescent="0.25">
      <c r="A52" s="242"/>
      <c r="B52" s="345" t="s">
        <v>0</v>
      </c>
      <c r="D52" s="344"/>
    </row>
    <row r="53" spans="1:11" x14ac:dyDescent="0.25">
      <c r="A53" s="242"/>
      <c r="B53" s="384" t="s">
        <v>527</v>
      </c>
      <c r="C53" s="205"/>
      <c r="D53" s="344"/>
    </row>
    <row r="54" spans="1:11" x14ac:dyDescent="0.25">
      <c r="A54" s="242"/>
      <c r="B54"/>
      <c r="C54" s="344"/>
      <c r="D54" s="344"/>
    </row>
    <row r="55" spans="1:11" x14ac:dyDescent="0.25">
      <c r="A55" s="242"/>
      <c r="B55"/>
      <c r="C55" s="344"/>
      <c r="D55" s="344"/>
    </row>
    <row r="56" spans="1:11" x14ac:dyDescent="0.25">
      <c r="A56" s="242"/>
      <c r="B56"/>
      <c r="C56" s="344"/>
      <c r="D56" s="344"/>
    </row>
    <row r="57" spans="1:11" x14ac:dyDescent="0.25">
      <c r="A57" s="242"/>
      <c r="B57"/>
      <c r="C57" s="344"/>
      <c r="D57" s="344"/>
    </row>
    <row r="58" spans="1:11" x14ac:dyDescent="0.25">
      <c r="A58" s="242"/>
      <c r="B58"/>
      <c r="C58" s="344"/>
      <c r="D58" s="344"/>
    </row>
    <row r="59" spans="1:11" x14ac:dyDescent="0.25">
      <c r="A59" s="242"/>
      <c r="B59"/>
      <c r="C59" s="344"/>
      <c r="D59" s="344"/>
    </row>
    <row r="60" spans="1:11" x14ac:dyDescent="0.25">
      <c r="A60" s="242"/>
      <c r="B60"/>
    </row>
    <row r="63" spans="1:11" x14ac:dyDescent="0.25">
      <c r="C63" s="2"/>
      <c r="D63" s="18"/>
      <c r="F63" s="154" t="s">
        <v>827</v>
      </c>
    </row>
    <row r="64" spans="1:11" x14ac:dyDescent="0.25">
      <c r="A64" s="147" t="s">
        <v>82</v>
      </c>
      <c r="B64" s="147" t="s">
        <v>107</v>
      </c>
      <c r="C64" s="147" t="s">
        <v>111</v>
      </c>
      <c r="D64" s="147" t="s">
        <v>83</v>
      </c>
      <c r="E64" s="147" t="s">
        <v>601</v>
      </c>
      <c r="F64" s="148" t="s">
        <v>96</v>
      </c>
      <c r="I64" s="12"/>
      <c r="J64" s="12"/>
      <c r="K64" s="12"/>
    </row>
    <row r="65" spans="1:12" x14ac:dyDescent="0.25">
      <c r="A65" s="149" t="str">
        <f>IF(Basisdaten!C6="","",Basisdaten!C6)</f>
        <v/>
      </c>
      <c r="B65" s="66" t="str">
        <f>IF($A$65="","",VLOOKUP($A$65,$A$68:$J$121,2,FALSE))</f>
        <v/>
      </c>
      <c r="C65" s="66" t="str">
        <f>IF($A$65="","",VLOOKUP($A$65,$A$68:$J$121,3,FALSE))</f>
        <v/>
      </c>
      <c r="D65" s="66" t="str">
        <f>IF($A$65="","",VLOOKUP($A$65,$A$68:$J$121,4,FALSE))</f>
        <v/>
      </c>
      <c r="E65" s="66"/>
      <c r="F65" s="150" t="str">
        <f>IF($A$65="","",VLOOKUP($A$65,$A$68:$J$121,6,FALSE))</f>
        <v/>
      </c>
      <c r="J65" s="19"/>
      <c r="K65" s="19"/>
    </row>
    <row r="67" spans="1:12" ht="14.25" customHeight="1" x14ac:dyDescent="0.25">
      <c r="A67" s="147" t="s">
        <v>82</v>
      </c>
      <c r="B67" s="147" t="s">
        <v>107</v>
      </c>
      <c r="C67" s="147" t="s">
        <v>111</v>
      </c>
      <c r="D67" s="147" t="s">
        <v>83</v>
      </c>
      <c r="E67" s="147" t="s">
        <v>601</v>
      </c>
      <c r="F67" s="148" t="s">
        <v>96</v>
      </c>
      <c r="I67" s="12"/>
      <c r="J67" s="12"/>
      <c r="K67" s="12"/>
      <c r="L67" s="12"/>
    </row>
    <row r="68" spans="1:12" x14ac:dyDescent="0.25">
      <c r="A68" s="152" t="s">
        <v>697</v>
      </c>
      <c r="B68" s="347" t="s">
        <v>407</v>
      </c>
      <c r="C68" s="152" t="s">
        <v>408</v>
      </c>
      <c r="D68" s="347" t="s">
        <v>85</v>
      </c>
      <c r="E68" s="152" t="s">
        <v>409</v>
      </c>
      <c r="F68" s="348">
        <v>42719</v>
      </c>
      <c r="I68" s="2"/>
      <c r="J68" s="40"/>
      <c r="K68" s="40"/>
      <c r="L68" s="2"/>
    </row>
    <row r="69" spans="1:12" x14ac:dyDescent="0.25">
      <c r="A69" s="152" t="s">
        <v>698</v>
      </c>
      <c r="B69" s="152" t="s">
        <v>410</v>
      </c>
      <c r="C69" s="152" t="s">
        <v>602</v>
      </c>
      <c r="D69" s="347" t="s">
        <v>411</v>
      </c>
      <c r="E69" s="152" t="s">
        <v>409</v>
      </c>
      <c r="F69" s="348">
        <v>43410</v>
      </c>
      <c r="I69" s="2"/>
      <c r="J69" s="40"/>
      <c r="K69" s="40"/>
      <c r="L69" s="2"/>
    </row>
    <row r="70" spans="1:12" x14ac:dyDescent="0.25">
      <c r="A70" s="152" t="s">
        <v>699</v>
      </c>
      <c r="B70" s="152" t="s">
        <v>412</v>
      </c>
      <c r="C70" s="152" t="s">
        <v>413</v>
      </c>
      <c r="D70" s="347" t="s">
        <v>414</v>
      </c>
      <c r="E70" s="152" t="s">
        <v>409</v>
      </c>
      <c r="F70" s="348">
        <v>43448</v>
      </c>
      <c r="I70" s="2"/>
      <c r="J70" s="40"/>
      <c r="K70" s="40"/>
      <c r="L70" s="2"/>
    </row>
    <row r="71" spans="1:12" x14ac:dyDescent="0.25">
      <c r="A71" s="152" t="s">
        <v>700</v>
      </c>
      <c r="B71" s="152" t="s">
        <v>415</v>
      </c>
      <c r="C71" s="152" t="s">
        <v>416</v>
      </c>
      <c r="D71" s="347" t="s">
        <v>417</v>
      </c>
      <c r="E71" s="152" t="s">
        <v>409</v>
      </c>
      <c r="F71" s="348">
        <v>43270</v>
      </c>
      <c r="I71" s="2"/>
      <c r="J71" s="40"/>
      <c r="K71" s="40"/>
      <c r="L71" s="2"/>
    </row>
    <row r="72" spans="1:12" x14ac:dyDescent="0.25">
      <c r="A72" s="152" t="s">
        <v>701</v>
      </c>
      <c r="B72" s="152" t="s">
        <v>449</v>
      </c>
      <c r="C72" s="152" t="s">
        <v>450</v>
      </c>
      <c r="D72" s="347" t="s">
        <v>411</v>
      </c>
      <c r="E72" s="152" t="s">
        <v>409</v>
      </c>
      <c r="F72" s="348">
        <v>43592</v>
      </c>
      <c r="I72" s="2"/>
      <c r="J72" s="40"/>
      <c r="K72" s="40"/>
      <c r="L72" s="2"/>
    </row>
    <row r="73" spans="1:12" x14ac:dyDescent="0.25">
      <c r="A73" s="152" t="s">
        <v>702</v>
      </c>
      <c r="B73" s="152" t="s">
        <v>589</v>
      </c>
      <c r="C73" s="152" t="s">
        <v>590</v>
      </c>
      <c r="D73" s="347" t="s">
        <v>591</v>
      </c>
      <c r="E73" s="152" t="s">
        <v>409</v>
      </c>
      <c r="F73" s="348">
        <v>44242</v>
      </c>
      <c r="I73" s="2"/>
      <c r="J73" s="40"/>
      <c r="K73" s="40"/>
      <c r="L73" s="2"/>
    </row>
    <row r="74" spans="1:12" x14ac:dyDescent="0.25">
      <c r="A74" s="347" t="s">
        <v>703</v>
      </c>
      <c r="B74" s="152" t="s">
        <v>691</v>
      </c>
      <c r="C74" s="347" t="s">
        <v>652</v>
      </c>
      <c r="D74" s="347" t="s">
        <v>414</v>
      </c>
      <c r="E74" s="152" t="s">
        <v>409</v>
      </c>
      <c r="F74" s="348">
        <v>43067</v>
      </c>
      <c r="I74" s="2"/>
      <c r="J74" s="40"/>
      <c r="K74" s="40"/>
      <c r="L74" s="2"/>
    </row>
    <row r="75" spans="1:12" x14ac:dyDescent="0.25">
      <c r="A75" s="152" t="s">
        <v>704</v>
      </c>
      <c r="B75" s="347" t="s">
        <v>190</v>
      </c>
      <c r="C75" s="152" t="s">
        <v>191</v>
      </c>
      <c r="D75" s="347" t="s">
        <v>87</v>
      </c>
      <c r="E75" s="152" t="s">
        <v>409</v>
      </c>
      <c r="F75" s="348">
        <v>42716</v>
      </c>
      <c r="I75" s="2"/>
      <c r="J75" s="40"/>
      <c r="K75" s="40"/>
      <c r="L75" s="2"/>
    </row>
    <row r="76" spans="1:12" x14ac:dyDescent="0.25">
      <c r="A76" s="152" t="s">
        <v>705</v>
      </c>
      <c r="B76" s="152" t="s">
        <v>463</v>
      </c>
      <c r="C76" s="152" t="s">
        <v>464</v>
      </c>
      <c r="D76" s="347" t="s">
        <v>414</v>
      </c>
      <c r="E76" s="152" t="s">
        <v>409</v>
      </c>
      <c r="F76" s="348">
        <v>43019</v>
      </c>
      <c r="I76" s="2"/>
      <c r="J76" s="40"/>
      <c r="K76" s="40"/>
      <c r="L76" s="2"/>
    </row>
    <row r="77" spans="1:12" x14ac:dyDescent="0.25">
      <c r="A77" s="152" t="s">
        <v>706</v>
      </c>
      <c r="B77" s="152" t="s">
        <v>418</v>
      </c>
      <c r="C77" s="152" t="s">
        <v>419</v>
      </c>
      <c r="D77" s="152" t="s">
        <v>420</v>
      </c>
      <c r="E77" s="152" t="s">
        <v>409</v>
      </c>
      <c r="F77" s="348">
        <v>43284</v>
      </c>
      <c r="I77" s="2"/>
      <c r="J77" s="40"/>
      <c r="K77" s="40"/>
      <c r="L77" s="2"/>
    </row>
    <row r="78" spans="1:12" x14ac:dyDescent="0.25">
      <c r="A78" s="152" t="s">
        <v>707</v>
      </c>
      <c r="B78" s="152" t="s">
        <v>653</v>
      </c>
      <c r="C78" s="152" t="s">
        <v>654</v>
      </c>
      <c r="D78" s="347" t="s">
        <v>411</v>
      </c>
      <c r="E78" s="347" t="s">
        <v>409</v>
      </c>
      <c r="F78" s="348">
        <v>44894</v>
      </c>
      <c r="I78" s="2"/>
      <c r="J78" s="40"/>
      <c r="K78" s="40"/>
      <c r="L78" s="2"/>
    </row>
    <row r="79" spans="1:12" x14ac:dyDescent="0.25">
      <c r="A79" s="152" t="s">
        <v>816</v>
      </c>
      <c r="B79" s="152" t="s">
        <v>451</v>
      </c>
      <c r="C79" s="152" t="s">
        <v>452</v>
      </c>
      <c r="D79" s="152" t="s">
        <v>87</v>
      </c>
      <c r="E79" s="152" t="s">
        <v>409</v>
      </c>
      <c r="F79" s="348">
        <v>42667</v>
      </c>
      <c r="I79" s="2"/>
      <c r="J79" s="40"/>
      <c r="K79" s="40"/>
      <c r="L79" s="2"/>
    </row>
    <row r="80" spans="1:12" x14ac:dyDescent="0.25">
      <c r="A80" s="152" t="s">
        <v>708</v>
      </c>
      <c r="B80" s="152" t="s">
        <v>453</v>
      </c>
      <c r="C80" s="152" t="s">
        <v>817</v>
      </c>
      <c r="D80" s="347" t="s">
        <v>88</v>
      </c>
      <c r="E80" s="152" t="s">
        <v>88</v>
      </c>
      <c r="F80" s="348">
        <v>43343</v>
      </c>
      <c r="I80" s="2"/>
      <c r="J80" s="40"/>
      <c r="K80" s="40"/>
      <c r="L80" s="2"/>
    </row>
    <row r="81" spans="1:12" x14ac:dyDescent="0.25">
      <c r="A81" s="152" t="s">
        <v>709</v>
      </c>
      <c r="B81" s="152" t="s">
        <v>421</v>
      </c>
      <c r="C81" s="152" t="s">
        <v>422</v>
      </c>
      <c r="D81" s="347" t="s">
        <v>423</v>
      </c>
      <c r="E81" s="152" t="s">
        <v>409</v>
      </c>
      <c r="F81" s="348">
        <v>43270</v>
      </c>
      <c r="I81" s="2"/>
      <c r="J81" s="40"/>
      <c r="K81" s="40"/>
      <c r="L81" s="2"/>
    </row>
    <row r="82" spans="1:12" x14ac:dyDescent="0.25">
      <c r="A82" s="152" t="s">
        <v>710</v>
      </c>
      <c r="B82" s="152" t="s">
        <v>603</v>
      </c>
      <c r="C82" s="152" t="s">
        <v>604</v>
      </c>
      <c r="D82" s="347" t="s">
        <v>414</v>
      </c>
      <c r="E82" s="152" t="s">
        <v>409</v>
      </c>
      <c r="F82" s="348">
        <v>44334</v>
      </c>
      <c r="I82" s="2"/>
      <c r="J82" s="40"/>
      <c r="K82" s="40"/>
      <c r="L82" s="2"/>
    </row>
    <row r="83" spans="1:12" x14ac:dyDescent="0.25">
      <c r="A83" s="152" t="s">
        <v>711</v>
      </c>
      <c r="B83" s="152" t="s">
        <v>692</v>
      </c>
      <c r="C83" s="152" t="s">
        <v>818</v>
      </c>
      <c r="D83" s="347" t="s">
        <v>423</v>
      </c>
      <c r="E83" s="152" t="s">
        <v>409</v>
      </c>
      <c r="F83" s="348">
        <v>43054</v>
      </c>
      <c r="I83" s="2"/>
      <c r="J83" s="40"/>
      <c r="K83" s="40"/>
      <c r="L83" s="2"/>
    </row>
    <row r="84" spans="1:12" x14ac:dyDescent="0.25">
      <c r="A84" s="152" t="s">
        <v>712</v>
      </c>
      <c r="B84" s="152" t="s">
        <v>438</v>
      </c>
      <c r="C84" s="152" t="s">
        <v>439</v>
      </c>
      <c r="D84" s="347" t="s">
        <v>440</v>
      </c>
      <c r="E84" s="152" t="s">
        <v>409</v>
      </c>
      <c r="F84" s="348">
        <v>43413</v>
      </c>
      <c r="I84" s="2"/>
      <c r="J84" s="40"/>
      <c r="K84" s="40"/>
      <c r="L84" s="2"/>
    </row>
    <row r="85" spans="1:12" x14ac:dyDescent="0.25">
      <c r="A85" s="152" t="s">
        <v>713</v>
      </c>
      <c r="B85" s="152" t="s">
        <v>424</v>
      </c>
      <c r="C85" s="152" t="s">
        <v>425</v>
      </c>
      <c r="D85" s="347" t="s">
        <v>411</v>
      </c>
      <c r="E85" s="152" t="s">
        <v>409</v>
      </c>
      <c r="F85" s="348">
        <v>43062</v>
      </c>
      <c r="I85" s="2"/>
      <c r="J85" s="40"/>
      <c r="K85" s="40"/>
      <c r="L85" s="2"/>
    </row>
    <row r="86" spans="1:12" x14ac:dyDescent="0.25">
      <c r="A86" s="152" t="s">
        <v>714</v>
      </c>
      <c r="B86" s="152" t="s">
        <v>592</v>
      </c>
      <c r="C86" s="152" t="s">
        <v>593</v>
      </c>
      <c r="D86" s="347" t="s">
        <v>430</v>
      </c>
      <c r="E86" s="152" t="s">
        <v>409</v>
      </c>
      <c r="F86" s="348">
        <v>44319</v>
      </c>
      <c r="I86" s="2"/>
      <c r="J86" s="40"/>
      <c r="K86" s="40"/>
      <c r="L86" s="2"/>
    </row>
    <row r="87" spans="1:12" x14ac:dyDescent="0.25">
      <c r="A87" s="152" t="s">
        <v>715</v>
      </c>
      <c r="B87" s="152" t="s">
        <v>426</v>
      </c>
      <c r="C87" s="152" t="s">
        <v>192</v>
      </c>
      <c r="D87" s="347" t="s">
        <v>87</v>
      </c>
      <c r="E87" s="152" t="s">
        <v>409</v>
      </c>
      <c r="F87" s="348">
        <v>42690</v>
      </c>
      <c r="I87" s="2"/>
      <c r="J87" s="40"/>
      <c r="K87" s="40"/>
      <c r="L87" s="2"/>
    </row>
    <row r="88" spans="1:12" x14ac:dyDescent="0.25">
      <c r="A88" s="152" t="s">
        <v>716</v>
      </c>
      <c r="B88" s="152" t="s">
        <v>427</v>
      </c>
      <c r="C88" s="152" t="s">
        <v>454</v>
      </c>
      <c r="D88" s="347" t="s">
        <v>87</v>
      </c>
      <c r="E88" s="347" t="s">
        <v>409</v>
      </c>
      <c r="F88" s="348">
        <v>43180</v>
      </c>
      <c r="I88" s="2"/>
      <c r="J88" s="40"/>
      <c r="K88" s="40"/>
      <c r="L88" s="2"/>
    </row>
    <row r="89" spans="1:12" x14ac:dyDescent="0.25">
      <c r="A89" s="152" t="s">
        <v>717</v>
      </c>
      <c r="B89" s="152" t="s">
        <v>605</v>
      </c>
      <c r="C89" s="152" t="s">
        <v>606</v>
      </c>
      <c r="D89" s="152" t="s">
        <v>411</v>
      </c>
      <c r="E89" s="152" t="s">
        <v>409</v>
      </c>
      <c r="F89" s="348">
        <v>44578</v>
      </c>
      <c r="I89" s="2"/>
      <c r="J89" s="40"/>
      <c r="K89" s="40"/>
      <c r="L89" s="2"/>
    </row>
    <row r="90" spans="1:12" x14ac:dyDescent="0.25">
      <c r="A90" s="152" t="s">
        <v>718</v>
      </c>
      <c r="B90" s="152" t="s">
        <v>455</v>
      </c>
      <c r="C90" s="152" t="s">
        <v>456</v>
      </c>
      <c r="D90" s="152" t="s">
        <v>87</v>
      </c>
      <c r="E90" s="152" t="s">
        <v>409</v>
      </c>
      <c r="F90" s="348">
        <v>43203</v>
      </c>
      <c r="I90" s="2"/>
      <c r="J90" s="40"/>
      <c r="K90" s="40"/>
      <c r="L90" s="2"/>
    </row>
    <row r="91" spans="1:12" x14ac:dyDescent="0.25">
      <c r="A91" s="152" t="s">
        <v>719</v>
      </c>
      <c r="B91" s="152" t="s">
        <v>428</v>
      </c>
      <c r="C91" s="152" t="s">
        <v>429</v>
      </c>
      <c r="D91" s="347" t="s">
        <v>430</v>
      </c>
      <c r="E91" s="152" t="s">
        <v>409</v>
      </c>
      <c r="F91" s="348">
        <v>43215</v>
      </c>
      <c r="I91" s="2"/>
      <c r="J91" s="40"/>
      <c r="K91" s="40"/>
      <c r="L91" s="2"/>
    </row>
    <row r="92" spans="1:12" x14ac:dyDescent="0.25">
      <c r="A92" s="152" t="s">
        <v>720</v>
      </c>
      <c r="B92" s="152" t="s">
        <v>431</v>
      </c>
      <c r="C92" s="152" t="s">
        <v>432</v>
      </c>
      <c r="D92" s="347" t="s">
        <v>433</v>
      </c>
      <c r="E92" s="152" t="s">
        <v>409</v>
      </c>
      <c r="F92" s="348">
        <v>43173</v>
      </c>
      <c r="I92" s="2"/>
      <c r="J92" s="40"/>
      <c r="K92" s="40"/>
      <c r="L92" s="2"/>
    </row>
    <row r="93" spans="1:12" x14ac:dyDescent="0.25">
      <c r="A93" s="152" t="s">
        <v>721</v>
      </c>
      <c r="B93" s="152" t="s">
        <v>819</v>
      </c>
      <c r="C93" s="289" t="s">
        <v>820</v>
      </c>
      <c r="D93" s="290" t="s">
        <v>414</v>
      </c>
      <c r="E93" s="152" t="s">
        <v>409</v>
      </c>
      <c r="F93" s="211">
        <v>44873</v>
      </c>
      <c r="I93" s="2"/>
      <c r="J93" s="40"/>
      <c r="K93" s="40"/>
      <c r="L93" s="2"/>
    </row>
    <row r="94" spans="1:12" x14ac:dyDescent="0.25">
      <c r="A94" s="152" t="s">
        <v>722</v>
      </c>
      <c r="B94" s="152" t="s">
        <v>441</v>
      </c>
      <c r="C94" s="152" t="s">
        <v>442</v>
      </c>
      <c r="D94" s="152" t="s">
        <v>443</v>
      </c>
      <c r="E94" s="152" t="s">
        <v>409</v>
      </c>
      <c r="F94" s="348">
        <v>43426</v>
      </c>
      <c r="I94" s="2"/>
      <c r="J94" s="40"/>
      <c r="K94" s="40"/>
      <c r="L94" s="2"/>
    </row>
    <row r="95" spans="1:12" x14ac:dyDescent="0.25">
      <c r="A95" s="152" t="s">
        <v>723</v>
      </c>
      <c r="B95" s="152" t="s">
        <v>655</v>
      </c>
      <c r="C95" s="152" t="s">
        <v>656</v>
      </c>
      <c r="D95" s="347" t="s">
        <v>88</v>
      </c>
      <c r="E95" s="152" t="s">
        <v>88</v>
      </c>
      <c r="F95" s="348">
        <v>44782</v>
      </c>
      <c r="I95" s="2"/>
      <c r="J95" s="40"/>
      <c r="K95" s="40"/>
      <c r="L95" s="2"/>
    </row>
    <row r="96" spans="1:12" x14ac:dyDescent="0.25">
      <c r="A96" s="152" t="s">
        <v>724</v>
      </c>
      <c r="B96" s="152" t="s">
        <v>193</v>
      </c>
      <c r="C96" s="152" t="s">
        <v>194</v>
      </c>
      <c r="D96" s="347" t="s">
        <v>86</v>
      </c>
      <c r="E96" s="152" t="s">
        <v>409</v>
      </c>
      <c r="F96" s="348">
        <v>42682</v>
      </c>
      <c r="I96" s="2"/>
      <c r="J96" s="40"/>
      <c r="K96" s="40"/>
      <c r="L96" s="2"/>
    </row>
    <row r="97" spans="1:12" x14ac:dyDescent="0.25">
      <c r="A97" s="152" t="s">
        <v>725</v>
      </c>
      <c r="B97" s="152" t="s">
        <v>195</v>
      </c>
      <c r="C97" s="152" t="s">
        <v>657</v>
      </c>
      <c r="D97" s="347" t="s">
        <v>88</v>
      </c>
      <c r="E97" s="152" t="s">
        <v>88</v>
      </c>
      <c r="F97" s="348">
        <v>42709</v>
      </c>
      <c r="I97" s="2"/>
      <c r="J97" s="40"/>
      <c r="K97" s="40"/>
      <c r="L97" s="2"/>
    </row>
    <row r="98" spans="1:12" x14ac:dyDescent="0.25">
      <c r="A98" s="152" t="s">
        <v>726</v>
      </c>
      <c r="B98" s="152" t="s">
        <v>196</v>
      </c>
      <c r="C98" s="152" t="s">
        <v>197</v>
      </c>
      <c r="D98" s="347" t="s">
        <v>87</v>
      </c>
      <c r="E98" s="152" t="s">
        <v>409</v>
      </c>
      <c r="F98" s="348">
        <v>42709</v>
      </c>
      <c r="I98" s="2"/>
      <c r="J98" s="40"/>
      <c r="K98" s="40"/>
      <c r="L98" s="2"/>
    </row>
    <row r="99" spans="1:12" x14ac:dyDescent="0.25">
      <c r="A99" s="152" t="s">
        <v>727</v>
      </c>
      <c r="B99" s="152" t="s">
        <v>434</v>
      </c>
      <c r="C99" s="152" t="s">
        <v>435</v>
      </c>
      <c r="D99" s="347" t="s">
        <v>87</v>
      </c>
      <c r="E99" s="152" t="s">
        <v>409</v>
      </c>
      <c r="F99" s="348">
        <v>43278</v>
      </c>
      <c r="I99" s="2"/>
      <c r="J99" s="40"/>
      <c r="K99" s="40"/>
      <c r="L99" s="2"/>
    </row>
    <row r="100" spans="1:12" x14ac:dyDescent="0.25">
      <c r="A100" s="152" t="s">
        <v>728</v>
      </c>
      <c r="B100" s="152" t="s">
        <v>594</v>
      </c>
      <c r="C100" s="152" t="s">
        <v>595</v>
      </c>
      <c r="D100" s="347" t="s">
        <v>86</v>
      </c>
      <c r="E100" s="152" t="s">
        <v>409</v>
      </c>
      <c r="F100" s="348">
        <v>44161</v>
      </c>
      <c r="I100" s="2"/>
      <c r="J100" s="40"/>
      <c r="K100" s="40"/>
      <c r="L100" s="2"/>
    </row>
    <row r="101" spans="1:12" x14ac:dyDescent="0.25">
      <c r="A101" s="152" t="s">
        <v>729</v>
      </c>
      <c r="B101" s="152" t="s">
        <v>436</v>
      </c>
      <c r="C101" s="152" t="s">
        <v>437</v>
      </c>
      <c r="D101" s="347" t="s">
        <v>423</v>
      </c>
      <c r="E101" s="152" t="s">
        <v>409</v>
      </c>
      <c r="F101" s="348">
        <v>43360</v>
      </c>
      <c r="I101" s="2"/>
      <c r="J101" s="40"/>
      <c r="K101" s="40"/>
      <c r="L101" s="2"/>
    </row>
    <row r="102" spans="1:12" x14ac:dyDescent="0.25">
      <c r="A102" s="152" t="s">
        <v>730</v>
      </c>
      <c r="B102" s="152" t="s">
        <v>457</v>
      </c>
      <c r="C102" s="152" t="s">
        <v>458</v>
      </c>
      <c r="D102" s="347" t="s">
        <v>461</v>
      </c>
      <c r="E102" s="152" t="s">
        <v>409</v>
      </c>
      <c r="F102" s="348">
        <v>43798</v>
      </c>
      <c r="I102" s="2"/>
      <c r="J102" s="40"/>
      <c r="K102" s="40"/>
      <c r="L102" s="2"/>
    </row>
    <row r="103" spans="1:12" x14ac:dyDescent="0.25">
      <c r="A103" s="152" t="s">
        <v>731</v>
      </c>
      <c r="B103" s="152" t="s">
        <v>459</v>
      </c>
      <c r="C103" s="152" t="s">
        <v>460</v>
      </c>
      <c r="D103" s="347" t="s">
        <v>411</v>
      </c>
      <c r="E103" s="152" t="s">
        <v>409</v>
      </c>
      <c r="F103" s="348">
        <v>43649</v>
      </c>
      <c r="I103" s="2"/>
      <c r="J103" s="40"/>
      <c r="K103" s="40"/>
      <c r="L103" s="2"/>
    </row>
    <row r="104" spans="1:12" x14ac:dyDescent="0.25">
      <c r="A104" s="152" t="s">
        <v>732</v>
      </c>
      <c r="B104" s="152" t="s">
        <v>658</v>
      </c>
      <c r="C104" s="152" t="s">
        <v>480</v>
      </c>
      <c r="D104" s="347" t="s">
        <v>414</v>
      </c>
      <c r="E104" s="152" t="s">
        <v>409</v>
      </c>
      <c r="F104" s="348">
        <v>43749</v>
      </c>
      <c r="I104" s="2"/>
      <c r="J104" s="40"/>
      <c r="K104" s="40"/>
      <c r="L104" s="2"/>
    </row>
    <row r="105" spans="1:12" x14ac:dyDescent="0.25">
      <c r="A105" s="152" t="s">
        <v>821</v>
      </c>
      <c r="B105" s="152" t="s">
        <v>822</v>
      </c>
      <c r="C105" s="152" t="s">
        <v>823</v>
      </c>
      <c r="D105" s="347" t="s">
        <v>461</v>
      </c>
      <c r="E105" s="152" t="s">
        <v>409</v>
      </c>
      <c r="F105" s="348">
        <v>44827</v>
      </c>
      <c r="I105" s="2"/>
      <c r="J105" s="40"/>
      <c r="K105" s="40"/>
      <c r="L105" s="2"/>
    </row>
    <row r="106" spans="1:12" x14ac:dyDescent="0.25">
      <c r="A106" s="152" t="s">
        <v>733</v>
      </c>
      <c r="B106" s="152" t="s">
        <v>596</v>
      </c>
      <c r="C106" s="152" t="s">
        <v>597</v>
      </c>
      <c r="D106" s="347" t="s">
        <v>86</v>
      </c>
      <c r="E106" s="152" t="s">
        <v>409</v>
      </c>
      <c r="F106" s="348">
        <v>44140</v>
      </c>
      <c r="I106" s="2"/>
      <c r="J106" s="40"/>
      <c r="K106" s="40"/>
      <c r="L106" s="2"/>
    </row>
    <row r="107" spans="1:12" x14ac:dyDescent="0.25">
      <c r="A107" s="152" t="s">
        <v>824</v>
      </c>
      <c r="B107" s="152" t="s">
        <v>825</v>
      </c>
      <c r="C107" s="152" t="s">
        <v>826</v>
      </c>
      <c r="D107" s="347" t="s">
        <v>87</v>
      </c>
      <c r="E107" s="152" t="s">
        <v>409</v>
      </c>
      <c r="F107" s="348">
        <v>45603</v>
      </c>
      <c r="I107" s="2"/>
      <c r="J107" s="40"/>
      <c r="K107" s="40"/>
      <c r="L107" s="2"/>
    </row>
    <row r="108" spans="1:12" x14ac:dyDescent="0.25">
      <c r="A108" s="66" t="s">
        <v>0</v>
      </c>
      <c r="B108" s="66" t="s">
        <v>1</v>
      </c>
      <c r="C108" s="66" t="s">
        <v>1</v>
      </c>
      <c r="D108" s="66" t="s">
        <v>1</v>
      </c>
      <c r="E108" s="105"/>
      <c r="F108" s="153" t="s">
        <v>1</v>
      </c>
    </row>
    <row r="109" spans="1:12" x14ac:dyDescent="0.25">
      <c r="E109"/>
      <c r="F109" s="151"/>
    </row>
    <row r="110" spans="1:12" x14ac:dyDescent="0.25">
      <c r="E110"/>
    </row>
  </sheetData>
  <autoFilter ref="F67:F108" xr:uid="{00000000-0009-0000-0000-000003000000}"/>
  <phoneticPr fontId="61"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pageSetUpPr fitToPage="1"/>
  </sheetPr>
  <dimension ref="A1:J160"/>
  <sheetViews>
    <sheetView showGridLines="0" zoomScaleNormal="100" zoomScaleSheetLayoutView="110" workbookViewId="0">
      <pane ySplit="7" topLeftCell="A8" activePane="bottomLeft" state="frozen"/>
      <selection pane="bottomLeft" activeCell="U192" sqref="U192"/>
    </sheetView>
  </sheetViews>
  <sheetFormatPr defaultColWidth="11.42578125" defaultRowHeight="12.75" x14ac:dyDescent="0.2"/>
  <cols>
    <col min="1" max="1" width="0.85546875" style="103" customWidth="1"/>
    <col min="2" max="2" width="5.28515625" style="103" customWidth="1"/>
    <col min="3" max="3" width="9.7109375" style="103" customWidth="1"/>
    <col min="4" max="4" width="71.7109375" style="104" customWidth="1"/>
    <col min="5" max="5" width="4.42578125" style="103" customWidth="1"/>
    <col min="6" max="8" width="11.42578125" style="103"/>
    <col min="9" max="9" width="123.28515625" style="103" customWidth="1"/>
    <col min="10" max="16384" width="11.42578125" style="103"/>
  </cols>
  <sheetData>
    <row r="1" spans="1:10" ht="6.95" customHeight="1" x14ac:dyDescent="0.2"/>
    <row r="2" spans="1:10" ht="15.95" customHeight="1" x14ac:dyDescent="0.2">
      <c r="A2" s="15"/>
      <c r="B2" s="15" t="str">
        <f>Basisdaten!B2</f>
        <v>Anlage EB Version G1.1 (Auditjahr 2026 / Kennzahlenjahr 2025)</v>
      </c>
      <c r="C2" s="15"/>
      <c r="D2" s="15"/>
    </row>
    <row r="3" spans="1:10" ht="15.95" customHeight="1" x14ac:dyDescent="0.25">
      <c r="A3" s="158"/>
      <c r="B3" s="158" t="s">
        <v>187</v>
      </c>
      <c r="C3" s="158"/>
      <c r="D3" s="158"/>
      <c r="E3"/>
      <c r="F3"/>
    </row>
    <row r="4" spans="1:10" ht="15.95" customHeight="1" x14ac:dyDescent="0.25">
      <c r="B4" s="356"/>
      <c r="C4" s="356"/>
      <c r="E4"/>
      <c r="F4"/>
    </row>
    <row r="5" spans="1:10" ht="15.95" hidden="1" customHeight="1" x14ac:dyDescent="0.2">
      <c r="C5" s="357"/>
    </row>
    <row r="6" spans="1:10" ht="9" customHeight="1" thickBot="1" x14ac:dyDescent="0.25"/>
    <row r="7" spans="1:10" ht="20.100000000000001" customHeight="1" x14ac:dyDescent="0.25">
      <c r="B7" s="450" t="s">
        <v>736</v>
      </c>
      <c r="C7" s="451"/>
      <c r="D7" s="452"/>
      <c r="H7"/>
      <c r="I7"/>
      <c r="J7"/>
    </row>
    <row r="8" spans="1:10" ht="3" customHeight="1" thickBot="1" x14ac:dyDescent="0.3">
      <c r="B8" s="358"/>
      <c r="C8" s="359"/>
      <c r="D8" s="360"/>
      <c r="H8"/>
      <c r="I8"/>
      <c r="J8"/>
    </row>
    <row r="9" spans="1:10" ht="20.100000000000001" customHeight="1" x14ac:dyDescent="0.25">
      <c r="B9" s="453" t="s">
        <v>164</v>
      </c>
      <c r="C9" s="454"/>
      <c r="D9" s="455"/>
      <c r="H9"/>
      <c r="I9"/>
      <c r="J9"/>
    </row>
    <row r="10" spans="1:10" ht="20.100000000000001" customHeight="1" x14ac:dyDescent="0.25">
      <c r="B10" s="361"/>
      <c r="C10" s="362" t="s">
        <v>607</v>
      </c>
      <c r="D10" s="363" t="s">
        <v>178</v>
      </c>
      <c r="H10"/>
      <c r="I10"/>
      <c r="J10"/>
    </row>
    <row r="11" spans="1:10" ht="20.100000000000001" customHeight="1" x14ac:dyDescent="0.25">
      <c r="B11" s="364"/>
      <c r="C11" s="362" t="s">
        <v>608</v>
      </c>
      <c r="D11" s="363" t="s">
        <v>245</v>
      </c>
      <c r="H11"/>
      <c r="I11"/>
      <c r="J11"/>
    </row>
    <row r="12" spans="1:10" ht="20.100000000000001" customHeight="1" x14ac:dyDescent="0.25">
      <c r="B12" s="364"/>
      <c r="C12" s="362" t="s">
        <v>609</v>
      </c>
      <c r="D12" s="363" t="s">
        <v>246</v>
      </c>
      <c r="H12"/>
      <c r="I12"/>
      <c r="J12"/>
    </row>
    <row r="13" spans="1:10" ht="20.100000000000001" customHeight="1" x14ac:dyDescent="0.25">
      <c r="B13" s="364"/>
      <c r="C13" s="362" t="s">
        <v>610</v>
      </c>
      <c r="D13" s="363" t="s">
        <v>179</v>
      </c>
      <c r="H13"/>
      <c r="I13"/>
      <c r="J13"/>
    </row>
    <row r="14" spans="1:10" ht="20.100000000000001" customHeight="1" x14ac:dyDescent="0.25">
      <c r="B14" s="365"/>
      <c r="C14" s="362" t="s">
        <v>611</v>
      </c>
      <c r="D14" s="366" t="s">
        <v>380</v>
      </c>
      <c r="H14"/>
      <c r="I14"/>
      <c r="J14"/>
    </row>
    <row r="15" spans="1:10" ht="20.100000000000001" customHeight="1" x14ac:dyDescent="0.25">
      <c r="B15" s="365"/>
      <c r="C15" s="367" t="s">
        <v>247</v>
      </c>
      <c r="D15" s="366" t="s">
        <v>248</v>
      </c>
      <c r="H15"/>
      <c r="I15"/>
      <c r="J15"/>
    </row>
    <row r="16" spans="1:10" ht="20.100000000000001" customHeight="1" x14ac:dyDescent="0.25">
      <c r="B16" s="365"/>
      <c r="C16" s="367" t="s">
        <v>612</v>
      </c>
      <c r="D16" s="366" t="s">
        <v>249</v>
      </c>
      <c r="H16"/>
      <c r="I16"/>
      <c r="J16"/>
    </row>
    <row r="17" spans="2:10" ht="24" x14ac:dyDescent="0.25">
      <c r="B17" s="365"/>
      <c r="C17" s="367" t="s">
        <v>613</v>
      </c>
      <c r="D17" s="366" t="s">
        <v>614</v>
      </c>
      <c r="H17"/>
      <c r="I17"/>
      <c r="J17"/>
    </row>
    <row r="18" spans="2:10" ht="20.100000000000001" customHeight="1" x14ac:dyDescent="0.25">
      <c r="B18" s="365"/>
      <c r="C18" s="367" t="s">
        <v>227</v>
      </c>
      <c r="D18" s="366" t="s">
        <v>228</v>
      </c>
      <c r="H18"/>
      <c r="I18"/>
      <c r="J18"/>
    </row>
    <row r="19" spans="2:10" ht="20.100000000000001" customHeight="1" x14ac:dyDescent="0.25">
      <c r="B19" s="365"/>
      <c r="C19" s="367" t="s">
        <v>229</v>
      </c>
      <c r="D19" s="366" t="s">
        <v>230</v>
      </c>
      <c r="H19"/>
      <c r="I19"/>
      <c r="J19"/>
    </row>
    <row r="20" spans="2:10" ht="20.100000000000001" customHeight="1" thickBot="1" x14ac:dyDescent="0.3">
      <c r="B20" s="365"/>
      <c r="C20" s="367" t="s">
        <v>231</v>
      </c>
      <c r="D20" s="366" t="s">
        <v>232</v>
      </c>
      <c r="H20"/>
      <c r="I20"/>
      <c r="J20"/>
    </row>
    <row r="21" spans="2:10" ht="20.100000000000001" customHeight="1" x14ac:dyDescent="0.25">
      <c r="B21" s="453" t="s">
        <v>117</v>
      </c>
      <c r="C21" s="454"/>
      <c r="D21" s="455"/>
      <c r="H21"/>
      <c r="I21"/>
      <c r="J21"/>
    </row>
    <row r="22" spans="2:10" ht="20.100000000000001" customHeight="1" x14ac:dyDescent="0.25">
      <c r="B22" s="368"/>
      <c r="C22" s="362" t="s">
        <v>739</v>
      </c>
      <c r="D22" s="369" t="s">
        <v>250</v>
      </c>
      <c r="H22"/>
      <c r="I22"/>
      <c r="J22"/>
    </row>
    <row r="23" spans="2:10" ht="24" x14ac:dyDescent="0.25">
      <c r="B23" s="364"/>
      <c r="C23" s="362" t="s">
        <v>740</v>
      </c>
      <c r="D23" s="363" t="s">
        <v>252</v>
      </c>
      <c r="H23"/>
      <c r="I23"/>
      <c r="J23"/>
    </row>
    <row r="24" spans="2:10" ht="20.100000000000001" customHeight="1" x14ac:dyDescent="0.25">
      <c r="B24" s="364"/>
      <c r="C24" s="362" t="s">
        <v>741</v>
      </c>
      <c r="D24" s="369" t="s">
        <v>251</v>
      </c>
      <c r="H24"/>
      <c r="I24"/>
      <c r="J24"/>
    </row>
    <row r="25" spans="2:10" ht="20.100000000000001" customHeight="1" x14ac:dyDescent="0.25">
      <c r="B25" s="364"/>
      <c r="C25" s="362" t="s">
        <v>742</v>
      </c>
      <c r="D25" s="363" t="s">
        <v>176</v>
      </c>
      <c r="H25"/>
      <c r="I25"/>
      <c r="J25"/>
    </row>
    <row r="26" spans="2:10" ht="20.100000000000001" customHeight="1" x14ac:dyDescent="0.25">
      <c r="B26" s="364"/>
      <c r="C26" s="370" t="s">
        <v>743</v>
      </c>
      <c r="D26" s="371" t="s">
        <v>253</v>
      </c>
      <c r="H26"/>
      <c r="I26"/>
      <c r="J26"/>
    </row>
    <row r="27" spans="2:10" ht="20.100000000000001" customHeight="1" x14ac:dyDescent="0.25">
      <c r="B27" s="364"/>
      <c r="C27" s="370" t="s">
        <v>744</v>
      </c>
      <c r="D27" s="371" t="s">
        <v>254</v>
      </c>
      <c r="H27"/>
      <c r="I27"/>
      <c r="J27"/>
    </row>
    <row r="28" spans="2:10" ht="20.100000000000001" customHeight="1" x14ac:dyDescent="0.25">
      <c r="B28" s="364"/>
      <c r="C28" s="370" t="s">
        <v>745</v>
      </c>
      <c r="D28" s="366" t="s">
        <v>177</v>
      </c>
      <c r="H28"/>
      <c r="I28"/>
      <c r="J28"/>
    </row>
    <row r="29" spans="2:10" ht="24" x14ac:dyDescent="0.25">
      <c r="B29" s="365"/>
      <c r="C29" s="370" t="s">
        <v>746</v>
      </c>
      <c r="D29" s="366" t="s">
        <v>255</v>
      </c>
      <c r="H29"/>
      <c r="I29"/>
      <c r="J29"/>
    </row>
    <row r="30" spans="2:10" ht="24" x14ac:dyDescent="0.25">
      <c r="B30" s="365"/>
      <c r="C30" s="370" t="s">
        <v>747</v>
      </c>
      <c r="D30" s="366" t="s">
        <v>256</v>
      </c>
      <c r="G30"/>
      <c r="H30"/>
      <c r="I30"/>
      <c r="J30"/>
    </row>
    <row r="31" spans="2:10" ht="20.100000000000001" customHeight="1" thickBot="1" x14ac:dyDescent="0.3">
      <c r="B31" s="365"/>
      <c r="C31" s="372" t="s">
        <v>233</v>
      </c>
      <c r="D31" s="373" t="s">
        <v>234</v>
      </c>
      <c r="G31"/>
      <c r="H31"/>
      <c r="I31"/>
      <c r="J31"/>
    </row>
    <row r="32" spans="2:10" ht="20.100000000000001" customHeight="1" thickBot="1" x14ac:dyDescent="0.3">
      <c r="B32" s="459" t="s">
        <v>118</v>
      </c>
      <c r="C32" s="457"/>
      <c r="D32" s="458"/>
      <c r="G32"/>
      <c r="H32"/>
      <c r="I32"/>
      <c r="J32"/>
    </row>
    <row r="33" spans="2:10" ht="15" x14ac:dyDescent="0.25">
      <c r="B33" s="374"/>
      <c r="C33" s="370" t="s">
        <v>615</v>
      </c>
      <c r="D33" s="366" t="s">
        <v>330</v>
      </c>
      <c r="G33"/>
      <c r="H33"/>
      <c r="I33"/>
      <c r="J33"/>
    </row>
    <row r="34" spans="2:10" ht="20.100000000000001" customHeight="1" x14ac:dyDescent="0.25">
      <c r="B34" s="375"/>
      <c r="C34" s="370" t="s">
        <v>616</v>
      </c>
      <c r="D34" s="366" t="s">
        <v>257</v>
      </c>
      <c r="G34"/>
      <c r="H34"/>
      <c r="I34"/>
      <c r="J34"/>
    </row>
    <row r="35" spans="2:10" ht="20.100000000000001" customHeight="1" x14ac:dyDescent="0.25">
      <c r="B35" s="375"/>
      <c r="C35" s="370" t="s">
        <v>258</v>
      </c>
      <c r="D35" s="376" t="s">
        <v>259</v>
      </c>
      <c r="G35"/>
      <c r="H35"/>
      <c r="I35"/>
      <c r="J35"/>
    </row>
    <row r="36" spans="2:10" ht="20.100000000000001" customHeight="1" x14ac:dyDescent="0.25">
      <c r="B36" s="375"/>
      <c r="C36" s="370" t="s">
        <v>260</v>
      </c>
      <c r="D36" s="376" t="s">
        <v>261</v>
      </c>
      <c r="G36"/>
      <c r="H36"/>
      <c r="I36"/>
      <c r="J36"/>
    </row>
    <row r="37" spans="2:10" ht="20.100000000000001" customHeight="1" x14ac:dyDescent="0.25">
      <c r="B37" s="375"/>
      <c r="C37" s="370" t="s">
        <v>262</v>
      </c>
      <c r="D37" s="376" t="s">
        <v>263</v>
      </c>
      <c r="G37"/>
      <c r="H37"/>
      <c r="I37"/>
      <c r="J37"/>
    </row>
    <row r="38" spans="2:10" ht="24" x14ac:dyDescent="0.25">
      <c r="B38" s="375"/>
      <c r="C38" s="370" t="s">
        <v>748</v>
      </c>
      <c r="D38" s="366" t="s">
        <v>264</v>
      </c>
      <c r="G38"/>
      <c r="H38"/>
      <c r="I38"/>
      <c r="J38"/>
    </row>
    <row r="39" spans="2:10" ht="36.75" thickBot="1" x14ac:dyDescent="0.3">
      <c r="B39" s="375"/>
      <c r="C39" s="370" t="s">
        <v>477</v>
      </c>
      <c r="D39" s="366" t="s">
        <v>649</v>
      </c>
      <c r="G39"/>
      <c r="H39"/>
      <c r="I39"/>
      <c r="J39"/>
    </row>
    <row r="40" spans="2:10" ht="20.100000000000001" customHeight="1" thickBot="1" x14ac:dyDescent="0.3">
      <c r="B40" s="456" t="s">
        <v>120</v>
      </c>
      <c r="C40" s="457"/>
      <c r="D40" s="458"/>
      <c r="G40"/>
      <c r="H40"/>
      <c r="I40"/>
      <c r="J40"/>
    </row>
    <row r="41" spans="2:10" ht="20.100000000000001" customHeight="1" thickBot="1" x14ac:dyDescent="0.3">
      <c r="B41" s="375"/>
      <c r="C41" s="370" t="s">
        <v>617</v>
      </c>
      <c r="D41" s="366" t="s">
        <v>265</v>
      </c>
      <c r="G41"/>
      <c r="H41"/>
      <c r="I41"/>
      <c r="J41"/>
    </row>
    <row r="42" spans="2:10" ht="20.100000000000001" customHeight="1" thickBot="1" x14ac:dyDescent="0.3">
      <c r="B42" s="456" t="s">
        <v>119</v>
      </c>
      <c r="C42" s="457"/>
      <c r="D42" s="458"/>
      <c r="G42"/>
      <c r="H42"/>
      <c r="I42"/>
      <c r="J42"/>
    </row>
    <row r="43" spans="2:10" ht="20.100000000000001" customHeight="1" x14ac:dyDescent="0.25">
      <c r="B43" s="375"/>
      <c r="C43" s="370" t="s">
        <v>266</v>
      </c>
      <c r="D43" s="366" t="s">
        <v>267</v>
      </c>
      <c r="G43"/>
      <c r="H43"/>
      <c r="I43"/>
      <c r="J43"/>
    </row>
    <row r="44" spans="2:10" ht="24" x14ac:dyDescent="0.25">
      <c r="B44" s="375"/>
      <c r="C44" s="370" t="s">
        <v>268</v>
      </c>
      <c r="D44" s="366" t="s">
        <v>271</v>
      </c>
      <c r="G44"/>
      <c r="H44"/>
      <c r="I44"/>
      <c r="J44"/>
    </row>
    <row r="45" spans="2:10" ht="24" x14ac:dyDescent="0.25">
      <c r="B45" s="375"/>
      <c r="C45" s="370" t="s">
        <v>269</v>
      </c>
      <c r="D45" s="366" t="s">
        <v>272</v>
      </c>
      <c r="G45"/>
      <c r="H45"/>
      <c r="I45"/>
      <c r="J45"/>
    </row>
    <row r="46" spans="2:10" ht="24.75" thickBot="1" x14ac:dyDescent="0.3">
      <c r="B46" s="375"/>
      <c r="C46" s="370" t="s">
        <v>270</v>
      </c>
      <c r="D46" s="366" t="s">
        <v>273</v>
      </c>
      <c r="G46"/>
      <c r="H46"/>
      <c r="I46"/>
      <c r="J46"/>
    </row>
    <row r="47" spans="2:10" ht="20.100000000000001" customHeight="1" thickBot="1" x14ac:dyDescent="0.3">
      <c r="B47" s="456" t="s">
        <v>121</v>
      </c>
      <c r="C47" s="457"/>
      <c r="D47" s="458"/>
      <c r="G47"/>
      <c r="H47"/>
      <c r="I47"/>
      <c r="J47"/>
    </row>
    <row r="48" spans="2:10" ht="20.100000000000001" customHeight="1" thickBot="1" x14ac:dyDescent="0.3">
      <c r="B48" s="375"/>
      <c r="C48" s="370" t="s">
        <v>274</v>
      </c>
      <c r="D48" s="366" t="s">
        <v>275</v>
      </c>
      <c r="G48"/>
      <c r="H48"/>
      <c r="I48"/>
      <c r="J48"/>
    </row>
    <row r="49" spans="2:10" ht="20.100000000000001" customHeight="1" thickBot="1" x14ac:dyDescent="0.3">
      <c r="B49" s="456" t="s">
        <v>122</v>
      </c>
      <c r="C49" s="457"/>
      <c r="D49" s="458"/>
      <c r="G49"/>
      <c r="H49"/>
      <c r="I49"/>
      <c r="J49"/>
    </row>
    <row r="50" spans="2:10" ht="20.100000000000001" customHeight="1" thickBot="1" x14ac:dyDescent="0.3">
      <c r="B50" s="375"/>
      <c r="C50" s="370" t="s">
        <v>618</v>
      </c>
      <c r="D50" s="366" t="s">
        <v>276</v>
      </c>
      <c r="G50"/>
      <c r="H50"/>
      <c r="I50"/>
      <c r="J50"/>
    </row>
    <row r="51" spans="2:10" ht="20.100000000000001" customHeight="1" thickBot="1" x14ac:dyDescent="0.3">
      <c r="B51" s="456" t="s">
        <v>168</v>
      </c>
      <c r="C51" s="457"/>
      <c r="D51" s="458"/>
      <c r="G51"/>
      <c r="H51"/>
      <c r="I51"/>
      <c r="J51"/>
    </row>
    <row r="52" spans="2:10" ht="20.100000000000001" customHeight="1" x14ac:dyDescent="0.25">
      <c r="B52" s="375"/>
      <c r="C52" s="370" t="s">
        <v>619</v>
      </c>
      <c r="D52" s="366" t="s">
        <v>277</v>
      </c>
      <c r="G52"/>
      <c r="H52"/>
      <c r="I52"/>
      <c r="J52"/>
    </row>
    <row r="53" spans="2:10" ht="27.75" customHeight="1" thickBot="1" x14ac:dyDescent="0.3">
      <c r="B53" s="375"/>
      <c r="C53" s="370" t="s">
        <v>620</v>
      </c>
      <c r="D53" s="366" t="s">
        <v>278</v>
      </c>
      <c r="G53"/>
      <c r="H53"/>
      <c r="I53"/>
      <c r="J53"/>
    </row>
    <row r="54" spans="2:10" ht="20.100000000000001" customHeight="1" thickBot="1" x14ac:dyDescent="0.3">
      <c r="B54" s="456" t="s">
        <v>124</v>
      </c>
      <c r="C54" s="457"/>
      <c r="D54" s="458"/>
      <c r="G54"/>
      <c r="H54"/>
      <c r="I54"/>
      <c r="J54"/>
    </row>
    <row r="55" spans="2:10" ht="20.100000000000001" customHeight="1" x14ac:dyDescent="0.25">
      <c r="B55" s="375"/>
      <c r="C55" s="370" t="s">
        <v>621</v>
      </c>
      <c r="D55" s="376" t="s">
        <v>316</v>
      </c>
      <c r="G55"/>
      <c r="H55"/>
      <c r="I55"/>
      <c r="J55"/>
    </row>
    <row r="56" spans="2:10" ht="15" x14ac:dyDescent="0.25">
      <c r="B56" s="375"/>
      <c r="C56" s="370" t="s">
        <v>622</v>
      </c>
      <c r="D56" s="366" t="s">
        <v>317</v>
      </c>
      <c r="G56"/>
      <c r="H56"/>
      <c r="I56"/>
      <c r="J56"/>
    </row>
    <row r="57" spans="2:10" ht="20.100000000000001" customHeight="1" x14ac:dyDescent="0.25">
      <c r="B57" s="375"/>
      <c r="C57" s="370" t="s">
        <v>280</v>
      </c>
      <c r="D57" s="366" t="s">
        <v>281</v>
      </c>
      <c r="G57"/>
      <c r="H57"/>
      <c r="I57"/>
      <c r="J57"/>
    </row>
    <row r="58" spans="2:10" ht="72.75" thickBot="1" x14ac:dyDescent="0.3">
      <c r="B58" s="375"/>
      <c r="C58" s="370" t="s">
        <v>282</v>
      </c>
      <c r="D58" s="366" t="s">
        <v>283</v>
      </c>
      <c r="G58"/>
      <c r="H58"/>
      <c r="I58"/>
      <c r="J58"/>
    </row>
    <row r="59" spans="2:10" ht="20.100000000000001" customHeight="1" thickBot="1" x14ac:dyDescent="0.3">
      <c r="B59" s="456" t="s">
        <v>169</v>
      </c>
      <c r="C59" s="457"/>
      <c r="D59" s="458"/>
      <c r="G59"/>
      <c r="H59"/>
      <c r="I59"/>
      <c r="J59"/>
    </row>
    <row r="60" spans="2:10" ht="24" customHeight="1" x14ac:dyDescent="0.25">
      <c r="B60" s="368"/>
      <c r="C60" s="370" t="s">
        <v>623</v>
      </c>
      <c r="D60" s="366" t="s">
        <v>626</v>
      </c>
      <c r="G60"/>
      <c r="H60"/>
      <c r="I60"/>
      <c r="J60"/>
    </row>
    <row r="61" spans="2:10" ht="24" customHeight="1" x14ac:dyDescent="0.25">
      <c r="B61" s="368"/>
      <c r="C61" s="370" t="s">
        <v>624</v>
      </c>
      <c r="D61" s="366" t="s">
        <v>627</v>
      </c>
      <c r="G61"/>
      <c r="H61"/>
      <c r="I61"/>
      <c r="J61"/>
    </row>
    <row r="62" spans="2:10" ht="24" customHeight="1" x14ac:dyDescent="0.25">
      <c r="B62" s="368"/>
      <c r="C62" s="370" t="s">
        <v>625</v>
      </c>
      <c r="D62" s="366" t="s">
        <v>628</v>
      </c>
      <c r="G62"/>
      <c r="H62"/>
      <c r="I62"/>
      <c r="J62"/>
    </row>
    <row r="63" spans="2:10" ht="24" customHeight="1" x14ac:dyDescent="0.25">
      <c r="B63" s="368"/>
      <c r="C63" s="370" t="s">
        <v>279</v>
      </c>
      <c r="D63" s="366" t="s">
        <v>629</v>
      </c>
      <c r="G63"/>
      <c r="H63"/>
      <c r="I63"/>
      <c r="J63"/>
    </row>
    <row r="64" spans="2:10" ht="20.100000000000001" customHeight="1" x14ac:dyDescent="0.25">
      <c r="B64" s="375"/>
      <c r="C64" s="370" t="s">
        <v>284</v>
      </c>
      <c r="D64" s="366" t="s">
        <v>285</v>
      </c>
      <c r="G64"/>
      <c r="H64"/>
      <c r="I64"/>
      <c r="J64"/>
    </row>
    <row r="65" spans="2:10" ht="20.100000000000001" customHeight="1" x14ac:dyDescent="0.25">
      <c r="B65" s="375"/>
      <c r="C65" s="370" t="s">
        <v>630</v>
      </c>
      <c r="D65" s="366" t="s">
        <v>323</v>
      </c>
      <c r="G65"/>
      <c r="H65"/>
      <c r="I65"/>
      <c r="J65"/>
    </row>
    <row r="66" spans="2:10" ht="20.100000000000001" customHeight="1" x14ac:dyDescent="0.25">
      <c r="B66" s="375"/>
      <c r="C66" s="370" t="s">
        <v>631</v>
      </c>
      <c r="D66" s="366" t="s">
        <v>633</v>
      </c>
      <c r="G66"/>
      <c r="H66"/>
      <c r="I66"/>
      <c r="J66"/>
    </row>
    <row r="67" spans="2:10" ht="20.100000000000001" customHeight="1" x14ac:dyDescent="0.25">
      <c r="B67" s="375"/>
      <c r="C67" s="370" t="s">
        <v>632</v>
      </c>
      <c r="D67" s="366" t="s">
        <v>634</v>
      </c>
      <c r="G67"/>
      <c r="H67"/>
      <c r="I67"/>
      <c r="J67"/>
    </row>
    <row r="68" spans="2:10" ht="20.100000000000001" customHeight="1" thickBot="1" x14ac:dyDescent="0.3">
      <c r="B68" s="375"/>
      <c r="C68" s="370" t="s">
        <v>405</v>
      </c>
      <c r="D68" s="366" t="s">
        <v>406</v>
      </c>
      <c r="G68"/>
      <c r="H68"/>
      <c r="I68"/>
      <c r="J68"/>
    </row>
    <row r="69" spans="2:10" ht="20.100000000000001" customHeight="1" thickBot="1" x14ac:dyDescent="0.3">
      <c r="B69" s="456" t="s">
        <v>126</v>
      </c>
      <c r="C69" s="457"/>
      <c r="D69" s="458"/>
      <c r="G69"/>
      <c r="H69"/>
      <c r="I69"/>
      <c r="J69"/>
    </row>
    <row r="70" spans="2:10" ht="20.100000000000001" customHeight="1" x14ac:dyDescent="0.25">
      <c r="B70" s="375"/>
      <c r="C70" s="370" t="s">
        <v>749</v>
      </c>
      <c r="D70" s="366" t="s">
        <v>286</v>
      </c>
      <c r="G70"/>
      <c r="H70"/>
      <c r="I70"/>
      <c r="J70"/>
    </row>
    <row r="71" spans="2:10" ht="20.100000000000001" customHeight="1" x14ac:dyDescent="0.25">
      <c r="B71" s="375"/>
      <c r="C71" s="370" t="s">
        <v>750</v>
      </c>
      <c r="D71" s="366" t="s">
        <v>287</v>
      </c>
      <c r="G71"/>
      <c r="H71"/>
      <c r="I71"/>
      <c r="J71"/>
    </row>
    <row r="72" spans="2:10" ht="24" x14ac:dyDescent="0.25">
      <c r="B72" s="375"/>
      <c r="C72" s="370" t="s">
        <v>751</v>
      </c>
      <c r="D72" s="366" t="s">
        <v>300</v>
      </c>
      <c r="G72"/>
      <c r="H72"/>
      <c r="I72"/>
      <c r="J72"/>
    </row>
    <row r="73" spans="2:10" ht="20.100000000000001" customHeight="1" x14ac:dyDescent="0.25">
      <c r="B73" s="375"/>
      <c r="C73" s="370" t="s">
        <v>752</v>
      </c>
      <c r="D73" s="366" t="s">
        <v>288</v>
      </c>
      <c r="G73"/>
      <c r="H73"/>
      <c r="I73"/>
      <c r="J73"/>
    </row>
    <row r="74" spans="2:10" ht="20.100000000000001" customHeight="1" x14ac:dyDescent="0.25">
      <c r="B74" s="375"/>
      <c r="C74" s="370" t="s">
        <v>289</v>
      </c>
      <c r="D74" s="366" t="s">
        <v>290</v>
      </c>
      <c r="G74"/>
      <c r="H74"/>
      <c r="I74"/>
      <c r="J74"/>
    </row>
    <row r="75" spans="2:10" ht="20.100000000000001" customHeight="1" x14ac:dyDescent="0.25">
      <c r="B75" s="375"/>
      <c r="C75" s="370" t="s">
        <v>753</v>
      </c>
      <c r="D75" s="366" t="s">
        <v>291</v>
      </c>
      <c r="G75"/>
      <c r="H75"/>
      <c r="I75"/>
      <c r="J75"/>
    </row>
    <row r="76" spans="2:10" ht="20.100000000000001" customHeight="1" x14ac:dyDescent="0.25">
      <c r="B76" s="375"/>
      <c r="C76" s="370" t="s">
        <v>292</v>
      </c>
      <c r="D76" s="366" t="s">
        <v>293</v>
      </c>
      <c r="G76"/>
      <c r="H76"/>
      <c r="I76"/>
      <c r="J76"/>
    </row>
    <row r="77" spans="2:10" ht="20.100000000000001" customHeight="1" x14ac:dyDescent="0.25">
      <c r="B77" s="375"/>
      <c r="C77" s="370" t="s">
        <v>294</v>
      </c>
      <c r="D77" s="366" t="s">
        <v>295</v>
      </c>
      <c r="G77"/>
      <c r="H77"/>
      <c r="I77"/>
      <c r="J77"/>
    </row>
    <row r="78" spans="2:10" ht="20.100000000000001" customHeight="1" x14ac:dyDescent="0.25">
      <c r="B78" s="375"/>
      <c r="C78" s="370" t="s">
        <v>296</v>
      </c>
      <c r="D78" s="366" t="s">
        <v>297</v>
      </c>
      <c r="G78"/>
      <c r="H78"/>
      <c r="I78"/>
      <c r="J78"/>
    </row>
    <row r="79" spans="2:10" ht="20.100000000000001" customHeight="1" thickBot="1" x14ac:dyDescent="0.3">
      <c r="B79" s="375"/>
      <c r="C79" s="370" t="s">
        <v>298</v>
      </c>
      <c r="D79" s="366" t="s">
        <v>299</v>
      </c>
      <c r="G79"/>
      <c r="H79"/>
      <c r="I79"/>
      <c r="J79"/>
    </row>
    <row r="80" spans="2:10" ht="20.100000000000001" customHeight="1" x14ac:dyDescent="0.25">
      <c r="B80" s="453" t="s">
        <v>127</v>
      </c>
      <c r="C80" s="454"/>
      <c r="D80" s="455"/>
      <c r="G80"/>
      <c r="H80"/>
      <c r="I80"/>
      <c r="J80"/>
    </row>
    <row r="81" spans="2:10" ht="24" x14ac:dyDescent="0.25">
      <c r="B81" s="375"/>
      <c r="C81" s="370" t="s">
        <v>754</v>
      </c>
      <c r="D81" s="366" t="s">
        <v>338</v>
      </c>
      <c r="G81"/>
      <c r="H81"/>
      <c r="I81"/>
      <c r="J81"/>
    </row>
    <row r="82" spans="2:10" ht="24" x14ac:dyDescent="0.25">
      <c r="B82" s="375"/>
      <c r="C82" s="370" t="s">
        <v>301</v>
      </c>
      <c r="D82" s="366" t="s">
        <v>339</v>
      </c>
      <c r="G82"/>
      <c r="H82"/>
      <c r="I82"/>
      <c r="J82"/>
    </row>
    <row r="83" spans="2:10" ht="24" x14ac:dyDescent="0.25">
      <c r="B83" s="375"/>
      <c r="C83" s="370" t="s">
        <v>755</v>
      </c>
      <c r="D83" s="366" t="s">
        <v>340</v>
      </c>
      <c r="G83"/>
      <c r="H83"/>
      <c r="I83"/>
      <c r="J83"/>
    </row>
    <row r="84" spans="2:10" ht="24" x14ac:dyDescent="0.25">
      <c r="B84" s="375"/>
      <c r="C84" s="370" t="s">
        <v>756</v>
      </c>
      <c r="D84" s="366" t="s">
        <v>341</v>
      </c>
      <c r="H84"/>
      <c r="I84"/>
      <c r="J84"/>
    </row>
    <row r="85" spans="2:10" ht="24" x14ac:dyDescent="0.25">
      <c r="B85" s="375"/>
      <c r="C85" s="370" t="s">
        <v>757</v>
      </c>
      <c r="D85" s="366" t="s">
        <v>342</v>
      </c>
      <c r="H85"/>
      <c r="I85"/>
      <c r="J85"/>
    </row>
    <row r="86" spans="2:10" ht="24" x14ac:dyDescent="0.25">
      <c r="B86" s="375"/>
      <c r="C86" s="370" t="s">
        <v>758</v>
      </c>
      <c r="D86" s="366" t="s">
        <v>343</v>
      </c>
      <c r="H86"/>
      <c r="I86"/>
      <c r="J86"/>
    </row>
    <row r="87" spans="2:10" ht="24" x14ac:dyDescent="0.25">
      <c r="B87" s="375"/>
      <c r="C87" s="370" t="s">
        <v>759</v>
      </c>
      <c r="D87" s="366" t="s">
        <v>344</v>
      </c>
      <c r="H87"/>
      <c r="I87"/>
      <c r="J87"/>
    </row>
    <row r="88" spans="2:10" ht="24" x14ac:dyDescent="0.25">
      <c r="B88" s="375"/>
      <c r="C88" s="370" t="s">
        <v>302</v>
      </c>
      <c r="D88" s="366" t="s">
        <v>345</v>
      </c>
      <c r="H88"/>
      <c r="I88"/>
      <c r="J88"/>
    </row>
    <row r="89" spans="2:10" ht="24" x14ac:dyDescent="0.25">
      <c r="B89" s="375"/>
      <c r="C89" s="370" t="s">
        <v>760</v>
      </c>
      <c r="D89" s="366" t="s">
        <v>346</v>
      </c>
      <c r="H89"/>
      <c r="I89"/>
      <c r="J89"/>
    </row>
    <row r="90" spans="2:10" ht="24" x14ac:dyDescent="0.25">
      <c r="B90" s="375"/>
      <c r="C90" s="370" t="s">
        <v>761</v>
      </c>
      <c r="D90" s="366" t="s">
        <v>347</v>
      </c>
      <c r="H90"/>
      <c r="I90"/>
      <c r="J90"/>
    </row>
    <row r="91" spans="2:10" ht="24" x14ac:dyDescent="0.25">
      <c r="B91" s="375"/>
      <c r="C91" s="370" t="s">
        <v>762</v>
      </c>
      <c r="D91" s="366" t="s">
        <v>348</v>
      </c>
      <c r="H91"/>
      <c r="I91"/>
      <c r="J91"/>
    </row>
    <row r="92" spans="2:10" ht="24" x14ac:dyDescent="0.25">
      <c r="B92" s="375"/>
      <c r="C92" s="370" t="s">
        <v>303</v>
      </c>
      <c r="D92" s="366" t="s">
        <v>349</v>
      </c>
      <c r="H92"/>
      <c r="I92"/>
      <c r="J92"/>
    </row>
    <row r="93" spans="2:10" ht="24" x14ac:dyDescent="0.25">
      <c r="B93" s="375"/>
      <c r="C93" s="370" t="s">
        <v>763</v>
      </c>
      <c r="D93" s="366" t="s">
        <v>350</v>
      </c>
      <c r="H93"/>
      <c r="I93"/>
      <c r="J93"/>
    </row>
    <row r="94" spans="2:10" ht="36" x14ac:dyDescent="0.25">
      <c r="B94" s="375"/>
      <c r="C94" s="370" t="s">
        <v>764</v>
      </c>
      <c r="D94" s="366" t="s">
        <v>351</v>
      </c>
      <c r="H94"/>
      <c r="I94"/>
      <c r="J94"/>
    </row>
    <row r="95" spans="2:10" ht="24" x14ac:dyDescent="0.25">
      <c r="B95" s="375"/>
      <c r="C95" s="370" t="s">
        <v>765</v>
      </c>
      <c r="D95" s="366" t="s">
        <v>352</v>
      </c>
      <c r="H95"/>
      <c r="I95"/>
      <c r="J95"/>
    </row>
    <row r="96" spans="2:10" ht="24" x14ac:dyDescent="0.25">
      <c r="B96" s="375"/>
      <c r="C96" s="370" t="s">
        <v>766</v>
      </c>
      <c r="D96" s="366" t="s">
        <v>353</v>
      </c>
      <c r="H96"/>
      <c r="I96"/>
    </row>
    <row r="97" spans="2:9" ht="24" x14ac:dyDescent="0.25">
      <c r="B97" s="375"/>
      <c r="C97" s="370" t="s">
        <v>767</v>
      </c>
      <c r="D97" s="366" t="s">
        <v>354</v>
      </c>
      <c r="H97"/>
      <c r="I97"/>
    </row>
    <row r="98" spans="2:9" ht="24" x14ac:dyDescent="0.25">
      <c r="B98" s="375"/>
      <c r="C98" s="370" t="s">
        <v>768</v>
      </c>
      <c r="D98" s="366" t="s">
        <v>355</v>
      </c>
      <c r="H98"/>
      <c r="I98"/>
    </row>
    <row r="99" spans="2:9" ht="20.100000000000001" customHeight="1" x14ac:dyDescent="0.25">
      <c r="B99" s="375"/>
      <c r="C99" s="370" t="s">
        <v>304</v>
      </c>
      <c r="D99" s="366" t="s">
        <v>305</v>
      </c>
      <c r="H99"/>
      <c r="I99"/>
    </row>
    <row r="100" spans="2:9" ht="20.100000000000001" customHeight="1" x14ac:dyDescent="0.25">
      <c r="B100" s="375"/>
      <c r="C100" s="370" t="s">
        <v>306</v>
      </c>
      <c r="D100" s="366" t="s">
        <v>307</v>
      </c>
      <c r="H100"/>
      <c r="I100"/>
    </row>
    <row r="101" spans="2:9" ht="24" x14ac:dyDescent="0.25">
      <c r="B101" s="375"/>
      <c r="C101" s="370" t="s">
        <v>769</v>
      </c>
      <c r="D101" s="366" t="s">
        <v>356</v>
      </c>
      <c r="H101"/>
      <c r="I101"/>
    </row>
    <row r="102" spans="2:9" ht="20.100000000000001" customHeight="1" x14ac:dyDescent="0.25">
      <c r="B102" s="375"/>
      <c r="C102" s="370" t="s">
        <v>308</v>
      </c>
      <c r="D102" s="366" t="s">
        <v>309</v>
      </c>
      <c r="H102"/>
      <c r="I102"/>
    </row>
    <row r="103" spans="2:9" ht="24" x14ac:dyDescent="0.25">
      <c r="B103" s="375"/>
      <c r="C103" s="370" t="s">
        <v>770</v>
      </c>
      <c r="D103" s="366" t="s">
        <v>357</v>
      </c>
      <c r="H103"/>
      <c r="I103"/>
    </row>
    <row r="104" spans="2:9" ht="24" x14ac:dyDescent="0.25">
      <c r="B104" s="375"/>
      <c r="C104" s="370" t="s">
        <v>771</v>
      </c>
      <c r="D104" s="366" t="s">
        <v>358</v>
      </c>
      <c r="H104"/>
      <c r="I104"/>
    </row>
    <row r="105" spans="2:9" ht="24" x14ac:dyDescent="0.25">
      <c r="B105" s="375"/>
      <c r="C105" s="370" t="s">
        <v>772</v>
      </c>
      <c r="D105" s="366" t="s">
        <v>359</v>
      </c>
      <c r="H105"/>
      <c r="I105"/>
    </row>
    <row r="106" spans="2:9" ht="24" x14ac:dyDescent="0.25">
      <c r="B106" s="375"/>
      <c r="C106" s="370" t="s">
        <v>773</v>
      </c>
      <c r="D106" s="366" t="s">
        <v>360</v>
      </c>
      <c r="H106"/>
      <c r="I106"/>
    </row>
    <row r="107" spans="2:9" ht="24" x14ac:dyDescent="0.25">
      <c r="B107" s="375"/>
      <c r="C107" s="370" t="s">
        <v>774</v>
      </c>
      <c r="D107" s="366" t="s">
        <v>381</v>
      </c>
      <c r="H107"/>
      <c r="I107"/>
    </row>
    <row r="108" spans="2:9" ht="24" x14ac:dyDescent="0.25">
      <c r="B108" s="375"/>
      <c r="C108" s="370" t="s">
        <v>775</v>
      </c>
      <c r="D108" s="366" t="s">
        <v>361</v>
      </c>
      <c r="H108"/>
      <c r="I108"/>
    </row>
    <row r="109" spans="2:9" ht="24" x14ac:dyDescent="0.25">
      <c r="B109" s="375"/>
      <c r="C109" s="370" t="s">
        <v>310</v>
      </c>
      <c r="D109" s="366" t="s">
        <v>362</v>
      </c>
      <c r="H109"/>
      <c r="I109"/>
    </row>
    <row r="110" spans="2:9" ht="24" x14ac:dyDescent="0.25">
      <c r="B110" s="375"/>
      <c r="C110" s="370" t="s">
        <v>776</v>
      </c>
      <c r="D110" s="366" t="s">
        <v>363</v>
      </c>
      <c r="H110"/>
      <c r="I110"/>
    </row>
    <row r="111" spans="2:9" ht="20.100000000000001" customHeight="1" x14ac:dyDescent="0.25">
      <c r="B111" s="375"/>
      <c r="C111" s="370" t="s">
        <v>311</v>
      </c>
      <c r="D111" s="366" t="s">
        <v>312</v>
      </c>
      <c r="H111"/>
      <c r="I111"/>
    </row>
    <row r="112" spans="2:9" ht="24" x14ac:dyDescent="0.25">
      <c r="B112" s="375"/>
      <c r="C112" s="370" t="s">
        <v>777</v>
      </c>
      <c r="D112" s="366" t="s">
        <v>364</v>
      </c>
      <c r="H112"/>
      <c r="I112"/>
    </row>
    <row r="113" spans="2:9" ht="24" x14ac:dyDescent="0.25">
      <c r="B113" s="375"/>
      <c r="C113" s="370" t="s">
        <v>778</v>
      </c>
      <c r="D113" s="366" t="s">
        <v>313</v>
      </c>
      <c r="H113"/>
      <c r="I113"/>
    </row>
    <row r="114" spans="2:9" ht="20.100000000000001" customHeight="1" x14ac:dyDescent="0.25">
      <c r="B114" s="375"/>
      <c r="C114" s="370" t="s">
        <v>779</v>
      </c>
      <c r="D114" s="366" t="s">
        <v>314</v>
      </c>
      <c r="H114"/>
      <c r="I114"/>
    </row>
    <row r="115" spans="2:9" ht="20.100000000000001" customHeight="1" x14ac:dyDescent="0.25">
      <c r="B115" s="375"/>
      <c r="C115" s="370" t="s">
        <v>780</v>
      </c>
      <c r="D115" s="366" t="s">
        <v>315</v>
      </c>
      <c r="H115"/>
      <c r="I115"/>
    </row>
    <row r="116" spans="2:9" ht="20.100000000000001" customHeight="1" x14ac:dyDescent="0.25">
      <c r="B116" s="375"/>
      <c r="C116" s="370" t="s">
        <v>621</v>
      </c>
      <c r="D116" s="366" t="s">
        <v>316</v>
      </c>
      <c r="H116"/>
      <c r="I116"/>
    </row>
    <row r="117" spans="2:9" ht="20.100000000000001" customHeight="1" x14ac:dyDescent="0.25">
      <c r="B117" s="375"/>
      <c r="C117" s="370" t="s">
        <v>622</v>
      </c>
      <c r="D117" s="366" t="s">
        <v>317</v>
      </c>
      <c r="H117"/>
      <c r="I117"/>
    </row>
    <row r="118" spans="2:9" ht="24" x14ac:dyDescent="0.25">
      <c r="B118" s="375"/>
      <c r="C118" s="370" t="s">
        <v>781</v>
      </c>
      <c r="D118" s="366" t="s">
        <v>365</v>
      </c>
      <c r="H118"/>
      <c r="I118"/>
    </row>
    <row r="119" spans="2:9" ht="24" x14ac:dyDescent="0.25">
      <c r="B119" s="375"/>
      <c r="C119" s="370" t="s">
        <v>782</v>
      </c>
      <c r="D119" s="366" t="s">
        <v>366</v>
      </c>
      <c r="H119"/>
      <c r="I119"/>
    </row>
    <row r="120" spans="2:9" ht="24" x14ac:dyDescent="0.25">
      <c r="B120" s="375"/>
      <c r="C120" s="370" t="s">
        <v>318</v>
      </c>
      <c r="D120" s="366" t="s">
        <v>367</v>
      </c>
      <c r="H120"/>
      <c r="I120"/>
    </row>
    <row r="121" spans="2:9" ht="24" x14ac:dyDescent="0.25">
      <c r="B121" s="375"/>
      <c r="C121" s="370" t="s">
        <v>783</v>
      </c>
      <c r="D121" s="366" t="s">
        <v>368</v>
      </c>
      <c r="H121"/>
      <c r="I121"/>
    </row>
    <row r="122" spans="2:9" ht="24" x14ac:dyDescent="0.25">
      <c r="B122" s="375"/>
      <c r="C122" s="370" t="s">
        <v>784</v>
      </c>
      <c r="D122" s="366" t="s">
        <v>369</v>
      </c>
      <c r="H122"/>
      <c r="I122"/>
    </row>
    <row r="123" spans="2:9" ht="24" x14ac:dyDescent="0.25">
      <c r="B123" s="375"/>
      <c r="C123" s="370" t="s">
        <v>319</v>
      </c>
      <c r="D123" s="366" t="s">
        <v>370</v>
      </c>
      <c r="H123"/>
      <c r="I123"/>
    </row>
    <row r="124" spans="2:9" ht="36" x14ac:dyDescent="0.25">
      <c r="B124" s="375"/>
      <c r="C124" s="370" t="s">
        <v>785</v>
      </c>
      <c r="D124" s="366" t="s">
        <v>371</v>
      </c>
      <c r="H124"/>
      <c r="I124"/>
    </row>
    <row r="125" spans="2:9" ht="20.100000000000001" customHeight="1" x14ac:dyDescent="0.25">
      <c r="B125" s="375"/>
      <c r="C125" s="370" t="s">
        <v>320</v>
      </c>
      <c r="D125" s="366" t="s">
        <v>321</v>
      </c>
      <c r="H125"/>
      <c r="I125"/>
    </row>
    <row r="126" spans="2:9" ht="24" x14ac:dyDescent="0.25">
      <c r="B126" s="375"/>
      <c r="C126" s="370" t="s">
        <v>786</v>
      </c>
      <c r="D126" s="366" t="s">
        <v>372</v>
      </c>
      <c r="H126"/>
      <c r="I126"/>
    </row>
    <row r="127" spans="2:9" ht="24" x14ac:dyDescent="0.25">
      <c r="B127" s="375"/>
      <c r="C127" s="370" t="s">
        <v>322</v>
      </c>
      <c r="D127" s="366" t="s">
        <v>373</v>
      </c>
      <c r="H127"/>
      <c r="I127"/>
    </row>
    <row r="128" spans="2:9" ht="20.100000000000001" customHeight="1" x14ac:dyDescent="0.25">
      <c r="B128" s="375"/>
      <c r="C128" s="370" t="s">
        <v>630</v>
      </c>
      <c r="D128" s="366" t="s">
        <v>323</v>
      </c>
      <c r="H128"/>
      <c r="I128"/>
    </row>
    <row r="129" spans="2:9" ht="36" x14ac:dyDescent="0.25">
      <c r="B129" s="375"/>
      <c r="C129" s="370" t="s">
        <v>787</v>
      </c>
      <c r="D129" s="366" t="s">
        <v>374</v>
      </c>
      <c r="H129"/>
      <c r="I129"/>
    </row>
    <row r="130" spans="2:9" ht="20.100000000000001" customHeight="1" x14ac:dyDescent="0.25">
      <c r="B130" s="375"/>
      <c r="C130" s="370" t="s">
        <v>324</v>
      </c>
      <c r="D130" s="366" t="s">
        <v>325</v>
      </c>
      <c r="H130"/>
      <c r="I130"/>
    </row>
    <row r="131" spans="2:9" ht="20.100000000000001" customHeight="1" x14ac:dyDescent="0.25">
      <c r="B131" s="375"/>
      <c r="C131" s="370" t="s">
        <v>326</v>
      </c>
      <c r="D131" s="366" t="s">
        <v>327</v>
      </c>
      <c r="H131"/>
      <c r="I131"/>
    </row>
    <row r="132" spans="2:9" ht="20.100000000000001" customHeight="1" x14ac:dyDescent="0.25">
      <c r="B132" s="375"/>
      <c r="C132" s="370" t="s">
        <v>375</v>
      </c>
      <c r="D132" s="366" t="s">
        <v>328</v>
      </c>
      <c r="H132"/>
      <c r="I132"/>
    </row>
    <row r="133" spans="2:9" ht="20.100000000000001" customHeight="1" x14ac:dyDescent="0.25">
      <c r="B133" s="375"/>
      <c r="C133" s="370" t="s">
        <v>788</v>
      </c>
      <c r="D133" s="366" t="s">
        <v>329</v>
      </c>
      <c r="H133"/>
      <c r="I133"/>
    </row>
    <row r="134" spans="2:9" ht="24" x14ac:dyDescent="0.25">
      <c r="B134" s="375"/>
      <c r="C134" s="370" t="s">
        <v>789</v>
      </c>
      <c r="D134" s="366" t="s">
        <v>376</v>
      </c>
      <c r="H134"/>
      <c r="I134"/>
    </row>
    <row r="135" spans="2:9" ht="24" x14ac:dyDescent="0.25">
      <c r="B135" s="375"/>
      <c r="C135" s="370" t="s">
        <v>790</v>
      </c>
      <c r="D135" s="366" t="s">
        <v>377</v>
      </c>
      <c r="H135"/>
      <c r="I135"/>
    </row>
    <row r="136" spans="2:9" ht="24" customHeight="1" x14ac:dyDescent="0.25">
      <c r="B136" s="375"/>
      <c r="C136" s="370" t="s">
        <v>615</v>
      </c>
      <c r="D136" s="366" t="s">
        <v>682</v>
      </c>
      <c r="H136"/>
      <c r="I136"/>
    </row>
    <row r="137" spans="2:9" ht="36" x14ac:dyDescent="0.25">
      <c r="B137" s="375"/>
      <c r="C137" s="370" t="s">
        <v>791</v>
      </c>
      <c r="D137" s="366" t="s">
        <v>690</v>
      </c>
      <c r="H137"/>
      <c r="I137"/>
    </row>
    <row r="138" spans="2:9" ht="20.100000000000001" customHeight="1" x14ac:dyDescent="0.25">
      <c r="B138" s="375"/>
      <c r="C138" s="370" t="s">
        <v>792</v>
      </c>
      <c r="D138" s="366" t="s">
        <v>331</v>
      </c>
      <c r="H138"/>
      <c r="I138"/>
    </row>
    <row r="139" spans="2:9" ht="20.100000000000001" customHeight="1" x14ac:dyDescent="0.25">
      <c r="B139" s="375"/>
      <c r="C139" s="370" t="s">
        <v>793</v>
      </c>
      <c r="D139" s="366" t="s">
        <v>332</v>
      </c>
      <c r="H139"/>
      <c r="I139"/>
    </row>
    <row r="140" spans="2:9" ht="20.100000000000001" customHeight="1" x14ac:dyDescent="0.25">
      <c r="B140" s="375"/>
      <c r="C140" s="370" t="s">
        <v>794</v>
      </c>
      <c r="D140" s="366" t="s">
        <v>635</v>
      </c>
      <c r="H140"/>
      <c r="I140"/>
    </row>
    <row r="141" spans="2:9" ht="20.100000000000001" customHeight="1" x14ac:dyDescent="0.25">
      <c r="B141" s="375"/>
      <c r="C141" s="370" t="s">
        <v>795</v>
      </c>
      <c r="D141" s="366" t="s">
        <v>598</v>
      </c>
      <c r="H141"/>
      <c r="I141"/>
    </row>
    <row r="142" spans="2:9" ht="31.5" customHeight="1" x14ac:dyDescent="0.25">
      <c r="B142" s="375"/>
      <c r="C142" s="370" t="s">
        <v>796</v>
      </c>
      <c r="D142" s="366" t="s">
        <v>599</v>
      </c>
      <c r="H142"/>
      <c r="I142"/>
    </row>
    <row r="143" spans="2:9" ht="20.100000000000001" customHeight="1" x14ac:dyDescent="0.25">
      <c r="B143" s="375"/>
      <c r="C143" s="370" t="s">
        <v>797</v>
      </c>
      <c r="D143" s="366" t="s">
        <v>333</v>
      </c>
      <c r="H143"/>
      <c r="I143"/>
    </row>
    <row r="144" spans="2:9" ht="24" x14ac:dyDescent="0.25">
      <c r="B144" s="375"/>
      <c r="C144" s="370" t="s">
        <v>334</v>
      </c>
      <c r="D144" s="366" t="s">
        <v>378</v>
      </c>
      <c r="H144"/>
      <c r="I144"/>
    </row>
    <row r="145" spans="2:9" ht="24" x14ac:dyDescent="0.25">
      <c r="B145" s="375"/>
      <c r="C145" s="370" t="s">
        <v>798</v>
      </c>
      <c r="D145" s="366" t="s">
        <v>379</v>
      </c>
      <c r="H145"/>
      <c r="I145"/>
    </row>
    <row r="146" spans="2:9" ht="24" customHeight="1" x14ac:dyDescent="0.25">
      <c r="B146" s="375"/>
      <c r="C146" s="370" t="s">
        <v>465</v>
      </c>
      <c r="D146" s="376" t="s">
        <v>466</v>
      </c>
      <c r="H146"/>
      <c r="I146"/>
    </row>
    <row r="147" spans="2:9" ht="24" customHeight="1" x14ac:dyDescent="0.25">
      <c r="B147" s="375"/>
      <c r="C147" s="370" t="s">
        <v>467</v>
      </c>
      <c r="D147" s="376" t="s">
        <v>468</v>
      </c>
      <c r="H147"/>
      <c r="I147"/>
    </row>
    <row r="148" spans="2:9" ht="24" customHeight="1" x14ac:dyDescent="0.25">
      <c r="B148" s="375"/>
      <c r="C148" s="370" t="s">
        <v>469</v>
      </c>
      <c r="D148" s="376" t="s">
        <v>470</v>
      </c>
      <c r="H148"/>
      <c r="I148"/>
    </row>
    <row r="149" spans="2:9" ht="24" customHeight="1" x14ac:dyDescent="0.25">
      <c r="B149" s="375"/>
      <c r="C149" s="370" t="s">
        <v>471</v>
      </c>
      <c r="D149" s="376" t="s">
        <v>472</v>
      </c>
      <c r="H149"/>
      <c r="I149"/>
    </row>
    <row r="150" spans="2:9" ht="24" customHeight="1" x14ac:dyDescent="0.25">
      <c r="B150" s="375"/>
      <c r="C150" s="370" t="s">
        <v>473</v>
      </c>
      <c r="D150" s="376" t="s">
        <v>474</v>
      </c>
      <c r="H150"/>
      <c r="I150"/>
    </row>
    <row r="151" spans="2:9" ht="24" customHeight="1" x14ac:dyDescent="0.25">
      <c r="B151" s="375"/>
      <c r="C151" s="370" t="s">
        <v>475</v>
      </c>
      <c r="D151" s="376" t="s">
        <v>476</v>
      </c>
      <c r="H151"/>
      <c r="I151"/>
    </row>
    <row r="152" spans="2:9" ht="24" customHeight="1" x14ac:dyDescent="0.25">
      <c r="B152" s="375"/>
      <c r="C152" s="370" t="s">
        <v>477</v>
      </c>
      <c r="D152" s="376" t="s">
        <v>478</v>
      </c>
      <c r="H152"/>
      <c r="I152"/>
    </row>
    <row r="153" spans="2:9" ht="20.100000000000001" customHeight="1" x14ac:dyDescent="0.25">
      <c r="B153" s="375"/>
      <c r="C153" s="370" t="s">
        <v>799</v>
      </c>
      <c r="D153" s="366" t="s">
        <v>335</v>
      </c>
      <c r="H153"/>
      <c r="I153"/>
    </row>
    <row r="154" spans="2:9" ht="20.100000000000001" customHeight="1" x14ac:dyDescent="0.25">
      <c r="B154" s="375"/>
      <c r="C154" s="370" t="s">
        <v>336</v>
      </c>
      <c r="D154" s="376" t="s">
        <v>337</v>
      </c>
      <c r="H154"/>
      <c r="I154"/>
    </row>
    <row r="155" spans="2:9" ht="20.100000000000001" customHeight="1" x14ac:dyDescent="0.25">
      <c r="B155" s="375"/>
      <c r="C155" s="370" t="s">
        <v>636</v>
      </c>
      <c r="D155" s="376" t="s">
        <v>637</v>
      </c>
      <c r="H155"/>
      <c r="I155"/>
    </row>
    <row r="156" spans="2:9" ht="24" customHeight="1" thickBot="1" x14ac:dyDescent="0.3">
      <c r="B156" s="377"/>
      <c r="C156" s="372" t="s">
        <v>800</v>
      </c>
      <c r="D156" s="378" t="s">
        <v>638</v>
      </c>
      <c r="H156"/>
      <c r="I156"/>
    </row>
    <row r="157" spans="2:9" ht="15" x14ac:dyDescent="0.25">
      <c r="H157"/>
      <c r="I157"/>
    </row>
    <row r="158" spans="2:9" ht="15" x14ac:dyDescent="0.25">
      <c r="H158"/>
      <c r="I158"/>
    </row>
    <row r="159" spans="2:9" ht="15" x14ac:dyDescent="0.25">
      <c r="H159"/>
      <c r="I159"/>
    </row>
    <row r="160" spans="2:9" ht="15" x14ac:dyDescent="0.25">
      <c r="H160"/>
      <c r="I160"/>
    </row>
  </sheetData>
  <sheetProtection algorithmName="SHA-512" hashValue="HdPYqq4VZookyX+laUO4tnQuzn7nLKx0Z47Mg03oOHj8YjrKxIaE/TnwUyHCKOJYJ+alBH18tLDIwJ8BGdneLA==" saltValue="bEyilZyFFMlphf7oGadcEA==" spinCount="100000" sheet="1" objects="1" scenarios="1"/>
  <mergeCells count="13">
    <mergeCell ref="B7:D7"/>
    <mergeCell ref="B9:D9"/>
    <mergeCell ref="B80:D80"/>
    <mergeCell ref="B69:D69"/>
    <mergeCell ref="B49:D49"/>
    <mergeCell ref="B51:D51"/>
    <mergeCell ref="B54:D54"/>
    <mergeCell ref="B59:D59"/>
    <mergeCell ref="B47:D47"/>
    <mergeCell ref="B42:D42"/>
    <mergeCell ref="B40:D40"/>
    <mergeCell ref="B32:D32"/>
    <mergeCell ref="B21:D21"/>
  </mergeCells>
  <phoneticPr fontId="130" type="noConversion"/>
  <pageMargins left="0.70866141732283472" right="0.70866141732283472" top="0.74803149606299213" bottom="0.74803149606299213" header="0.31496062992125984" footer="0.31496062992125984"/>
  <pageSetup paperSize="9" scale="99" fitToHeight="0" orientation="portrait" r:id="rId1"/>
  <headerFooter>
    <oddFooter>&amp;L&amp;"Arial,Regular"&amp;7&amp;F&amp;C&amp;"Arial,Regular"&amp;7 © DKG  Alle Rechte vorbehalten&amp;R&amp;"Arial,Regular"&amp;7&amp;P</oddFooter>
  </headerFooter>
  <rowBreaks count="5" manualBreakCount="5">
    <brk id="39" max="3" man="1"/>
    <brk id="68" max="3" man="1"/>
    <brk id="100" max="3" man="1"/>
    <brk id="130" max="3" man="1"/>
    <brk id="156" max="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29"/>
  <sheetViews>
    <sheetView showGridLines="0" zoomScaleNormal="100" zoomScaleSheetLayoutView="100" workbookViewId="0">
      <selection activeCell="K14" sqref="K14"/>
    </sheetView>
  </sheetViews>
  <sheetFormatPr defaultColWidth="11.42578125" defaultRowHeight="15" x14ac:dyDescent="0.25"/>
  <cols>
    <col min="1" max="1" width="6.140625" style="236" customWidth="1"/>
    <col min="2" max="2" width="5" style="236" customWidth="1"/>
    <col min="3" max="3" width="16.28515625" style="236" customWidth="1"/>
    <col min="4" max="4" width="8.7109375" style="236" customWidth="1"/>
    <col min="5" max="5" width="6.140625" style="236" customWidth="1"/>
    <col min="6" max="6" width="15.140625" style="236" customWidth="1"/>
    <col min="7" max="7" width="6" style="236" customWidth="1"/>
    <col min="8" max="8" width="4.42578125" style="236" customWidth="1"/>
    <col min="9" max="9" width="3.42578125" style="236" customWidth="1"/>
    <col min="10" max="10" width="12.5703125" style="236" customWidth="1"/>
    <col min="11" max="11" width="20.7109375" style="236" customWidth="1"/>
    <col min="12" max="12" width="15.7109375" style="236" customWidth="1"/>
    <col min="13" max="13" width="6.28515625" style="236" customWidth="1"/>
    <col min="14" max="14" width="15.7109375" style="236" customWidth="1"/>
    <col min="15" max="17" width="6.7109375" style="236" customWidth="1"/>
    <col min="18" max="18" width="8.7109375" style="236" customWidth="1"/>
    <col min="19" max="19" width="7.28515625" style="236" customWidth="1"/>
    <col min="20" max="20" width="8.140625" style="236" customWidth="1"/>
    <col min="21" max="21" width="61.28515625" style="236" customWidth="1"/>
    <col min="22" max="22" width="55.5703125" style="236" customWidth="1"/>
    <col min="23" max="23" width="9.140625" style="236" hidden="1" customWidth="1"/>
    <col min="24" max="261" width="9.140625" style="236" customWidth="1"/>
    <col min="262" max="16384" width="11.42578125" style="236"/>
  </cols>
  <sheetData>
    <row r="1" spans="1:23" s="241" customFormat="1" ht="9.9499999999999993" customHeight="1" x14ac:dyDescent="0.2"/>
    <row r="2" spans="1:23" s="241" customFormat="1" ht="12.95" customHeight="1" x14ac:dyDescent="0.2">
      <c r="A2" s="240" t="str">
        <f>Basisdaten!B2</f>
        <v>Anlage EB Version G1.1 (Auditjahr 2026 / Kennzahlenjahr 2025)</v>
      </c>
    </row>
    <row r="3" spans="1:23" s="241" customFormat="1" ht="16.5" customHeight="1" x14ac:dyDescent="0.25">
      <c r="A3" s="239" t="s">
        <v>801</v>
      </c>
    </row>
    <row r="4" spans="1:23" s="241" customFormat="1" ht="8.25" customHeight="1" x14ac:dyDescent="0.2"/>
    <row r="5" spans="1:23" s="241" customFormat="1" ht="7.5" customHeight="1" x14ac:dyDescent="0.2">
      <c r="T5" s="238"/>
    </row>
    <row r="6" spans="1:23" s="15" customFormat="1" ht="15" customHeight="1" x14ac:dyDescent="0.25">
      <c r="A6" s="237" t="s">
        <v>107</v>
      </c>
      <c r="B6" s="14"/>
      <c r="C6" s="462" t="str">
        <f>IF(Basisdaten!C8=0,"",Basisdaten!C8)</f>
        <v/>
      </c>
      <c r="D6" s="463"/>
      <c r="E6" s="463"/>
      <c r="F6" s="463"/>
      <c r="G6" s="463"/>
      <c r="H6" s="463"/>
      <c r="I6" s="463"/>
      <c r="J6" s="463"/>
      <c r="K6" s="463"/>
      <c r="L6" s="463"/>
      <c r="M6" s="463"/>
      <c r="N6" s="464"/>
      <c r="O6" s="236"/>
      <c r="P6" s="236"/>
      <c r="Q6" s="236"/>
      <c r="R6" s="236"/>
      <c r="S6" s="236"/>
      <c r="U6" s="235"/>
      <c r="V6" s="235"/>
      <c r="W6" s="6"/>
    </row>
    <row r="7" spans="1:23" s="15" customFormat="1" ht="6.95" customHeight="1" x14ac:dyDescent="0.2">
      <c r="A7" s="20"/>
      <c r="B7" s="20"/>
      <c r="C7" s="9"/>
      <c r="D7" s="238"/>
      <c r="E7" s="238"/>
      <c r="F7" s="238"/>
      <c r="G7" s="238"/>
      <c r="H7" s="238"/>
      <c r="I7" s="238"/>
      <c r="J7" s="238"/>
      <c r="K7" s="238"/>
      <c r="L7" s="238"/>
      <c r="M7" s="238"/>
      <c r="N7" s="238"/>
      <c r="O7" s="238"/>
      <c r="P7" s="238"/>
      <c r="Q7" s="238"/>
      <c r="R7" s="238"/>
      <c r="S7" s="238"/>
      <c r="T7" s="238"/>
      <c r="U7" s="235"/>
      <c r="V7" s="235"/>
      <c r="W7" s="6"/>
    </row>
    <row r="8" spans="1:23" s="15" customFormat="1" ht="15" customHeight="1" x14ac:dyDescent="0.25">
      <c r="A8" s="237" t="s">
        <v>95</v>
      </c>
      <c r="B8" s="14"/>
      <c r="C8" s="462" t="str">
        <f>IF(Basisdaten!C6=0,"",Basisdaten!C6)</f>
        <v/>
      </c>
      <c r="D8" s="464"/>
      <c r="L8" s="234" t="s">
        <v>93</v>
      </c>
      <c r="M8" s="233"/>
      <c r="N8" s="232" t="str">
        <f>IF(Basisdaten!M12=0,"",Basisdaten!M12)</f>
        <v/>
      </c>
      <c r="U8" s="235"/>
      <c r="V8" s="235"/>
      <c r="W8" s="6"/>
    </row>
    <row r="9" spans="1:23" ht="5.25" customHeight="1" x14ac:dyDescent="0.25"/>
    <row r="10" spans="1:23" ht="33" customHeight="1" x14ac:dyDescent="0.25">
      <c r="A10" s="465" t="s">
        <v>551</v>
      </c>
      <c r="B10" s="466"/>
      <c r="C10" s="466"/>
      <c r="D10" s="466"/>
      <c r="E10" s="466"/>
      <c r="F10" s="466"/>
      <c r="G10" s="466"/>
      <c r="H10" s="466"/>
      <c r="I10" s="466"/>
      <c r="J10" s="467"/>
      <c r="K10" s="467"/>
      <c r="L10" s="467"/>
      <c r="M10" s="467"/>
      <c r="N10" s="467"/>
      <c r="O10" s="467"/>
      <c r="P10" s="467"/>
      <c r="Q10" s="467"/>
      <c r="R10" s="467"/>
      <c r="S10" s="467"/>
      <c r="T10" s="467"/>
    </row>
    <row r="11" spans="1:23" ht="3.75" customHeight="1" thickBot="1" x14ac:dyDescent="0.3"/>
    <row r="12" spans="1:23" ht="19.5" customHeight="1" thickBot="1" x14ac:dyDescent="0.3">
      <c r="A12" s="468" t="s">
        <v>113</v>
      </c>
      <c r="B12" s="468" t="s">
        <v>533</v>
      </c>
      <c r="C12" s="468" t="s">
        <v>30</v>
      </c>
      <c r="D12" s="470" t="s">
        <v>32</v>
      </c>
      <c r="E12" s="471"/>
      <c r="F12" s="468" t="s">
        <v>33</v>
      </c>
      <c r="G12" s="468" t="s">
        <v>642</v>
      </c>
      <c r="H12" s="474" t="s">
        <v>59</v>
      </c>
      <c r="I12" s="475"/>
      <c r="J12" s="470" t="s">
        <v>534</v>
      </c>
      <c r="K12" s="477"/>
      <c r="L12" s="477"/>
      <c r="M12" s="478"/>
      <c r="N12" s="479"/>
      <c r="O12" s="468" t="s">
        <v>645</v>
      </c>
      <c r="P12" s="468" t="s">
        <v>26</v>
      </c>
      <c r="Q12" s="468" t="s">
        <v>41</v>
      </c>
      <c r="R12" s="468" t="s">
        <v>535</v>
      </c>
      <c r="S12" s="468" t="s">
        <v>644</v>
      </c>
      <c r="T12" s="468" t="s">
        <v>536</v>
      </c>
      <c r="U12" s="491" t="s">
        <v>35</v>
      </c>
      <c r="V12" s="492"/>
    </row>
    <row r="13" spans="1:23" ht="33" customHeight="1" thickBot="1" x14ac:dyDescent="0.3">
      <c r="A13" s="469"/>
      <c r="B13" s="469"/>
      <c r="C13" s="469"/>
      <c r="D13" s="472"/>
      <c r="E13" s="473"/>
      <c r="F13" s="469"/>
      <c r="G13" s="469"/>
      <c r="H13" s="476"/>
      <c r="I13" s="475"/>
      <c r="J13" s="213"/>
      <c r="K13" s="214" t="s">
        <v>537</v>
      </c>
      <c r="L13" s="214" t="s">
        <v>538</v>
      </c>
      <c r="M13" s="215" t="s">
        <v>539</v>
      </c>
      <c r="N13" s="214" t="s">
        <v>540</v>
      </c>
      <c r="O13" s="480"/>
      <c r="P13" s="469"/>
      <c r="Q13" s="469"/>
      <c r="R13" s="481"/>
      <c r="S13" s="469"/>
      <c r="T13" s="481"/>
      <c r="U13" s="216" t="s">
        <v>541</v>
      </c>
      <c r="V13" s="216" t="s">
        <v>542</v>
      </c>
    </row>
    <row r="14" spans="1:23" s="241" customFormat="1" ht="32.1" customHeight="1" thickBot="1" x14ac:dyDescent="0.25">
      <c r="A14" s="493" t="s">
        <v>543</v>
      </c>
      <c r="B14" s="494"/>
      <c r="C14" s="506" t="s">
        <v>811</v>
      </c>
      <c r="D14" s="496" t="s">
        <v>640</v>
      </c>
      <c r="E14" s="497"/>
      <c r="F14" s="509" t="s">
        <v>1</v>
      </c>
      <c r="G14" s="512"/>
      <c r="H14" s="500" t="str">
        <f>'Kennzahlenbogen_(KB)'!M23</f>
        <v>Derzeit keine Vorgaben</v>
      </c>
      <c r="I14" s="501"/>
      <c r="J14" s="296" t="s">
        <v>544</v>
      </c>
      <c r="K14" s="297"/>
      <c r="L14" s="297"/>
      <c r="M14" s="298"/>
      <c r="N14" s="297"/>
      <c r="O14" s="299"/>
      <c r="P14" s="346"/>
      <c r="Q14" s="346"/>
      <c r="R14" s="300" t="str">
        <f>IF(COUNTIF(K14:O14,"")&gt;0,Berechnung1!$F$5,IF(OR(O14&lt;Berechnung1!$E$42,O14&gt; Berechnung1!$F$42),Berechnung1!$G$5,IF(OR(ROUND(O14,4)&lt;Berechnung1!$J$42,ROUND(O14,4)&gt;Berechnung1!$K$42),Berechnung1!$D$5,IF(OR(ROUND(O14,4)&lt;Berechnung1!$G$42,ROUND(O14,4)&gt;Berechnung1!$H$42),Berechnung1!$E$5,Berechnung1!$C$5))))</f>
        <v>Unvollständig</v>
      </c>
      <c r="S14" s="493" t="str">
        <f>IF(SUM(O14:O18)=0,"",SUM(O14:O18))</f>
        <v/>
      </c>
      <c r="T14" s="504" t="str">
        <f>IF(S14="",Berechnung1!$F$5,IF(S14=0,Berechnung1!$D$5,IF(OR(S14&lt; Berechnung1!E42,S14&gt; Berechnung1!F42),Berechnung1!$G$5,IF(OR(ROUND(S14,4)&lt;Berechnung1!J42,ROUND(S14,4)&gt;Berechnung1!K42),Berechnung1!$D$5,IF(OR(ROUND(S14,4)&lt;Berechnung1!G42,ROUND(S14,4)&gt;Berechnung1!H42),Berechnung1!$E$5,Berechnung1!$C$5)))))</f>
        <v>Unvollständig</v>
      </c>
      <c r="U14" s="306"/>
      <c r="V14" s="301"/>
    </row>
    <row r="15" spans="1:23" s="241" customFormat="1" ht="32.1" customHeight="1" thickBot="1" x14ac:dyDescent="0.25">
      <c r="A15" s="481"/>
      <c r="B15" s="495"/>
      <c r="C15" s="507"/>
      <c r="D15" s="498"/>
      <c r="E15" s="499"/>
      <c r="F15" s="510"/>
      <c r="G15" s="513"/>
      <c r="H15" s="502"/>
      <c r="I15" s="503"/>
      <c r="J15" s="296" t="s">
        <v>545</v>
      </c>
      <c r="K15" s="301"/>
      <c r="L15" s="301"/>
      <c r="M15" s="302"/>
      <c r="N15" s="301"/>
      <c r="O15" s="299"/>
      <c r="P15" s="346"/>
      <c r="Q15" s="346"/>
      <c r="R15" s="303" t="str">
        <f>IF(COUNTIF(K15:O15,"")=5,"",IF(COUNTIF(K15:O15,"")&gt;0,Berechnung1!$F$5, IF(OR(O15&lt; Berechnung1!$E$42,O15&gt; Berechnung1!$F$42),Berechnung1!$G$5,IF(OR(ROUND(O15,4)&lt;Berechnung1!$J$42,ROUND(O15,4)&gt;Berechnung1!$K$42),Berechnung1!$D$5,IF(OR(ROUND(O15,4)&lt;Berechnung1!$G$42,ROUND(O15,4)&gt;Berechnung1!$H$42),Berechnung1!$E$5,Berechnung1!$C$5)))))</f>
        <v/>
      </c>
      <c r="S15" s="515"/>
      <c r="T15" s="505"/>
      <c r="U15" s="306"/>
      <c r="V15" s="301"/>
    </row>
    <row r="16" spans="1:23" s="241" customFormat="1" ht="32.1" customHeight="1" thickBot="1" x14ac:dyDescent="0.25">
      <c r="A16" s="481"/>
      <c r="B16" s="495"/>
      <c r="C16" s="507"/>
      <c r="D16" s="498"/>
      <c r="E16" s="499"/>
      <c r="F16" s="510"/>
      <c r="G16" s="513"/>
      <c r="H16" s="502"/>
      <c r="I16" s="503"/>
      <c r="J16" s="296" t="s">
        <v>546</v>
      </c>
      <c r="K16" s="301"/>
      <c r="L16" s="301"/>
      <c r="M16" s="302"/>
      <c r="N16" s="301"/>
      <c r="O16" s="299"/>
      <c r="P16" s="346"/>
      <c r="Q16" s="346"/>
      <c r="R16" s="303" t="str">
        <f>IF(COUNTIF(K16:O16,"")=5,"",IF(COUNTIF(K16:O16,"")&gt;0,Berechnung1!$F$5, IF(OR(O16&lt; Berechnung1!$E$42,O16&gt; Berechnung1!$F$42),Berechnung1!$G$5,IF(OR(ROUND(O16,4)&lt;Berechnung1!$J$42,ROUND(O16,4)&gt;Berechnung1!$K$42),Berechnung1!$D$5,IF(OR(ROUND(O16,4)&lt;Berechnung1!$G$42,ROUND(O16,4)&gt;Berechnung1!$H$42),Berechnung1!$E$5,Berechnung1!$C$5)))))</f>
        <v/>
      </c>
      <c r="S16" s="515"/>
      <c r="T16" s="505"/>
      <c r="U16" s="306"/>
      <c r="V16" s="301"/>
    </row>
    <row r="17" spans="1:23" s="241" customFormat="1" ht="32.1" customHeight="1" thickBot="1" x14ac:dyDescent="0.25">
      <c r="A17" s="481"/>
      <c r="B17" s="495"/>
      <c r="C17" s="507"/>
      <c r="D17" s="498"/>
      <c r="E17" s="499"/>
      <c r="F17" s="510"/>
      <c r="G17" s="513"/>
      <c r="H17" s="502"/>
      <c r="I17" s="503"/>
      <c r="J17" s="296" t="s">
        <v>547</v>
      </c>
      <c r="K17" s="301"/>
      <c r="L17" s="301"/>
      <c r="M17" s="302"/>
      <c r="N17" s="301"/>
      <c r="O17" s="299"/>
      <c r="P17" s="346"/>
      <c r="Q17" s="346"/>
      <c r="R17" s="303" t="str">
        <f>IF(COUNTIF(K17:O17,"")=5,"",IF(COUNTIF(K17:O17,"")&gt;0,Berechnung1!$F$5, IF(OR(O17&lt; Berechnung1!$E$42,O17&gt; Berechnung1!$F$42),Berechnung1!$G$5,IF(OR(ROUND(O17,4)&lt;Berechnung1!$J$42,ROUND(O17,4)&gt;Berechnung1!$K$42),Berechnung1!$D$5,IF(OR(ROUND(O17,4)&lt;Berechnung1!$G$42,ROUND(O17,4)&gt;Berechnung1!$H$42),Berechnung1!$E$5,Berechnung1!$C$5)))))</f>
        <v/>
      </c>
      <c r="S17" s="515"/>
      <c r="T17" s="505"/>
      <c r="U17" s="306"/>
      <c r="V17" s="301"/>
    </row>
    <row r="18" spans="1:23" s="241" customFormat="1" ht="32.1" customHeight="1" thickBot="1" x14ac:dyDescent="0.25">
      <c r="A18" s="481"/>
      <c r="B18" s="495"/>
      <c r="C18" s="508"/>
      <c r="D18" s="498"/>
      <c r="E18" s="499"/>
      <c r="F18" s="511"/>
      <c r="G18" s="514"/>
      <c r="H18" s="502"/>
      <c r="I18" s="503"/>
      <c r="J18" s="296" t="s">
        <v>548</v>
      </c>
      <c r="K18" s="301"/>
      <c r="L18" s="301"/>
      <c r="M18" s="302"/>
      <c r="N18" s="301"/>
      <c r="O18" s="299"/>
      <c r="P18" s="346"/>
      <c r="Q18" s="346"/>
      <c r="R18" s="304" t="str">
        <f>IF(COUNTIF(K18:O18,"")=5,"",IF(COUNTIF(K18:O18,"")&gt;0,Berechnung1!$F$5, IF(OR(O18&lt; Berechnung1!$E$42,O18&gt; Berechnung1!$F$42),Berechnung1!$G$5,IF(OR(ROUND(O18,4)&lt;Berechnung1!$J$42,ROUND(O18,4)&gt;Berechnung1!$K$42),Berechnung1!$D$5,IF(OR(ROUND(O18,4)&lt;Berechnung1!$G$42,ROUND(O18,4)&gt;Berechnung1!$H$42),Berechnung1!$E$5,Berechnung1!$C$5)))))</f>
        <v/>
      </c>
      <c r="S18" s="516"/>
      <c r="T18" s="505"/>
      <c r="U18" s="306"/>
      <c r="V18" s="301"/>
    </row>
    <row r="19" spans="1:23" s="241" customFormat="1" ht="32.1" customHeight="1" thickBot="1" x14ac:dyDescent="0.25">
      <c r="A19" s="485" t="s">
        <v>663</v>
      </c>
      <c r="B19" s="488"/>
      <c r="C19" s="529" t="s">
        <v>639</v>
      </c>
      <c r="D19" s="517" t="s">
        <v>641</v>
      </c>
      <c r="E19" s="518"/>
      <c r="F19" s="529" t="s">
        <v>677</v>
      </c>
      <c r="G19" s="485" t="s">
        <v>643</v>
      </c>
      <c r="H19" s="523" t="str">
        <f>'Kennzahlenbogen_(KB)'!M26</f>
        <v>Derzeit keine Vorgaben</v>
      </c>
      <c r="I19" s="524"/>
      <c r="J19" s="317" t="s">
        <v>544</v>
      </c>
      <c r="K19" s="297"/>
      <c r="L19" s="297"/>
      <c r="M19" s="298"/>
      <c r="N19" s="297"/>
      <c r="O19" s="299"/>
      <c r="P19" s="536"/>
      <c r="Q19" s="346"/>
      <c r="R19" s="346"/>
      <c r="S19" s="532" t="str">
        <f>IFERROR(SUM(O19:O23)/SUM(P19:P23),"n.d.")</f>
        <v>n.d.</v>
      </c>
      <c r="T19" s="504" t="str">
        <f>IF(S19=Berechnung1!D45,Berechnung1!$F$5,IF(S19=0,Berechnung1!$D$5,IF(OR(S19&lt;Berechnung1!E45,S19&gt;Berechnung1!F42),Berechnung1!$G$5,IF(OR(ROUND(S19,4)&lt;Berechnung1!J45,ROUND(S19,4)&gt;Berechnung1!K45),Berechnung1!$D$5,IF(OR(ROUND(S19,4)&lt;Berechnung1!G45,ROUND(S19,4)&gt;Berechnung1!H45),Berechnung1!$E$5,Berechnung1!$C$5)))))</f>
        <v>Unvollständig</v>
      </c>
      <c r="U19" s="306"/>
      <c r="V19" s="343"/>
    </row>
    <row r="20" spans="1:23" s="241" customFormat="1" ht="32.1" customHeight="1" thickBot="1" x14ac:dyDescent="0.3">
      <c r="A20" s="486"/>
      <c r="B20" s="489"/>
      <c r="C20" s="530"/>
      <c r="D20" s="519"/>
      <c r="E20" s="520"/>
      <c r="F20" s="530"/>
      <c r="G20" s="486"/>
      <c r="H20" s="525"/>
      <c r="I20" s="526"/>
      <c r="J20" s="317" t="s">
        <v>545</v>
      </c>
      <c r="K20" s="301"/>
      <c r="L20" s="301"/>
      <c r="M20" s="302"/>
      <c r="N20" s="301"/>
      <c r="O20" s="299"/>
      <c r="P20" s="537"/>
      <c r="Q20" s="346"/>
      <c r="R20" s="346"/>
      <c r="S20" s="533"/>
      <c r="T20" s="505"/>
      <c r="U20" s="306"/>
      <c r="V20" s="301"/>
      <c r="W20" s="217">
        <f>SUM($O$19:$O$23)</f>
        <v>0</v>
      </c>
    </row>
    <row r="21" spans="1:23" s="241" customFormat="1" ht="32.1" customHeight="1" thickBot="1" x14ac:dyDescent="0.3">
      <c r="A21" s="486"/>
      <c r="B21" s="489"/>
      <c r="C21" s="530"/>
      <c r="D21" s="519"/>
      <c r="E21" s="520"/>
      <c r="F21" s="530"/>
      <c r="G21" s="486"/>
      <c r="H21" s="525"/>
      <c r="I21" s="526"/>
      <c r="J21" s="317" t="s">
        <v>546</v>
      </c>
      <c r="K21" s="301"/>
      <c r="L21" s="301"/>
      <c r="M21" s="302"/>
      <c r="N21" s="301"/>
      <c r="O21" s="299"/>
      <c r="P21" s="537"/>
      <c r="Q21" s="346"/>
      <c r="R21" s="346"/>
      <c r="S21" s="533"/>
      <c r="T21" s="505"/>
      <c r="U21" s="306"/>
      <c r="V21" s="301"/>
      <c r="W21" s="217"/>
    </row>
    <row r="22" spans="1:23" s="241" customFormat="1" ht="32.1" customHeight="1" thickBot="1" x14ac:dyDescent="0.3">
      <c r="A22" s="486"/>
      <c r="B22" s="489"/>
      <c r="C22" s="530"/>
      <c r="D22" s="519"/>
      <c r="E22" s="520"/>
      <c r="F22" s="530"/>
      <c r="G22" s="486"/>
      <c r="H22" s="525"/>
      <c r="I22" s="526"/>
      <c r="J22" s="317" t="s">
        <v>547</v>
      </c>
      <c r="K22" s="301"/>
      <c r="L22" s="301"/>
      <c r="M22" s="302"/>
      <c r="N22" s="301"/>
      <c r="O22" s="299"/>
      <c r="P22" s="537"/>
      <c r="Q22" s="346"/>
      <c r="R22" s="346"/>
      <c r="S22" s="534"/>
      <c r="T22" s="505"/>
      <c r="U22" s="306"/>
      <c r="V22" s="301"/>
      <c r="W22" s="217"/>
    </row>
    <row r="23" spans="1:23" s="241" customFormat="1" ht="32.1" customHeight="1" thickBot="1" x14ac:dyDescent="0.25">
      <c r="A23" s="487"/>
      <c r="B23" s="490"/>
      <c r="C23" s="531"/>
      <c r="D23" s="521"/>
      <c r="E23" s="522"/>
      <c r="F23" s="531"/>
      <c r="G23" s="487"/>
      <c r="H23" s="527"/>
      <c r="I23" s="528"/>
      <c r="J23" s="317" t="s">
        <v>548</v>
      </c>
      <c r="K23" s="301"/>
      <c r="L23" s="301"/>
      <c r="M23" s="302"/>
      <c r="N23" s="301"/>
      <c r="O23" s="299"/>
      <c r="P23" s="538"/>
      <c r="Q23" s="346"/>
      <c r="R23" s="346"/>
      <c r="S23" s="535"/>
      <c r="T23" s="505"/>
      <c r="U23" s="340"/>
      <c r="V23" s="341"/>
    </row>
    <row r="24" spans="1:23" ht="13.5" customHeight="1" x14ac:dyDescent="0.25">
      <c r="A24" s="482" t="s">
        <v>659</v>
      </c>
      <c r="B24" s="483"/>
      <c r="C24" s="483"/>
      <c r="D24" s="483"/>
      <c r="E24" s="483"/>
      <c r="F24" s="483"/>
      <c r="G24" s="483"/>
      <c r="H24" s="483"/>
      <c r="I24" s="483"/>
      <c r="J24" s="484"/>
      <c r="K24" s="484"/>
      <c r="L24" s="484"/>
      <c r="M24" s="484"/>
      <c r="N24" s="484"/>
      <c r="O24" s="484"/>
      <c r="P24" s="484"/>
      <c r="Q24" s="484"/>
      <c r="R24" s="484"/>
      <c r="S24" s="484"/>
      <c r="T24" s="484"/>
    </row>
    <row r="25" spans="1:23" ht="24" customHeight="1" x14ac:dyDescent="0.25">
      <c r="A25" s="460" t="s">
        <v>665</v>
      </c>
      <c r="B25" s="461"/>
      <c r="C25" s="461"/>
      <c r="D25" s="461"/>
      <c r="E25" s="461"/>
      <c r="F25" s="461"/>
      <c r="G25" s="461"/>
      <c r="H25" s="461"/>
      <c r="I25" s="461"/>
      <c r="J25" s="461"/>
      <c r="K25" s="461"/>
      <c r="L25" s="461"/>
      <c r="M25" s="461"/>
      <c r="N25" s="461"/>
      <c r="O25" s="461"/>
      <c r="P25" s="461"/>
      <c r="Q25" s="461"/>
      <c r="R25" s="461"/>
      <c r="S25" s="461"/>
      <c r="T25" s="461"/>
    </row>
    <row r="29" spans="1:23" hidden="1" x14ac:dyDescent="0.25">
      <c r="B29" s="236" t="s">
        <v>550</v>
      </c>
      <c r="D29" s="218" t="str">
        <f>[1]Basisdaten_Lunge!K34</f>
        <v/>
      </c>
    </row>
  </sheetData>
  <sheetProtection algorithmName="SHA-512" hashValue="U6Cymf+XbwXZ0AWsfBzWXwuLo4nxN2idZltRgjc/SrHR/vBzu5g+qqunn5rawZs1Pvo3fXIKRBYWFHowUYYclA==" saltValue="gwJTIebdBAirAu724gKeWw==" spinCount="100000" sheet="1" objects="1" scenarios="1" selectLockedCells="1"/>
  <dataConsolidate/>
  <mergeCells count="39">
    <mergeCell ref="D19:E23"/>
    <mergeCell ref="H19:I23"/>
    <mergeCell ref="T19:T23"/>
    <mergeCell ref="C19:C23"/>
    <mergeCell ref="F19:F23"/>
    <mergeCell ref="G19:G23"/>
    <mergeCell ref="S19:S23"/>
    <mergeCell ref="P19:P23"/>
    <mergeCell ref="U12:V12"/>
    <mergeCell ref="A14:A18"/>
    <mergeCell ref="B14:B18"/>
    <mergeCell ref="D14:E18"/>
    <mergeCell ref="H14:I18"/>
    <mergeCell ref="T14:T18"/>
    <mergeCell ref="C14:C18"/>
    <mergeCell ref="F12:F13"/>
    <mergeCell ref="F14:F18"/>
    <mergeCell ref="G12:G13"/>
    <mergeCell ref="G14:G18"/>
    <mergeCell ref="P12:P13"/>
    <mergeCell ref="Q12:Q13"/>
    <mergeCell ref="S14:S18"/>
    <mergeCell ref="S12:S13"/>
    <mergeCell ref="A25:T25"/>
    <mergeCell ref="C6:N6"/>
    <mergeCell ref="C8:D8"/>
    <mergeCell ref="A10:T10"/>
    <mergeCell ref="A12:A13"/>
    <mergeCell ref="B12:B13"/>
    <mergeCell ref="C12:C13"/>
    <mergeCell ref="D12:E13"/>
    <mergeCell ref="H12:I13"/>
    <mergeCell ref="J12:N12"/>
    <mergeCell ref="O12:O13"/>
    <mergeCell ref="R12:R13"/>
    <mergeCell ref="T12:T13"/>
    <mergeCell ref="A24:T24"/>
    <mergeCell ref="A19:A23"/>
    <mergeCell ref="B19:B23"/>
  </mergeCells>
  <conditionalFormatting sqref="K14:N14">
    <cfRule type="notContainsBlanks" dxfId="128" priority="63" stopIfTrue="1">
      <formula>LEN(TRIM(K14))&gt;0</formula>
    </cfRule>
  </conditionalFormatting>
  <conditionalFormatting sqref="K19:N19">
    <cfRule type="notContainsBlanks" dxfId="127" priority="54" stopIfTrue="1">
      <formula>LEN(TRIM(K19))&gt;0</formula>
    </cfRule>
  </conditionalFormatting>
  <conditionalFormatting sqref="O14">
    <cfRule type="expression" dxfId="126" priority="76" stopIfTrue="1">
      <formula>LEN(TRIM(O14))=0</formula>
    </cfRule>
  </conditionalFormatting>
  <conditionalFormatting sqref="O19:P19">
    <cfRule type="expression" dxfId="125" priority="58" stopIfTrue="1">
      <formula>LEN(TRIM(O19))=0</formula>
    </cfRule>
  </conditionalFormatting>
  <conditionalFormatting sqref="R14">
    <cfRule type="cellIs" dxfId="124" priority="49" operator="equal">
      <formula>"Sollvorgabe nicht erfüllt"</formula>
    </cfRule>
  </conditionalFormatting>
  <conditionalFormatting sqref="R14:R18 S14">
    <cfRule type="cellIs" dxfId="123" priority="62" stopIfTrue="1" operator="equal">
      <formula>"I.O."</formula>
    </cfRule>
  </conditionalFormatting>
  <conditionalFormatting sqref="R15:R18">
    <cfRule type="cellIs" dxfId="122" priority="3" stopIfTrue="1" operator="equal">
      <formula>"Unvollständig"</formula>
    </cfRule>
    <cfRule type="cellIs" dxfId="121" priority="4" stopIfTrue="1" operator="equal">
      <formula>"I.O. (Plausibilität unklar)"</formula>
    </cfRule>
    <cfRule type="cellIs" dxfId="120" priority="5" stopIfTrue="1" operator="equal">
      <formula>"Sollvorgabe nicht erfüllt"</formula>
    </cfRule>
  </conditionalFormatting>
  <conditionalFormatting sqref="S14">
    <cfRule type="cellIs" dxfId="119" priority="45" stopIfTrue="1" operator="equal">
      <formula>"I.O. (Plausibilität unklar)"</formula>
    </cfRule>
    <cfRule type="cellIs" dxfId="118" priority="46" stopIfTrue="1" operator="equal">
      <formula>"Sollvorgabe nicht erfüllt"</formula>
    </cfRule>
  </conditionalFormatting>
  <conditionalFormatting sqref="S19">
    <cfRule type="cellIs" dxfId="117" priority="29" stopIfTrue="1" operator="equal">
      <formula>"optional - I.O."</formula>
    </cfRule>
    <cfRule type="expression" dxfId="116" priority="41" stopIfTrue="1">
      <formula>OR(S19="Unvollständig",S19="Inkorrekt")</formula>
    </cfRule>
    <cfRule type="cellIs" dxfId="115" priority="42" stopIfTrue="1" operator="equal">
      <formula>"I.O. (Plausibilität unklar)"</formula>
    </cfRule>
    <cfRule type="cellIs" dxfId="114" priority="43" stopIfTrue="1" operator="equal">
      <formula>"Sollvorgabe nicht erfüllt"</formula>
    </cfRule>
    <cfRule type="cellIs" dxfId="113" priority="44" stopIfTrue="1" operator="equal">
      <formula>"I.O."</formula>
    </cfRule>
  </conditionalFormatting>
  <conditionalFormatting sqref="T14">
    <cfRule type="expression" dxfId="112" priority="59" stopIfTrue="1">
      <formula>OR(T14="Unvollständig",T14="Inkorrekt")</formula>
    </cfRule>
    <cfRule type="cellIs" dxfId="111" priority="79" stopIfTrue="1" operator="equal">
      <formula>"I.O. (Plausibilität unklar)"</formula>
    </cfRule>
    <cfRule type="cellIs" dxfId="110" priority="80" stopIfTrue="1" operator="equal">
      <formula>"Sollvorgabe nicht erfüllt"</formula>
    </cfRule>
    <cfRule type="cellIs" dxfId="109" priority="81" stopIfTrue="1" operator="equal">
      <formula>"I.O."</formula>
    </cfRule>
  </conditionalFormatting>
  <conditionalFormatting sqref="T19">
    <cfRule type="expression" dxfId="108" priority="6" stopIfTrue="1">
      <formula>OR(T19="Unvollständig",T19="Inkorrekt")</formula>
    </cfRule>
    <cfRule type="cellIs" dxfId="107" priority="7" stopIfTrue="1" operator="equal">
      <formula>"I.O. (Plausibilität unklar)"</formula>
    </cfRule>
    <cfRule type="cellIs" dxfId="106" priority="8" stopIfTrue="1" operator="equal">
      <formula>"Sollvorgabe nicht erfüllt"</formula>
    </cfRule>
    <cfRule type="cellIs" dxfId="105" priority="9" stopIfTrue="1" operator="equal">
      <formula>"I.O."</formula>
    </cfRule>
  </conditionalFormatting>
  <conditionalFormatting sqref="U14">
    <cfRule type="expression" dxfId="104" priority="11">
      <formula>OR($R14="Unvollständig",$R14="Sollvorgabe nicht erfüllt")</formula>
    </cfRule>
  </conditionalFormatting>
  <conditionalFormatting sqref="U14:U23">
    <cfRule type="notContainsBlanks" dxfId="103" priority="1" stopIfTrue="1">
      <formula>LEN(TRIM(U14))&gt;0</formula>
    </cfRule>
  </conditionalFormatting>
  <conditionalFormatting sqref="U19">
    <cfRule type="expression" dxfId="102" priority="2">
      <formula>OR(T19="Unvollständig",$T19="I.O. (Plausibilität unklar)")</formula>
    </cfRule>
  </conditionalFormatting>
  <dataValidations xWindow="684" yWindow="554" count="10">
    <dataValidation type="whole" allowBlank="1" showInputMessage="1" showErrorMessage="1" errorTitle="Eingabefehler" error="Ganze Zahl zwischen 0 und 5000 eingeben." sqref="Q14:Q18 P14:P18 O14:O18" xr:uid="{00000000-0002-0000-0500-000000000000}">
      <formula1>0</formula1>
      <formula2>5000</formula2>
    </dataValidation>
    <dataValidation type="textLength" allowBlank="1" showInputMessage="1" showErrorMessage="1" errorTitle="Eingabefehler" error="Nur Texteingabe bis 100 Zeichen möglich." promptTitle="Hinweis" prompt="Zu jedem Leistungserbringer müssen die Spalten K bis P ausgefüllt werden." sqref="K19:K23" xr:uid="{00000000-0002-0000-0500-000001000000}">
      <formula1>0</formula1>
      <formula2>100</formula2>
    </dataValidation>
    <dataValidation type="textLength" allowBlank="1" showInputMessage="1" showErrorMessage="1" errorTitle="Zeichenlänge" error="Minimal 30 Zeichen und max. 500 Zeichen." sqref="U14:V23" xr:uid="{00000000-0002-0000-0500-000002000000}">
      <formula1>30</formula1>
      <formula2>500</formula2>
    </dataValidation>
    <dataValidation type="textLength" allowBlank="1" showInputMessage="1" showErrorMessage="1" errorTitle="Hinweis" error="Nur Texteingabe bis 100 Zeichen möglich." sqref="L14:L23 N14:N23" xr:uid="{00000000-0002-0000-0500-000003000000}">
      <formula1>0</formula1>
      <formula2>100</formula2>
    </dataValidation>
    <dataValidation type="textLength" allowBlank="1" showInputMessage="1" showErrorMessage="1" errorTitle="Hinweis" error="Nur Texteingabe bis 10 Zeichen möglich." sqref="M14:M23" xr:uid="{00000000-0002-0000-0500-000004000000}">
      <formula1>0</formula1>
      <formula2>10</formula2>
    </dataValidation>
    <dataValidation errorStyle="information" allowBlank="1" showInputMessage="1" showErrorMessage="1" errorTitle="Kennzahl" promptTitle="Kennzahl" sqref="A12:B13" xr:uid="{00000000-0002-0000-0500-000005000000}"/>
    <dataValidation type="textLength" allowBlank="1" showInputMessage="1" showErrorMessage="1" errorTitle="Eingabefehler" error="Nur Texteingabe bis 100 Zeichen möglich." promptTitle="Hinweis" prompt="Zu jedem Leistungserbringer müssen die Spalten K bis O ausgefüllt werden." sqref="K14 K15 K16 K17 K18" xr:uid="{00000000-0002-0000-0500-000006000000}">
      <formula1>0</formula1>
      <formula2>100</formula2>
    </dataValidation>
    <dataValidation type="whole" allowBlank="1" showInputMessage="1" showErrorMessage="1" errorTitle="Eingabefehler" error="Ganze Zahl zwischen 0 und 5000 eingeben. Nenner darf nicht kleiner als Zähler sein. " sqref="P19:P23" xr:uid="{00000000-0002-0000-0500-000007000000}">
      <formula1>SUM(O19:O23)</formula1>
      <formula2>5000</formula2>
    </dataValidation>
    <dataValidation type="custom" allowBlank="1" showInputMessage="1" showErrorMessage="1" errorTitle="Eingabefehler" error="Die Summe der Zähler O19:O23 kann nicht größer als der Nenner sein. " sqref="O22" xr:uid="{00000000-0002-0000-0500-000008000000}">
      <formula1>AND(O22 &lt;= $P$19, SUM($O$19:$O$23) &lt;= $P$19)</formula1>
    </dataValidation>
    <dataValidation type="custom" allowBlank="1" showInputMessage="1" showErrorMessage="1" errorTitle="Eingabefehler" error="Die Summe der Zähler O19:O23 kann nicht größer als der Nenner sein. " sqref="O23 O19:O21" xr:uid="{00000000-0002-0000-0500-000009000000}">
      <formula1>AND(O19 &lt;= $P$19, SUM($O$19:$O$23) &lt;= $P$19)</formula1>
    </dataValidation>
  </dataValidations>
  <pageMargins left="0.39370078740157483" right="3.937007874015748E-2" top="0.59055118110236227" bottom="0.39370078740157483" header="0.11811023622047245" footer="0.11811023622047245"/>
  <pageSetup paperSize="9" scale="75" orientation="landscape" r:id="rId1"/>
  <headerFooter>
    <oddFooter>&amp;L&amp;"Arial,Standard"&amp;7&amp;F&amp;C&amp;"Arial,Standard"&amp;7 © DKG  Alle Rechte vorbehalten&amp;R&amp;"Arial,Standard"&amp;7&amp;P</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J69"/>
  <sheetViews>
    <sheetView showGridLines="0" zoomScaleNormal="100" workbookViewId="0">
      <selection activeCell="A10" sqref="A10"/>
    </sheetView>
  </sheetViews>
  <sheetFormatPr defaultColWidth="11.42578125" defaultRowHeight="15" x14ac:dyDescent="0.25"/>
  <cols>
    <col min="1" max="1" width="46.85546875" style="323" customWidth="1"/>
    <col min="2" max="2" width="50.7109375" style="323" customWidth="1"/>
    <col min="3" max="3" width="22.85546875" style="323" customWidth="1"/>
    <col min="4" max="5" width="11.42578125" style="323"/>
    <col min="6" max="8" width="11.42578125" style="323" hidden="1" customWidth="1"/>
    <col min="9" max="16384" width="11.42578125" style="323"/>
  </cols>
  <sheetData>
    <row r="1" spans="1:10" ht="8.25" customHeight="1" x14ac:dyDescent="0.25">
      <c r="A1" s="241"/>
      <c r="B1" s="241"/>
      <c r="C1" s="241"/>
      <c r="D1" s="241"/>
      <c r="E1" s="241"/>
      <c r="F1" s="241"/>
      <c r="G1" s="241"/>
      <c r="H1" s="241"/>
      <c r="I1" s="241"/>
      <c r="J1" s="241"/>
    </row>
    <row r="2" spans="1:10" x14ac:dyDescent="0.25">
      <c r="A2" s="324" t="str">
        <f>Basisdaten!B2</f>
        <v>Anlage EB Version G1.1 (Auditjahr 2026 / Kennzahlenjahr 2025)</v>
      </c>
      <c r="B2" s="241"/>
      <c r="C2" s="241"/>
      <c r="D2" s="241"/>
      <c r="E2" s="241"/>
      <c r="F2" s="241"/>
      <c r="G2" s="241"/>
      <c r="H2" s="241"/>
      <c r="I2" s="241"/>
      <c r="J2" s="241"/>
    </row>
    <row r="3" spans="1:10" ht="15.75" x14ac:dyDescent="0.25">
      <c r="A3" s="325" t="s">
        <v>671</v>
      </c>
      <c r="B3" s="241"/>
      <c r="C3" s="241"/>
      <c r="D3" s="241"/>
      <c r="E3" s="241"/>
      <c r="F3" s="241"/>
      <c r="G3" s="241"/>
      <c r="H3" s="241"/>
      <c r="I3" s="241"/>
      <c r="J3" s="241"/>
    </row>
    <row r="4" spans="1:10" ht="16.5" customHeight="1" x14ac:dyDescent="0.25">
      <c r="A4" s="326"/>
      <c r="B4" s="241"/>
      <c r="C4" s="241"/>
      <c r="D4" s="241"/>
      <c r="E4" s="241"/>
      <c r="F4" s="241"/>
      <c r="G4" s="241"/>
      <c r="H4" s="241"/>
      <c r="I4" s="241"/>
      <c r="J4" s="241"/>
    </row>
    <row r="5" spans="1:10" ht="18" customHeight="1" x14ac:dyDescent="0.25">
      <c r="A5" s="87"/>
      <c r="B5" s="327" t="s">
        <v>672</v>
      </c>
      <c r="C5" s="328">
        <f>SUM(H10:H59)</f>
        <v>0</v>
      </c>
      <c r="D5" s="87"/>
      <c r="E5" s="87"/>
      <c r="F5" s="87"/>
      <c r="G5" s="87"/>
      <c r="H5" s="87"/>
      <c r="I5" s="87"/>
      <c r="J5" s="87"/>
    </row>
    <row r="6" spans="1:10" ht="15" customHeight="1" x14ac:dyDescent="0.25"/>
    <row r="7" spans="1:10" ht="24.95" customHeight="1" x14ac:dyDescent="0.25">
      <c r="A7" s="539" t="s">
        <v>673</v>
      </c>
      <c r="B7" s="539"/>
      <c r="C7" s="539"/>
    </row>
    <row r="8" spans="1:10" ht="15" customHeight="1" thickBot="1" x14ac:dyDescent="0.3"/>
    <row r="9" spans="1:10" ht="38.25" customHeight="1" x14ac:dyDescent="0.25">
      <c r="A9" s="329" t="s">
        <v>668</v>
      </c>
      <c r="B9" s="330" t="s">
        <v>669</v>
      </c>
      <c r="C9" s="311" t="s">
        <v>670</v>
      </c>
    </row>
    <row r="10" spans="1:10" ht="26.1" customHeight="1" x14ac:dyDescent="0.25">
      <c r="A10" s="331"/>
      <c r="B10" s="332"/>
      <c r="C10" s="333"/>
      <c r="F10" s="349">
        <f>IF(A10&lt;&gt;"",1,0)</f>
        <v>0</v>
      </c>
      <c r="G10" s="349">
        <f>IF(B10&lt;&gt;"",1,0)</f>
        <v>0</v>
      </c>
      <c r="H10" s="349">
        <f>IF((SUM(F10:G10)=2),C10,0)</f>
        <v>0</v>
      </c>
    </row>
    <row r="11" spans="1:10" ht="26.1" customHeight="1" x14ac:dyDescent="0.25">
      <c r="A11" s="331"/>
      <c r="B11" s="332"/>
      <c r="C11" s="333"/>
      <c r="F11" s="349">
        <f t="shared" ref="F11:F59" si="0">IF(A11&lt;&gt;"",1,0)</f>
        <v>0</v>
      </c>
      <c r="G11" s="349">
        <f t="shared" ref="G11:G59" si="1">IF(B11&lt;&gt;"",1,0)</f>
        <v>0</v>
      </c>
      <c r="H11" s="349">
        <f t="shared" ref="H11:H59" si="2">IF((SUM(F11:G11)=2),C11,0)</f>
        <v>0</v>
      </c>
    </row>
    <row r="12" spans="1:10" ht="26.1" customHeight="1" x14ac:dyDescent="0.25">
      <c r="A12" s="331"/>
      <c r="B12" s="332"/>
      <c r="C12" s="333"/>
      <c r="F12" s="349">
        <f t="shared" si="0"/>
        <v>0</v>
      </c>
      <c r="G12" s="349">
        <f t="shared" si="1"/>
        <v>0</v>
      </c>
      <c r="H12" s="349">
        <f t="shared" si="2"/>
        <v>0</v>
      </c>
    </row>
    <row r="13" spans="1:10" ht="26.1" customHeight="1" x14ac:dyDescent="0.25">
      <c r="A13" s="331"/>
      <c r="B13" s="332"/>
      <c r="C13" s="333"/>
      <c r="F13" s="349">
        <f t="shared" si="0"/>
        <v>0</v>
      </c>
      <c r="G13" s="349">
        <f t="shared" si="1"/>
        <v>0</v>
      </c>
      <c r="H13" s="349">
        <f t="shared" si="2"/>
        <v>0</v>
      </c>
    </row>
    <row r="14" spans="1:10" ht="26.1" customHeight="1" x14ac:dyDescent="0.25">
      <c r="A14" s="331"/>
      <c r="B14" s="332"/>
      <c r="C14" s="333"/>
      <c r="F14" s="349">
        <f t="shared" si="0"/>
        <v>0</v>
      </c>
      <c r="G14" s="349">
        <f t="shared" si="1"/>
        <v>0</v>
      </c>
      <c r="H14" s="349">
        <f t="shared" si="2"/>
        <v>0</v>
      </c>
    </row>
    <row r="15" spans="1:10" ht="26.1" customHeight="1" x14ac:dyDescent="0.25">
      <c r="A15" s="331"/>
      <c r="B15" s="332"/>
      <c r="C15" s="333"/>
      <c r="F15" s="349">
        <f t="shared" si="0"/>
        <v>0</v>
      </c>
      <c r="G15" s="349">
        <f t="shared" si="1"/>
        <v>0</v>
      </c>
      <c r="H15" s="349">
        <f t="shared" si="2"/>
        <v>0</v>
      </c>
    </row>
    <row r="16" spans="1:10" ht="26.1" customHeight="1" x14ac:dyDescent="0.25">
      <c r="A16" s="331"/>
      <c r="B16" s="332"/>
      <c r="C16" s="333"/>
      <c r="F16" s="349">
        <f t="shared" si="0"/>
        <v>0</v>
      </c>
      <c r="G16" s="349">
        <f t="shared" si="1"/>
        <v>0</v>
      </c>
      <c r="H16" s="349">
        <f t="shared" si="2"/>
        <v>0</v>
      </c>
    </row>
    <row r="17" spans="1:8" ht="26.1" customHeight="1" x14ac:dyDescent="0.25">
      <c r="A17" s="331"/>
      <c r="B17" s="332"/>
      <c r="C17" s="333"/>
      <c r="F17" s="349">
        <f t="shared" si="0"/>
        <v>0</v>
      </c>
      <c r="G17" s="349">
        <f t="shared" si="1"/>
        <v>0</v>
      </c>
      <c r="H17" s="349">
        <f t="shared" si="2"/>
        <v>0</v>
      </c>
    </row>
    <row r="18" spans="1:8" ht="26.1" customHeight="1" x14ac:dyDescent="0.25">
      <c r="A18" s="331"/>
      <c r="B18" s="332"/>
      <c r="C18" s="333"/>
      <c r="F18" s="349">
        <f t="shared" si="0"/>
        <v>0</v>
      </c>
      <c r="G18" s="349">
        <f t="shared" si="1"/>
        <v>0</v>
      </c>
      <c r="H18" s="349">
        <f t="shared" si="2"/>
        <v>0</v>
      </c>
    </row>
    <row r="19" spans="1:8" ht="26.1" customHeight="1" x14ac:dyDescent="0.25">
      <c r="A19" s="331"/>
      <c r="B19" s="332"/>
      <c r="C19" s="333"/>
      <c r="F19" s="349">
        <f t="shared" si="0"/>
        <v>0</v>
      </c>
      <c r="G19" s="349">
        <f t="shared" si="1"/>
        <v>0</v>
      </c>
      <c r="H19" s="349">
        <f t="shared" si="2"/>
        <v>0</v>
      </c>
    </row>
    <row r="20" spans="1:8" ht="26.1" customHeight="1" x14ac:dyDescent="0.25">
      <c r="A20" s="331"/>
      <c r="B20" s="332"/>
      <c r="C20" s="333"/>
      <c r="F20" s="349">
        <f t="shared" si="0"/>
        <v>0</v>
      </c>
      <c r="G20" s="349">
        <f t="shared" si="1"/>
        <v>0</v>
      </c>
      <c r="H20" s="349">
        <f t="shared" si="2"/>
        <v>0</v>
      </c>
    </row>
    <row r="21" spans="1:8" ht="26.1" customHeight="1" x14ac:dyDescent="0.25">
      <c r="A21" s="331"/>
      <c r="B21" s="332"/>
      <c r="C21" s="333"/>
      <c r="F21" s="349">
        <f t="shared" si="0"/>
        <v>0</v>
      </c>
      <c r="G21" s="349">
        <f t="shared" si="1"/>
        <v>0</v>
      </c>
      <c r="H21" s="349">
        <f t="shared" si="2"/>
        <v>0</v>
      </c>
    </row>
    <row r="22" spans="1:8" ht="26.1" customHeight="1" x14ac:dyDescent="0.25">
      <c r="A22" s="331"/>
      <c r="B22" s="332"/>
      <c r="C22" s="333"/>
      <c r="F22" s="349">
        <f t="shared" si="0"/>
        <v>0</v>
      </c>
      <c r="G22" s="349">
        <f t="shared" si="1"/>
        <v>0</v>
      </c>
      <c r="H22" s="349">
        <f t="shared" si="2"/>
        <v>0</v>
      </c>
    </row>
    <row r="23" spans="1:8" ht="26.1" customHeight="1" x14ac:dyDescent="0.25">
      <c r="A23" s="331"/>
      <c r="B23" s="332"/>
      <c r="C23" s="333"/>
      <c r="F23" s="349">
        <f t="shared" si="0"/>
        <v>0</v>
      </c>
      <c r="G23" s="349">
        <f t="shared" si="1"/>
        <v>0</v>
      </c>
      <c r="H23" s="349">
        <f t="shared" si="2"/>
        <v>0</v>
      </c>
    </row>
    <row r="24" spans="1:8" ht="26.1" customHeight="1" x14ac:dyDescent="0.25">
      <c r="A24" s="331"/>
      <c r="B24" s="332"/>
      <c r="C24" s="333"/>
      <c r="F24" s="349">
        <f t="shared" si="0"/>
        <v>0</v>
      </c>
      <c r="G24" s="349">
        <f t="shared" si="1"/>
        <v>0</v>
      </c>
      <c r="H24" s="349">
        <f t="shared" si="2"/>
        <v>0</v>
      </c>
    </row>
    <row r="25" spans="1:8" ht="26.1" customHeight="1" x14ac:dyDescent="0.25">
      <c r="A25" s="331"/>
      <c r="B25" s="332"/>
      <c r="C25" s="333"/>
      <c r="F25" s="349">
        <f t="shared" si="0"/>
        <v>0</v>
      </c>
      <c r="G25" s="349">
        <f t="shared" si="1"/>
        <v>0</v>
      </c>
      <c r="H25" s="349">
        <f t="shared" si="2"/>
        <v>0</v>
      </c>
    </row>
    <row r="26" spans="1:8" ht="26.1" customHeight="1" x14ac:dyDescent="0.25">
      <c r="A26" s="331"/>
      <c r="B26" s="332"/>
      <c r="C26" s="333"/>
      <c r="F26" s="349">
        <f t="shared" si="0"/>
        <v>0</v>
      </c>
      <c r="G26" s="349">
        <f t="shared" si="1"/>
        <v>0</v>
      </c>
      <c r="H26" s="349">
        <f t="shared" si="2"/>
        <v>0</v>
      </c>
    </row>
    <row r="27" spans="1:8" ht="26.1" customHeight="1" x14ac:dyDescent="0.25">
      <c r="A27" s="331"/>
      <c r="B27" s="332"/>
      <c r="C27" s="333"/>
      <c r="F27" s="349">
        <f t="shared" si="0"/>
        <v>0</v>
      </c>
      <c r="G27" s="349">
        <f t="shared" si="1"/>
        <v>0</v>
      </c>
      <c r="H27" s="349">
        <f t="shared" si="2"/>
        <v>0</v>
      </c>
    </row>
    <row r="28" spans="1:8" ht="26.1" customHeight="1" x14ac:dyDescent="0.25">
      <c r="A28" s="331"/>
      <c r="B28" s="332"/>
      <c r="C28" s="333"/>
      <c r="F28" s="349">
        <f t="shared" si="0"/>
        <v>0</v>
      </c>
      <c r="G28" s="349">
        <f t="shared" si="1"/>
        <v>0</v>
      </c>
      <c r="H28" s="349">
        <f t="shared" si="2"/>
        <v>0</v>
      </c>
    </row>
    <row r="29" spans="1:8" ht="26.1" customHeight="1" x14ac:dyDescent="0.25">
      <c r="A29" s="331"/>
      <c r="B29" s="332"/>
      <c r="C29" s="333"/>
      <c r="F29" s="349">
        <f t="shared" si="0"/>
        <v>0</v>
      </c>
      <c r="G29" s="349">
        <f t="shared" si="1"/>
        <v>0</v>
      </c>
      <c r="H29" s="349">
        <f t="shared" si="2"/>
        <v>0</v>
      </c>
    </row>
    <row r="30" spans="1:8" ht="26.1" customHeight="1" x14ac:dyDescent="0.25">
      <c r="A30" s="331"/>
      <c r="B30" s="332"/>
      <c r="C30" s="333"/>
      <c r="F30" s="349">
        <f t="shared" si="0"/>
        <v>0</v>
      </c>
      <c r="G30" s="349">
        <f t="shared" si="1"/>
        <v>0</v>
      </c>
      <c r="H30" s="349">
        <f t="shared" si="2"/>
        <v>0</v>
      </c>
    </row>
    <row r="31" spans="1:8" ht="26.1" customHeight="1" x14ac:dyDescent="0.25">
      <c r="A31" s="331"/>
      <c r="B31" s="332"/>
      <c r="C31" s="333"/>
      <c r="F31" s="349">
        <f t="shared" si="0"/>
        <v>0</v>
      </c>
      <c r="G31" s="349">
        <f t="shared" si="1"/>
        <v>0</v>
      </c>
      <c r="H31" s="349">
        <f t="shared" si="2"/>
        <v>0</v>
      </c>
    </row>
    <row r="32" spans="1:8" ht="26.1" customHeight="1" x14ac:dyDescent="0.25">
      <c r="A32" s="331"/>
      <c r="B32" s="332"/>
      <c r="C32" s="333"/>
      <c r="F32" s="349">
        <f t="shared" si="0"/>
        <v>0</v>
      </c>
      <c r="G32" s="349">
        <f t="shared" si="1"/>
        <v>0</v>
      </c>
      <c r="H32" s="349">
        <f t="shared" si="2"/>
        <v>0</v>
      </c>
    </row>
    <row r="33" spans="1:8" ht="26.1" customHeight="1" x14ac:dyDescent="0.25">
      <c r="A33" s="331"/>
      <c r="B33" s="332"/>
      <c r="C33" s="333"/>
      <c r="F33" s="349">
        <f t="shared" si="0"/>
        <v>0</v>
      </c>
      <c r="G33" s="349">
        <f t="shared" si="1"/>
        <v>0</v>
      </c>
      <c r="H33" s="349">
        <f t="shared" si="2"/>
        <v>0</v>
      </c>
    </row>
    <row r="34" spans="1:8" ht="26.1" customHeight="1" x14ac:dyDescent="0.25">
      <c r="A34" s="331"/>
      <c r="B34" s="332"/>
      <c r="C34" s="333"/>
      <c r="F34" s="349">
        <f t="shared" si="0"/>
        <v>0</v>
      </c>
      <c r="G34" s="349">
        <f t="shared" si="1"/>
        <v>0</v>
      </c>
      <c r="H34" s="349">
        <f t="shared" si="2"/>
        <v>0</v>
      </c>
    </row>
    <row r="35" spans="1:8" ht="26.1" customHeight="1" x14ac:dyDescent="0.25">
      <c r="A35" s="331"/>
      <c r="B35" s="332"/>
      <c r="C35" s="333"/>
      <c r="F35" s="349">
        <f t="shared" si="0"/>
        <v>0</v>
      </c>
      <c r="G35" s="349">
        <f t="shared" si="1"/>
        <v>0</v>
      </c>
      <c r="H35" s="349">
        <f t="shared" si="2"/>
        <v>0</v>
      </c>
    </row>
    <row r="36" spans="1:8" ht="26.1" customHeight="1" x14ac:dyDescent="0.25">
      <c r="A36" s="331"/>
      <c r="B36" s="332"/>
      <c r="C36" s="333"/>
      <c r="F36" s="349">
        <f t="shared" si="0"/>
        <v>0</v>
      </c>
      <c r="G36" s="349">
        <f t="shared" si="1"/>
        <v>0</v>
      </c>
      <c r="H36" s="349">
        <f t="shared" si="2"/>
        <v>0</v>
      </c>
    </row>
    <row r="37" spans="1:8" ht="26.1" customHeight="1" x14ac:dyDescent="0.25">
      <c r="A37" s="331"/>
      <c r="B37" s="332"/>
      <c r="C37" s="333"/>
      <c r="F37" s="349">
        <f t="shared" si="0"/>
        <v>0</v>
      </c>
      <c r="G37" s="349">
        <f t="shared" si="1"/>
        <v>0</v>
      </c>
      <c r="H37" s="349">
        <f t="shared" si="2"/>
        <v>0</v>
      </c>
    </row>
    <row r="38" spans="1:8" ht="26.1" customHeight="1" x14ac:dyDescent="0.25">
      <c r="A38" s="331"/>
      <c r="B38" s="332"/>
      <c r="C38" s="333"/>
      <c r="F38" s="349">
        <f t="shared" si="0"/>
        <v>0</v>
      </c>
      <c r="G38" s="349">
        <f t="shared" si="1"/>
        <v>0</v>
      </c>
      <c r="H38" s="349">
        <f t="shared" si="2"/>
        <v>0</v>
      </c>
    </row>
    <row r="39" spans="1:8" ht="26.1" customHeight="1" x14ac:dyDescent="0.25">
      <c r="A39" s="331"/>
      <c r="B39" s="332"/>
      <c r="C39" s="333"/>
      <c r="F39" s="349">
        <f t="shared" si="0"/>
        <v>0</v>
      </c>
      <c r="G39" s="349">
        <f t="shared" si="1"/>
        <v>0</v>
      </c>
      <c r="H39" s="349">
        <f t="shared" si="2"/>
        <v>0</v>
      </c>
    </row>
    <row r="40" spans="1:8" ht="26.1" customHeight="1" x14ac:dyDescent="0.25">
      <c r="A40" s="331"/>
      <c r="B40" s="332"/>
      <c r="C40" s="333"/>
      <c r="F40" s="349">
        <f t="shared" si="0"/>
        <v>0</v>
      </c>
      <c r="G40" s="349">
        <f t="shared" si="1"/>
        <v>0</v>
      </c>
      <c r="H40" s="349">
        <f t="shared" si="2"/>
        <v>0</v>
      </c>
    </row>
    <row r="41" spans="1:8" ht="26.1" customHeight="1" x14ac:dyDescent="0.25">
      <c r="A41" s="331"/>
      <c r="B41" s="332"/>
      <c r="C41" s="333"/>
      <c r="F41" s="349">
        <f t="shared" si="0"/>
        <v>0</v>
      </c>
      <c r="G41" s="349">
        <f t="shared" si="1"/>
        <v>0</v>
      </c>
      <c r="H41" s="349">
        <f t="shared" si="2"/>
        <v>0</v>
      </c>
    </row>
    <row r="42" spans="1:8" ht="26.1" customHeight="1" x14ac:dyDescent="0.25">
      <c r="A42" s="331"/>
      <c r="B42" s="332"/>
      <c r="C42" s="333"/>
      <c r="F42" s="349">
        <f t="shared" si="0"/>
        <v>0</v>
      </c>
      <c r="G42" s="349">
        <f t="shared" si="1"/>
        <v>0</v>
      </c>
      <c r="H42" s="349">
        <f t="shared" si="2"/>
        <v>0</v>
      </c>
    </row>
    <row r="43" spans="1:8" ht="26.1" customHeight="1" x14ac:dyDescent="0.25">
      <c r="A43" s="331"/>
      <c r="B43" s="332"/>
      <c r="C43" s="333"/>
      <c r="F43" s="349">
        <f t="shared" si="0"/>
        <v>0</v>
      </c>
      <c r="G43" s="349">
        <f t="shared" si="1"/>
        <v>0</v>
      </c>
      <c r="H43" s="349">
        <f t="shared" si="2"/>
        <v>0</v>
      </c>
    </row>
    <row r="44" spans="1:8" ht="26.1" customHeight="1" x14ac:dyDescent="0.25">
      <c r="A44" s="331"/>
      <c r="B44" s="332"/>
      <c r="C44" s="333"/>
      <c r="F44" s="349">
        <f t="shared" si="0"/>
        <v>0</v>
      </c>
      <c r="G44" s="349">
        <f t="shared" si="1"/>
        <v>0</v>
      </c>
      <c r="H44" s="349">
        <f t="shared" si="2"/>
        <v>0</v>
      </c>
    </row>
    <row r="45" spans="1:8" ht="26.1" customHeight="1" x14ac:dyDescent="0.25">
      <c r="A45" s="331"/>
      <c r="B45" s="332"/>
      <c r="C45" s="333"/>
      <c r="F45" s="349">
        <f t="shared" si="0"/>
        <v>0</v>
      </c>
      <c r="G45" s="349">
        <f t="shared" si="1"/>
        <v>0</v>
      </c>
      <c r="H45" s="349">
        <f t="shared" si="2"/>
        <v>0</v>
      </c>
    </row>
    <row r="46" spans="1:8" ht="26.1" customHeight="1" x14ac:dyDescent="0.25">
      <c r="A46" s="331"/>
      <c r="B46" s="332"/>
      <c r="C46" s="333"/>
      <c r="F46" s="349">
        <f t="shared" si="0"/>
        <v>0</v>
      </c>
      <c r="G46" s="349">
        <f t="shared" si="1"/>
        <v>0</v>
      </c>
      <c r="H46" s="349">
        <f t="shared" si="2"/>
        <v>0</v>
      </c>
    </row>
    <row r="47" spans="1:8" ht="26.1" customHeight="1" x14ac:dyDescent="0.25">
      <c r="A47" s="331"/>
      <c r="B47" s="332"/>
      <c r="C47" s="333"/>
      <c r="F47" s="349">
        <f t="shared" si="0"/>
        <v>0</v>
      </c>
      <c r="G47" s="349">
        <f t="shared" si="1"/>
        <v>0</v>
      </c>
      <c r="H47" s="349">
        <f t="shared" si="2"/>
        <v>0</v>
      </c>
    </row>
    <row r="48" spans="1:8" ht="26.1" customHeight="1" x14ac:dyDescent="0.25">
      <c r="A48" s="331"/>
      <c r="B48" s="332"/>
      <c r="C48" s="333"/>
      <c r="F48" s="349">
        <f t="shared" si="0"/>
        <v>0</v>
      </c>
      <c r="G48" s="349">
        <f t="shared" si="1"/>
        <v>0</v>
      </c>
      <c r="H48" s="349">
        <f t="shared" si="2"/>
        <v>0</v>
      </c>
    </row>
    <row r="49" spans="1:8" ht="26.1" customHeight="1" x14ac:dyDescent="0.25">
      <c r="A49" s="331"/>
      <c r="B49" s="332"/>
      <c r="C49" s="333"/>
      <c r="F49" s="349">
        <f t="shared" si="0"/>
        <v>0</v>
      </c>
      <c r="G49" s="349">
        <f t="shared" si="1"/>
        <v>0</v>
      </c>
      <c r="H49" s="349">
        <f t="shared" si="2"/>
        <v>0</v>
      </c>
    </row>
    <row r="50" spans="1:8" ht="26.1" customHeight="1" x14ac:dyDescent="0.25">
      <c r="A50" s="331"/>
      <c r="B50" s="332"/>
      <c r="C50" s="333"/>
      <c r="F50" s="349">
        <f t="shared" si="0"/>
        <v>0</v>
      </c>
      <c r="G50" s="349">
        <f t="shared" si="1"/>
        <v>0</v>
      </c>
      <c r="H50" s="349">
        <f t="shared" si="2"/>
        <v>0</v>
      </c>
    </row>
    <row r="51" spans="1:8" ht="26.1" customHeight="1" x14ac:dyDescent="0.25">
      <c r="A51" s="331"/>
      <c r="B51" s="332"/>
      <c r="C51" s="333"/>
      <c r="F51" s="349">
        <f t="shared" si="0"/>
        <v>0</v>
      </c>
      <c r="G51" s="349">
        <f t="shared" si="1"/>
        <v>0</v>
      </c>
      <c r="H51" s="349">
        <f t="shared" si="2"/>
        <v>0</v>
      </c>
    </row>
    <row r="52" spans="1:8" ht="26.1" customHeight="1" x14ac:dyDescent="0.25">
      <c r="A52" s="331"/>
      <c r="B52" s="332"/>
      <c r="C52" s="333"/>
      <c r="F52" s="349">
        <f t="shared" si="0"/>
        <v>0</v>
      </c>
      <c r="G52" s="349">
        <f t="shared" si="1"/>
        <v>0</v>
      </c>
      <c r="H52" s="349">
        <f t="shared" si="2"/>
        <v>0</v>
      </c>
    </row>
    <row r="53" spans="1:8" ht="26.1" customHeight="1" x14ac:dyDescent="0.25">
      <c r="A53" s="331"/>
      <c r="B53" s="332"/>
      <c r="C53" s="333"/>
      <c r="F53" s="349">
        <f t="shared" si="0"/>
        <v>0</v>
      </c>
      <c r="G53" s="349">
        <f t="shared" si="1"/>
        <v>0</v>
      </c>
      <c r="H53" s="349">
        <f t="shared" si="2"/>
        <v>0</v>
      </c>
    </row>
    <row r="54" spans="1:8" ht="26.1" customHeight="1" x14ac:dyDescent="0.25">
      <c r="A54" s="331"/>
      <c r="B54" s="332"/>
      <c r="C54" s="333"/>
      <c r="F54" s="349">
        <f t="shared" si="0"/>
        <v>0</v>
      </c>
      <c r="G54" s="349">
        <f t="shared" si="1"/>
        <v>0</v>
      </c>
      <c r="H54" s="349">
        <f t="shared" si="2"/>
        <v>0</v>
      </c>
    </row>
    <row r="55" spans="1:8" ht="26.1" customHeight="1" x14ac:dyDescent="0.25">
      <c r="A55" s="331"/>
      <c r="B55" s="332"/>
      <c r="C55" s="333"/>
      <c r="F55" s="349">
        <f t="shared" si="0"/>
        <v>0</v>
      </c>
      <c r="G55" s="349">
        <f t="shared" si="1"/>
        <v>0</v>
      </c>
      <c r="H55" s="349">
        <f t="shared" si="2"/>
        <v>0</v>
      </c>
    </row>
    <row r="56" spans="1:8" ht="26.1" customHeight="1" x14ac:dyDescent="0.25">
      <c r="A56" s="331"/>
      <c r="B56" s="332"/>
      <c r="C56" s="333"/>
      <c r="F56" s="349">
        <f t="shared" si="0"/>
        <v>0</v>
      </c>
      <c r="G56" s="349">
        <f t="shared" si="1"/>
        <v>0</v>
      </c>
      <c r="H56" s="349">
        <f t="shared" si="2"/>
        <v>0</v>
      </c>
    </row>
    <row r="57" spans="1:8" ht="26.1" customHeight="1" x14ac:dyDescent="0.25">
      <c r="A57" s="331"/>
      <c r="B57" s="332"/>
      <c r="C57" s="333"/>
      <c r="F57" s="349">
        <f t="shared" si="0"/>
        <v>0</v>
      </c>
      <c r="G57" s="349">
        <f t="shared" si="1"/>
        <v>0</v>
      </c>
      <c r="H57" s="349">
        <f t="shared" si="2"/>
        <v>0</v>
      </c>
    </row>
    <row r="58" spans="1:8" ht="26.1" customHeight="1" x14ac:dyDescent="0.25">
      <c r="A58" s="331"/>
      <c r="B58" s="332"/>
      <c r="C58" s="333"/>
      <c r="F58" s="349">
        <f t="shared" si="0"/>
        <v>0</v>
      </c>
      <c r="G58" s="349">
        <f t="shared" si="1"/>
        <v>0</v>
      </c>
      <c r="H58" s="349">
        <f t="shared" si="2"/>
        <v>0</v>
      </c>
    </row>
    <row r="59" spans="1:8" ht="26.1" customHeight="1" thickBot="1" x14ac:dyDescent="0.3">
      <c r="A59" s="342"/>
      <c r="B59" s="334"/>
      <c r="C59" s="335"/>
      <c r="F59" s="349">
        <f t="shared" si="0"/>
        <v>0</v>
      </c>
      <c r="G59" s="349">
        <f t="shared" si="1"/>
        <v>0</v>
      </c>
      <c r="H59" s="349">
        <f t="shared" si="2"/>
        <v>0</v>
      </c>
    </row>
    <row r="60" spans="1:8" ht="15" customHeight="1" x14ac:dyDescent="0.25"/>
    <row r="61" spans="1:8" ht="15" customHeight="1" x14ac:dyDescent="0.25"/>
    <row r="62" spans="1:8" ht="15" customHeight="1" x14ac:dyDescent="0.25">
      <c r="A62" s="540"/>
      <c r="B62" s="540"/>
      <c r="C62" s="540"/>
    </row>
    <row r="63" spans="1:8" ht="15" customHeight="1" x14ac:dyDescent="0.25">
      <c r="A63" s="336"/>
    </row>
    <row r="64" spans="1:8" ht="15" customHeight="1" x14ac:dyDescent="0.25"/>
    <row r="65" ht="15" customHeight="1" x14ac:dyDescent="0.25"/>
    <row r="66" ht="15" customHeight="1" x14ac:dyDescent="0.25"/>
    <row r="67" ht="15" customHeight="1" x14ac:dyDescent="0.25"/>
    <row r="68" ht="15" customHeight="1" x14ac:dyDescent="0.25"/>
    <row r="69" ht="15" customHeight="1" x14ac:dyDescent="0.25"/>
  </sheetData>
  <sheetProtection algorithmName="SHA-512" hashValue="oEwtt8XgdIRFpgSOOxVDtWpVnl+ZOKTmhpRnZ4VVJzPDHIG8ehnFS8asPh1kITHuvVRbkkYCeNzGYtqEeQp8yg==" saltValue="FjQNl3twW50OIhLeXvVViA==" spinCount="100000" sheet="1" objects="1" scenarios="1" selectLockedCells="1"/>
  <mergeCells count="2">
    <mergeCell ref="A7:C7"/>
    <mergeCell ref="A62:C62"/>
  </mergeCells>
  <phoneticPr fontId="130" type="noConversion"/>
  <conditionalFormatting sqref="A10:B59">
    <cfRule type="expression" dxfId="101" priority="3" stopIfTrue="1">
      <formula>LEN(TRIM(A10))=0</formula>
    </cfRule>
  </conditionalFormatting>
  <conditionalFormatting sqref="B10:B59">
    <cfRule type="duplicateValues" dxfId="100" priority="1"/>
  </conditionalFormatting>
  <conditionalFormatting sqref="C10:C59">
    <cfRule type="expression" dxfId="99" priority="2">
      <formula>LEN(TRIM(C10))=0</formula>
    </cfRule>
  </conditionalFormatting>
  <dataValidations count="2">
    <dataValidation type="textLength" showInputMessage="1" showErrorMessage="1" errorTitle="Zeichenlänge" error="Nur Texteingabe bis 200 Zeichen möglich." sqref="A10:B59" xr:uid="{00000000-0002-0000-0600-000000000000}">
      <formula1>2</formula1>
      <formula2>200</formula2>
    </dataValidation>
    <dataValidation type="whole" allowBlank="1" showInputMessage="1" showErrorMessage="1" errorTitle="Eingabefehler" error="Ganze Zahl zwischen 0 und 5000 eingeben." sqref="C10:C59" xr:uid="{00000000-0002-0000-0600-000001000000}">
      <formula1>0</formula1>
      <formula2>5000</formula2>
    </dataValidation>
  </dataValidations>
  <pageMargins left="0.7" right="0.7" top="0.78740157499999996" bottom="0.78740157499999996" header="0.3" footer="0.3"/>
  <pageSetup scale="76" fitToHeight="0" orientation="portrait" horizontalDpi="4294967295" verticalDpi="4294967295" r:id="rId1"/>
  <headerFooter>
    <oddFooter>&amp;L&amp;"Arial,Regular"&amp;7&amp;F&amp;C&amp;"Arial,Regular"&amp;7© DKG Alle Rechte vorbehalten&amp;R&amp;"Arial,Regular"&amp;7&amp;P</oddFooter>
  </headerFooter>
  <rowBreaks count="1" manualBreakCount="1">
    <brk id="59" max="4"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51"/>
  <sheetViews>
    <sheetView workbookViewId="0">
      <selection activeCell="A44" sqref="A44:XFD50"/>
    </sheetView>
  </sheetViews>
  <sheetFormatPr defaultColWidth="9.140625" defaultRowHeight="12" x14ac:dyDescent="0.2"/>
  <cols>
    <col min="1" max="1" width="35.42578125" style="354" customWidth="1"/>
    <col min="2" max="2" width="21.28515625" style="354" customWidth="1"/>
    <col min="3" max="3" width="46.140625" style="354" customWidth="1"/>
    <col min="4" max="11" width="10.7109375" style="354" customWidth="1"/>
    <col min="12" max="12" width="9.140625" style="104"/>
    <col min="13" max="13" width="9.140625" style="355"/>
    <col min="14" max="16384" width="9.140625" style="104"/>
  </cols>
  <sheetData>
    <row r="1" spans="1:13" ht="66" customHeight="1" x14ac:dyDescent="0.2">
      <c r="A1" s="350" t="s">
        <v>693</v>
      </c>
      <c r="B1" s="350" t="s">
        <v>669</v>
      </c>
      <c r="C1" s="351" t="s">
        <v>694</v>
      </c>
      <c r="D1" s="351" t="s">
        <v>695</v>
      </c>
      <c r="E1" s="351" t="s">
        <v>696</v>
      </c>
      <c r="F1" s="351" t="s">
        <v>683</v>
      </c>
      <c r="G1" s="351" t="s">
        <v>684</v>
      </c>
      <c r="H1" s="351" t="s">
        <v>685</v>
      </c>
      <c r="I1" s="351" t="s">
        <v>686</v>
      </c>
      <c r="J1" s="351" t="s">
        <v>687</v>
      </c>
      <c r="K1" s="351" t="s">
        <v>688</v>
      </c>
      <c r="L1" s="351" t="s">
        <v>689</v>
      </c>
      <c r="M1" s="134" t="s">
        <v>670</v>
      </c>
    </row>
    <row r="2" spans="1:13" x14ac:dyDescent="0.2">
      <c r="A2" s="139" t="str">
        <f>IF(AND(SUM(Studien!F10:G10)=2,Studien!H10&lt;&gt;0),Studien!A10,"")</f>
        <v/>
      </c>
      <c r="B2" s="139" t="str">
        <f>IF(AND(SUM(Studien!F10:G10)=2,Studien!H10&lt;&gt;0),Studien!B10,"")</f>
        <v/>
      </c>
      <c r="C2" s="352"/>
      <c r="D2" s="352"/>
      <c r="E2" s="352"/>
      <c r="F2" s="352"/>
      <c r="G2" s="352"/>
      <c r="H2" s="352"/>
      <c r="I2" s="352"/>
      <c r="J2" s="352"/>
      <c r="K2" s="352"/>
      <c r="L2" s="352"/>
      <c r="M2" s="135" t="str">
        <f>IF(AND(SUM(Studien!F10:G10)=2,Studien!H10&lt;&gt;0),Studien!C10,"")</f>
        <v/>
      </c>
    </row>
    <row r="3" spans="1:13" x14ac:dyDescent="0.2">
      <c r="A3" s="139" t="str">
        <f>IF(AND(SUM(Studien!F11:G11)=2,Studien!H11&lt;&gt;0),Studien!A11,"")</f>
        <v/>
      </c>
      <c r="B3" s="139" t="str">
        <f>IF(AND(SUM(Studien!F11:G11)=2,Studien!H11&lt;&gt;0),Studien!B11,"")</f>
        <v/>
      </c>
      <c r="C3" s="352"/>
      <c r="D3" s="352"/>
      <c r="E3" s="352"/>
      <c r="F3" s="352"/>
      <c r="G3" s="352"/>
      <c r="H3" s="352"/>
      <c r="I3" s="352"/>
      <c r="J3" s="352"/>
      <c r="K3" s="352"/>
      <c r="L3" s="352"/>
      <c r="M3" s="135" t="str">
        <f>IF(AND(SUM(Studien!F11:G11)=2,Studien!H11&lt;&gt;0),Studien!C11,"")</f>
        <v/>
      </c>
    </row>
    <row r="4" spans="1:13" x14ac:dyDescent="0.2">
      <c r="A4" s="139" t="str">
        <f>IF(AND(SUM(Studien!F12:G12)=2,Studien!H12&lt;&gt;0),Studien!A12,"")</f>
        <v/>
      </c>
      <c r="B4" s="139" t="str">
        <f>IF(AND(SUM(Studien!F12:G12)=2,Studien!H12&lt;&gt;0),Studien!B12,"")</f>
        <v/>
      </c>
      <c r="C4" s="352"/>
      <c r="D4" s="352"/>
      <c r="E4" s="352"/>
      <c r="F4" s="352"/>
      <c r="G4" s="352"/>
      <c r="H4" s="352"/>
      <c r="I4" s="352"/>
      <c r="J4" s="352"/>
      <c r="K4" s="352"/>
      <c r="L4" s="352"/>
      <c r="M4" s="135" t="str">
        <f>IF(AND(SUM(Studien!F12:G12)=2,Studien!H12&lt;&gt;0),Studien!C12,"")</f>
        <v/>
      </c>
    </row>
    <row r="5" spans="1:13" x14ac:dyDescent="0.2">
      <c r="A5" s="139" t="str">
        <f>IF(AND(SUM(Studien!F13:G13)=2,Studien!H13&lt;&gt;0),Studien!A13,"")</f>
        <v/>
      </c>
      <c r="B5" s="139" t="str">
        <f>IF(AND(SUM(Studien!F13:G13)=2,Studien!H13&lt;&gt;0),Studien!B13,"")</f>
        <v/>
      </c>
      <c r="C5" s="352"/>
      <c r="D5" s="352"/>
      <c r="E5" s="352"/>
      <c r="F5" s="352"/>
      <c r="G5" s="352"/>
      <c r="H5" s="352"/>
      <c r="I5" s="352"/>
      <c r="J5" s="352"/>
      <c r="K5" s="352"/>
      <c r="L5" s="352"/>
      <c r="M5" s="135" t="str">
        <f>IF(AND(SUM(Studien!F13:G13)=2,Studien!H13&lt;&gt;0),Studien!C13,"")</f>
        <v/>
      </c>
    </row>
    <row r="6" spans="1:13" x14ac:dyDescent="0.2">
      <c r="A6" s="139" t="str">
        <f>IF(AND(SUM(Studien!F14:G14)=2,Studien!H14&lt;&gt;0),Studien!A14,"")</f>
        <v/>
      </c>
      <c r="B6" s="139" t="str">
        <f>IF(AND(SUM(Studien!F14:G14)=2,Studien!H14&lt;&gt;0),Studien!B14,"")</f>
        <v/>
      </c>
      <c r="C6" s="352"/>
      <c r="D6" s="352"/>
      <c r="E6" s="352"/>
      <c r="F6" s="352"/>
      <c r="G6" s="352"/>
      <c r="H6" s="352"/>
      <c r="I6" s="352"/>
      <c r="J6" s="352"/>
      <c r="K6" s="352"/>
      <c r="L6" s="352"/>
      <c r="M6" s="135" t="str">
        <f>IF(AND(SUM(Studien!F14:G14)=2,Studien!H14&lt;&gt;0),Studien!C14,"")</f>
        <v/>
      </c>
    </row>
    <row r="7" spans="1:13" x14ac:dyDescent="0.2">
      <c r="A7" s="139" t="str">
        <f>IF(AND(SUM(Studien!F15:G15)=2,Studien!H15&lt;&gt;0),Studien!A15,"")</f>
        <v/>
      </c>
      <c r="B7" s="139" t="str">
        <f>IF(AND(SUM(Studien!F15:G15)=2,Studien!H15&lt;&gt;0),Studien!B15,"")</f>
        <v/>
      </c>
      <c r="C7" s="352"/>
      <c r="D7" s="352"/>
      <c r="E7" s="352"/>
      <c r="F7" s="352"/>
      <c r="G7" s="352"/>
      <c r="H7" s="352"/>
      <c r="I7" s="352"/>
      <c r="J7" s="352"/>
      <c r="K7" s="352"/>
      <c r="L7" s="352"/>
      <c r="M7" s="135" t="str">
        <f>IF(AND(SUM(Studien!F15:G15)=2,Studien!H15&lt;&gt;0),Studien!C15,"")</f>
        <v/>
      </c>
    </row>
    <row r="8" spans="1:13" x14ac:dyDescent="0.2">
      <c r="A8" s="139" t="str">
        <f>IF(AND(SUM(Studien!F16:G16)=2,Studien!H16&lt;&gt;0),Studien!A16,"")</f>
        <v/>
      </c>
      <c r="B8" s="139" t="str">
        <f>IF(AND(SUM(Studien!F16:G16)=2,Studien!H16&lt;&gt;0),Studien!B16,"")</f>
        <v/>
      </c>
      <c r="C8" s="352"/>
      <c r="D8" s="352"/>
      <c r="E8" s="352"/>
      <c r="F8" s="352"/>
      <c r="G8" s="352"/>
      <c r="H8" s="352"/>
      <c r="I8" s="352"/>
      <c r="J8" s="352"/>
      <c r="K8" s="352"/>
      <c r="L8" s="352"/>
      <c r="M8" s="135" t="str">
        <f>IF(AND(SUM(Studien!F16:G16)=2,Studien!H16&lt;&gt;0),Studien!C16,"")</f>
        <v/>
      </c>
    </row>
    <row r="9" spans="1:13" x14ac:dyDescent="0.2">
      <c r="A9" s="139" t="str">
        <f>IF(AND(SUM(Studien!F17:G17)=2,Studien!H17&lt;&gt;0),Studien!A17,"")</f>
        <v/>
      </c>
      <c r="B9" s="139" t="str">
        <f>IF(AND(SUM(Studien!F17:G17)=2,Studien!H17&lt;&gt;0),Studien!B17,"")</f>
        <v/>
      </c>
      <c r="C9" s="352"/>
      <c r="D9" s="352"/>
      <c r="E9" s="352"/>
      <c r="F9" s="352"/>
      <c r="G9" s="352"/>
      <c r="H9" s="352"/>
      <c r="I9" s="352"/>
      <c r="J9" s="352"/>
      <c r="K9" s="352"/>
      <c r="L9" s="352"/>
      <c r="M9" s="135" t="str">
        <f>IF(AND(SUM(Studien!F17:G17)=2,Studien!H17&lt;&gt;0),Studien!C17,"")</f>
        <v/>
      </c>
    </row>
    <row r="10" spans="1:13" x14ac:dyDescent="0.2">
      <c r="A10" s="139" t="str">
        <f>IF(AND(SUM(Studien!F18:G18)=2,Studien!H18&lt;&gt;0),Studien!A18,"")</f>
        <v/>
      </c>
      <c r="B10" s="139" t="str">
        <f>IF(AND(SUM(Studien!F18:G18)=2,Studien!H18&lt;&gt;0),Studien!B18,"")</f>
        <v/>
      </c>
      <c r="C10" s="352"/>
      <c r="D10" s="352"/>
      <c r="E10" s="352"/>
      <c r="F10" s="352"/>
      <c r="G10" s="352"/>
      <c r="H10" s="352"/>
      <c r="I10" s="352"/>
      <c r="J10" s="352"/>
      <c r="K10" s="352"/>
      <c r="L10" s="352"/>
      <c r="M10" s="135" t="str">
        <f>IF(AND(SUM(Studien!F18:G18)=2,Studien!H18&lt;&gt;0),Studien!C18,"")</f>
        <v/>
      </c>
    </row>
    <row r="11" spans="1:13" x14ac:dyDescent="0.2">
      <c r="A11" s="139" t="str">
        <f>IF(AND(SUM(Studien!F19:G19)=2,Studien!H19&lt;&gt;0),Studien!A19,"")</f>
        <v/>
      </c>
      <c r="B11" s="139" t="str">
        <f>IF(AND(SUM(Studien!F19:G19)=2,Studien!H19&lt;&gt;0),Studien!B19,"")</f>
        <v/>
      </c>
      <c r="C11" s="352"/>
      <c r="D11" s="352"/>
      <c r="E11" s="352"/>
      <c r="F11" s="352"/>
      <c r="G11" s="352"/>
      <c r="H11" s="352"/>
      <c r="I11" s="352"/>
      <c r="J11" s="352"/>
      <c r="K11" s="352"/>
      <c r="L11" s="352"/>
      <c r="M11" s="135" t="str">
        <f>IF(AND(SUM(Studien!F19:G19)=2,Studien!H19&lt;&gt;0),Studien!C19,"")</f>
        <v/>
      </c>
    </row>
    <row r="12" spans="1:13" x14ac:dyDescent="0.2">
      <c r="A12" s="139" t="str">
        <f>IF(AND(SUM(Studien!F20:G20)=2,Studien!H20&lt;&gt;0),Studien!A20,"")</f>
        <v/>
      </c>
      <c r="B12" s="139" t="str">
        <f>IF(AND(SUM(Studien!F20:G20)=2,Studien!H20&lt;&gt;0),Studien!B20,"")</f>
        <v/>
      </c>
      <c r="C12" s="352"/>
      <c r="D12" s="352"/>
      <c r="E12" s="352"/>
      <c r="F12" s="352"/>
      <c r="G12" s="352"/>
      <c r="H12" s="352"/>
      <c r="I12" s="352"/>
      <c r="J12" s="352"/>
      <c r="K12" s="352"/>
      <c r="L12" s="352"/>
      <c r="M12" s="135" t="str">
        <f>IF(AND(SUM(Studien!F20:G20)=2,Studien!H20&lt;&gt;0),Studien!C20,"")</f>
        <v/>
      </c>
    </row>
    <row r="13" spans="1:13" x14ac:dyDescent="0.2">
      <c r="A13" s="139" t="str">
        <f>IF(AND(SUM(Studien!F21:G21)=2,Studien!H21&lt;&gt;0),Studien!A21,"")</f>
        <v/>
      </c>
      <c r="B13" s="139" t="str">
        <f>IF(AND(SUM(Studien!F21:G21)=2,Studien!H21&lt;&gt;0),Studien!B21,"")</f>
        <v/>
      </c>
      <c r="C13" s="352"/>
      <c r="D13" s="352"/>
      <c r="E13" s="352"/>
      <c r="F13" s="352"/>
      <c r="G13" s="352"/>
      <c r="H13" s="352"/>
      <c r="I13" s="352"/>
      <c r="J13" s="352"/>
      <c r="K13" s="352"/>
      <c r="L13" s="352"/>
      <c r="M13" s="135" t="str">
        <f>IF(AND(SUM(Studien!F21:G21)=2,Studien!H21&lt;&gt;0),Studien!C21,"")</f>
        <v/>
      </c>
    </row>
    <row r="14" spans="1:13" x14ac:dyDescent="0.2">
      <c r="A14" s="139" t="str">
        <f>IF(AND(SUM(Studien!F22:G22)=2,Studien!H22&lt;&gt;0),Studien!A22,"")</f>
        <v/>
      </c>
      <c r="B14" s="139" t="str">
        <f>IF(AND(SUM(Studien!F22:G22)=2,Studien!H22&lt;&gt;0),Studien!B22,"")</f>
        <v/>
      </c>
      <c r="C14" s="352"/>
      <c r="D14" s="352"/>
      <c r="E14" s="352"/>
      <c r="F14" s="352"/>
      <c r="G14" s="352"/>
      <c r="H14" s="352"/>
      <c r="I14" s="352"/>
      <c r="J14" s="352"/>
      <c r="K14" s="352"/>
      <c r="L14" s="352"/>
      <c r="M14" s="135" t="str">
        <f>IF(AND(SUM(Studien!F22:G22)=2,Studien!H22&lt;&gt;0),Studien!C22,"")</f>
        <v/>
      </c>
    </row>
    <row r="15" spans="1:13" x14ac:dyDescent="0.2">
      <c r="A15" s="139" t="str">
        <f>IF(AND(SUM(Studien!F23:G23)=2,Studien!H23&lt;&gt;0),Studien!A23,"")</f>
        <v/>
      </c>
      <c r="B15" s="139" t="str">
        <f>IF(AND(SUM(Studien!F23:G23)=2,Studien!H23&lt;&gt;0),Studien!B23,"")</f>
        <v/>
      </c>
      <c r="C15" s="352"/>
      <c r="D15" s="352"/>
      <c r="E15" s="352"/>
      <c r="F15" s="352"/>
      <c r="G15" s="352"/>
      <c r="H15" s="352"/>
      <c r="I15" s="352"/>
      <c r="J15" s="352"/>
      <c r="K15" s="352"/>
      <c r="L15" s="352"/>
      <c r="M15" s="135" t="str">
        <f>IF(AND(SUM(Studien!F23:G23)=2,Studien!H23&lt;&gt;0),Studien!C23,"")</f>
        <v/>
      </c>
    </row>
    <row r="16" spans="1:13" x14ac:dyDescent="0.2">
      <c r="A16" s="139" t="str">
        <f>IF(AND(SUM(Studien!F24:G24)=2,Studien!H24&lt;&gt;0),Studien!A24,"")</f>
        <v/>
      </c>
      <c r="B16" s="139" t="str">
        <f>IF(AND(SUM(Studien!F24:G24)=2,Studien!H24&lt;&gt;0),Studien!B24,"")</f>
        <v/>
      </c>
      <c r="C16" s="352"/>
      <c r="D16" s="352"/>
      <c r="E16" s="352"/>
      <c r="F16" s="352"/>
      <c r="G16" s="352"/>
      <c r="H16" s="352"/>
      <c r="I16" s="352"/>
      <c r="J16" s="352"/>
      <c r="K16" s="352"/>
      <c r="L16" s="352"/>
      <c r="M16" s="135" t="str">
        <f>IF(AND(SUM(Studien!F24:G24)=2,Studien!H24&lt;&gt;0),Studien!C24,"")</f>
        <v/>
      </c>
    </row>
    <row r="17" spans="1:13" x14ac:dyDescent="0.2">
      <c r="A17" s="139" t="str">
        <f>IF(AND(SUM(Studien!F25:G25)=2,Studien!H25&lt;&gt;0),Studien!A25,"")</f>
        <v/>
      </c>
      <c r="B17" s="139" t="str">
        <f>IF(AND(SUM(Studien!F25:G25)=2,Studien!H25&lt;&gt;0),Studien!B25,"")</f>
        <v/>
      </c>
      <c r="C17" s="352"/>
      <c r="D17" s="352"/>
      <c r="E17" s="352"/>
      <c r="F17" s="352"/>
      <c r="G17" s="352"/>
      <c r="H17" s="352"/>
      <c r="I17" s="352"/>
      <c r="J17" s="352"/>
      <c r="K17" s="352"/>
      <c r="L17" s="352"/>
      <c r="M17" s="135" t="str">
        <f>IF(AND(SUM(Studien!F25:G25)=2,Studien!H25&lt;&gt;0),Studien!C25,"")</f>
        <v/>
      </c>
    </row>
    <row r="18" spans="1:13" x14ac:dyDescent="0.2">
      <c r="A18" s="139" t="str">
        <f>IF(AND(SUM(Studien!F26:G26)=2,Studien!H26&lt;&gt;0),Studien!A26,"")</f>
        <v/>
      </c>
      <c r="B18" s="139" t="str">
        <f>IF(AND(SUM(Studien!F26:G26)=2,Studien!H26&lt;&gt;0),Studien!B26,"")</f>
        <v/>
      </c>
      <c r="C18" s="352"/>
      <c r="D18" s="352"/>
      <c r="E18" s="352"/>
      <c r="F18" s="352"/>
      <c r="G18" s="352"/>
      <c r="H18" s="352"/>
      <c r="I18" s="352"/>
      <c r="J18" s="352"/>
      <c r="K18" s="352"/>
      <c r="L18" s="352"/>
      <c r="M18" s="135" t="str">
        <f>IF(AND(SUM(Studien!F26:G26)=2,Studien!H26&lt;&gt;0),Studien!C26,"")</f>
        <v/>
      </c>
    </row>
    <row r="19" spans="1:13" x14ac:dyDescent="0.2">
      <c r="A19" s="139" t="str">
        <f>IF(AND(SUM(Studien!F27:G27)=2,Studien!H27&lt;&gt;0),Studien!A27,"")</f>
        <v/>
      </c>
      <c r="B19" s="139" t="str">
        <f>IF(AND(SUM(Studien!F27:G27)=2,Studien!H27&lt;&gt;0),Studien!B27,"")</f>
        <v/>
      </c>
      <c r="C19" s="352"/>
      <c r="D19" s="352"/>
      <c r="E19" s="352"/>
      <c r="F19" s="352"/>
      <c r="G19" s="352"/>
      <c r="H19" s="352"/>
      <c r="I19" s="352"/>
      <c r="J19" s="352"/>
      <c r="K19" s="352"/>
      <c r="L19" s="352"/>
      <c r="M19" s="135" t="str">
        <f>IF(AND(SUM(Studien!F27:G27)=2,Studien!H27&lt;&gt;0),Studien!C27,"")</f>
        <v/>
      </c>
    </row>
    <row r="20" spans="1:13" x14ac:dyDescent="0.2">
      <c r="A20" s="139" t="str">
        <f>IF(AND(SUM(Studien!F28:G28)=2,Studien!H28&lt;&gt;0),Studien!A28,"")</f>
        <v/>
      </c>
      <c r="B20" s="139" t="str">
        <f>IF(AND(SUM(Studien!F28:G28)=2,Studien!H28&lt;&gt;0),Studien!B28,"")</f>
        <v/>
      </c>
      <c r="C20" s="352"/>
      <c r="D20" s="352"/>
      <c r="E20" s="352"/>
      <c r="F20" s="352"/>
      <c r="G20" s="352"/>
      <c r="H20" s="352"/>
      <c r="I20" s="352"/>
      <c r="J20" s="352"/>
      <c r="K20" s="352"/>
      <c r="L20" s="352"/>
      <c r="M20" s="135" t="str">
        <f>IF(AND(SUM(Studien!F28:G28)=2,Studien!H28&lt;&gt;0),Studien!C28,"")</f>
        <v/>
      </c>
    </row>
    <row r="21" spans="1:13" x14ac:dyDescent="0.2">
      <c r="A21" s="139" t="str">
        <f>IF(AND(SUM(Studien!F29:G29)=2,Studien!H29&lt;&gt;0),Studien!A29,"")</f>
        <v/>
      </c>
      <c r="B21" s="139" t="str">
        <f>IF(AND(SUM(Studien!F29:G29)=2,Studien!H29&lt;&gt;0),Studien!B29,"")</f>
        <v/>
      </c>
      <c r="C21" s="352"/>
      <c r="D21" s="352"/>
      <c r="E21" s="352"/>
      <c r="F21" s="352"/>
      <c r="G21" s="352"/>
      <c r="H21" s="352"/>
      <c r="I21" s="352"/>
      <c r="J21" s="352"/>
      <c r="K21" s="352"/>
      <c r="L21" s="352"/>
      <c r="M21" s="135" t="str">
        <f>IF(AND(SUM(Studien!F29:G29)=2,Studien!H29&lt;&gt;0),Studien!C29,"")</f>
        <v/>
      </c>
    </row>
    <row r="22" spans="1:13" x14ac:dyDescent="0.2">
      <c r="A22" s="139" t="str">
        <f>IF(AND(SUM(Studien!F30:G30)=2,Studien!H30&lt;&gt;0),Studien!A30,"")</f>
        <v/>
      </c>
      <c r="B22" s="139" t="str">
        <f>IF(AND(SUM(Studien!F30:G30)=2,Studien!H30&lt;&gt;0),Studien!B30,"")</f>
        <v/>
      </c>
      <c r="C22" s="352"/>
      <c r="D22" s="352"/>
      <c r="E22" s="352"/>
      <c r="F22" s="352"/>
      <c r="G22" s="352"/>
      <c r="H22" s="352"/>
      <c r="I22" s="352"/>
      <c r="J22" s="352"/>
      <c r="K22" s="352"/>
      <c r="L22" s="352"/>
      <c r="M22" s="135" t="str">
        <f>IF(AND(SUM(Studien!F30:G30)=2,Studien!H30&lt;&gt;0),Studien!C30,"")</f>
        <v/>
      </c>
    </row>
    <row r="23" spans="1:13" x14ac:dyDescent="0.2">
      <c r="A23" s="139" t="str">
        <f>IF(AND(SUM(Studien!F31:G31)=2,Studien!H31&lt;&gt;0),Studien!A31,"")</f>
        <v/>
      </c>
      <c r="B23" s="139" t="str">
        <f>IF(AND(SUM(Studien!F31:G31)=2,Studien!H31&lt;&gt;0),Studien!B31,"")</f>
        <v/>
      </c>
      <c r="C23" s="352"/>
      <c r="D23" s="352"/>
      <c r="E23" s="352"/>
      <c r="F23" s="352"/>
      <c r="G23" s="352"/>
      <c r="H23" s="352"/>
      <c r="I23" s="352"/>
      <c r="J23" s="352"/>
      <c r="K23" s="352"/>
      <c r="L23" s="352"/>
      <c r="M23" s="135" t="str">
        <f>IF(AND(SUM(Studien!F31:G31)=2,Studien!H31&lt;&gt;0),Studien!C31,"")</f>
        <v/>
      </c>
    </row>
    <row r="24" spans="1:13" x14ac:dyDescent="0.2">
      <c r="A24" s="139" t="str">
        <f>IF(AND(SUM(Studien!F32:G32)=2,Studien!H32&lt;&gt;0),Studien!A32,"")</f>
        <v/>
      </c>
      <c r="B24" s="139" t="str">
        <f>IF(AND(SUM(Studien!F32:G32)=2,Studien!H32&lt;&gt;0),Studien!B32,"")</f>
        <v/>
      </c>
      <c r="C24" s="352"/>
      <c r="D24" s="352"/>
      <c r="E24" s="352"/>
      <c r="F24" s="352"/>
      <c r="G24" s="352"/>
      <c r="H24" s="352"/>
      <c r="I24" s="352"/>
      <c r="J24" s="352"/>
      <c r="K24" s="352"/>
      <c r="L24" s="352"/>
      <c r="M24" s="135" t="str">
        <f>IF(AND(SUM(Studien!F32:G32)=2,Studien!H32&lt;&gt;0),Studien!C32,"")</f>
        <v/>
      </c>
    </row>
    <row r="25" spans="1:13" x14ac:dyDescent="0.2">
      <c r="A25" s="139" t="str">
        <f>IF(AND(SUM(Studien!F33:G33)=2,Studien!H33&lt;&gt;0),Studien!A33,"")</f>
        <v/>
      </c>
      <c r="B25" s="139" t="str">
        <f>IF(AND(SUM(Studien!F33:G33)=2,Studien!H33&lt;&gt;0),Studien!B33,"")</f>
        <v/>
      </c>
      <c r="C25" s="352"/>
      <c r="D25" s="352"/>
      <c r="E25" s="352"/>
      <c r="F25" s="352"/>
      <c r="G25" s="352"/>
      <c r="H25" s="352"/>
      <c r="I25" s="352"/>
      <c r="J25" s="352"/>
      <c r="K25" s="352"/>
      <c r="L25" s="352"/>
      <c r="M25" s="135" t="str">
        <f>IF(AND(SUM(Studien!F33:G33)=2,Studien!H33&lt;&gt;0),Studien!C33,"")</f>
        <v/>
      </c>
    </row>
    <row r="26" spans="1:13" x14ac:dyDescent="0.2">
      <c r="A26" s="139" t="str">
        <f>IF(AND(SUM(Studien!F34:G34)=2,Studien!H34&lt;&gt;0),Studien!A34,"")</f>
        <v/>
      </c>
      <c r="B26" s="139" t="str">
        <f>IF(AND(SUM(Studien!F34:G34)=2,Studien!H34&lt;&gt;0),Studien!B34,"")</f>
        <v/>
      </c>
      <c r="C26" s="352"/>
      <c r="D26" s="352"/>
      <c r="E26" s="352"/>
      <c r="F26" s="352"/>
      <c r="G26" s="352"/>
      <c r="H26" s="352"/>
      <c r="I26" s="352"/>
      <c r="J26" s="352"/>
      <c r="K26" s="352"/>
      <c r="L26" s="352"/>
      <c r="M26" s="135" t="str">
        <f>IF(AND(SUM(Studien!F34:G34)=2,Studien!H34&lt;&gt;0),Studien!C34,"")</f>
        <v/>
      </c>
    </row>
    <row r="27" spans="1:13" x14ac:dyDescent="0.2">
      <c r="A27" s="139" t="str">
        <f>IF(AND(SUM(Studien!F35:G35)=2,Studien!H35&lt;&gt;0),Studien!A35,"")</f>
        <v/>
      </c>
      <c r="B27" s="139" t="str">
        <f>IF(AND(SUM(Studien!F35:G35)=2,Studien!H35&lt;&gt;0),Studien!B35,"")</f>
        <v/>
      </c>
      <c r="C27" s="352"/>
      <c r="D27" s="352"/>
      <c r="E27" s="352"/>
      <c r="F27" s="352"/>
      <c r="G27" s="352"/>
      <c r="H27" s="352"/>
      <c r="I27" s="352"/>
      <c r="J27" s="352"/>
      <c r="K27" s="352"/>
      <c r="L27" s="352"/>
      <c r="M27" s="135" t="str">
        <f>IF(AND(SUM(Studien!F35:G35)=2,Studien!H35&lt;&gt;0),Studien!C35,"")</f>
        <v/>
      </c>
    </row>
    <row r="28" spans="1:13" x14ac:dyDescent="0.2">
      <c r="A28" s="139" t="str">
        <f>IF(AND(SUM(Studien!F36:G36)=2,Studien!H36&lt;&gt;0),Studien!A36,"")</f>
        <v/>
      </c>
      <c r="B28" s="139" t="str">
        <f>IF(AND(SUM(Studien!F36:G36)=2,Studien!H36&lt;&gt;0),Studien!B36,"")</f>
        <v/>
      </c>
      <c r="C28" s="352"/>
      <c r="D28" s="352"/>
      <c r="E28" s="352"/>
      <c r="F28" s="352"/>
      <c r="G28" s="352"/>
      <c r="H28" s="352"/>
      <c r="I28" s="352"/>
      <c r="J28" s="352"/>
      <c r="K28" s="352"/>
      <c r="L28" s="352"/>
      <c r="M28" s="135" t="str">
        <f>IF(AND(SUM(Studien!F36:G36)=2,Studien!H36&lt;&gt;0),Studien!C36,"")</f>
        <v/>
      </c>
    </row>
    <row r="29" spans="1:13" x14ac:dyDescent="0.2">
      <c r="A29" s="139" t="str">
        <f>IF(AND(SUM(Studien!F37:G37)=2,Studien!H37&lt;&gt;0),Studien!A37,"")</f>
        <v/>
      </c>
      <c r="B29" s="139" t="str">
        <f>IF(AND(SUM(Studien!F37:G37)=2,Studien!H37&lt;&gt;0),Studien!B37,"")</f>
        <v/>
      </c>
      <c r="C29" s="352"/>
      <c r="D29" s="352"/>
      <c r="E29" s="352"/>
      <c r="F29" s="352"/>
      <c r="G29" s="352"/>
      <c r="H29" s="352"/>
      <c r="I29" s="352"/>
      <c r="J29" s="352"/>
      <c r="K29" s="352"/>
      <c r="L29" s="352"/>
      <c r="M29" s="135" t="str">
        <f>IF(AND(SUM(Studien!F37:G37)=2,Studien!H37&lt;&gt;0),Studien!C37,"")</f>
        <v/>
      </c>
    </row>
    <row r="30" spans="1:13" x14ac:dyDescent="0.2">
      <c r="A30" s="139" t="str">
        <f>IF(AND(SUM(Studien!F38:G38)=2,Studien!H38&lt;&gt;0),Studien!A38,"")</f>
        <v/>
      </c>
      <c r="B30" s="139" t="str">
        <f>IF(AND(SUM(Studien!F38:G38)=2,Studien!H38&lt;&gt;0),Studien!B38,"")</f>
        <v/>
      </c>
      <c r="C30" s="352"/>
      <c r="D30" s="352"/>
      <c r="E30" s="352"/>
      <c r="F30" s="352"/>
      <c r="G30" s="352"/>
      <c r="H30" s="352"/>
      <c r="I30" s="352"/>
      <c r="J30" s="352"/>
      <c r="K30" s="352"/>
      <c r="L30" s="352"/>
      <c r="M30" s="135" t="str">
        <f>IF(AND(SUM(Studien!F38:G38)=2,Studien!H38&lt;&gt;0),Studien!C38,"")</f>
        <v/>
      </c>
    </row>
    <row r="31" spans="1:13" x14ac:dyDescent="0.2">
      <c r="A31" s="139" t="str">
        <f>IF(AND(SUM(Studien!F39:G39)=2,Studien!H39&lt;&gt;0),Studien!A39,"")</f>
        <v/>
      </c>
      <c r="B31" s="139" t="str">
        <f>IF(AND(SUM(Studien!F39:G39)=2,Studien!H39&lt;&gt;0),Studien!B39,"")</f>
        <v/>
      </c>
      <c r="C31" s="352"/>
      <c r="D31" s="352"/>
      <c r="E31" s="352"/>
      <c r="F31" s="352"/>
      <c r="G31" s="352"/>
      <c r="H31" s="352"/>
      <c r="I31" s="352"/>
      <c r="J31" s="352"/>
      <c r="K31" s="352"/>
      <c r="L31" s="352"/>
      <c r="M31" s="135" t="str">
        <f>IF(AND(SUM(Studien!F39:G39)=2,Studien!H39&lt;&gt;0),Studien!C39,"")</f>
        <v/>
      </c>
    </row>
    <row r="32" spans="1:13" x14ac:dyDescent="0.2">
      <c r="A32" s="139" t="str">
        <f>IF(AND(SUM(Studien!F40:G40)=2,Studien!H40&lt;&gt;0),Studien!A40,"")</f>
        <v/>
      </c>
      <c r="B32" s="139" t="str">
        <f>IF(AND(SUM(Studien!F40:G40)=2,Studien!H40&lt;&gt;0),Studien!B40,"")</f>
        <v/>
      </c>
      <c r="C32" s="352"/>
      <c r="D32" s="352"/>
      <c r="E32" s="352"/>
      <c r="F32" s="352"/>
      <c r="G32" s="352"/>
      <c r="H32" s="352"/>
      <c r="I32" s="352"/>
      <c r="J32" s="352"/>
      <c r="K32" s="352"/>
      <c r="L32" s="353"/>
      <c r="M32" s="135" t="str">
        <f>IF(AND(SUM(Studien!F40:G40)=2,Studien!H40&lt;&gt;0),Studien!C40,"")</f>
        <v/>
      </c>
    </row>
    <row r="33" spans="1:13" x14ac:dyDescent="0.2">
      <c r="A33" s="139" t="str">
        <f>IF(AND(SUM(Studien!F41:G41)=2,Studien!H41&lt;&gt;0),Studien!A41,"")</f>
        <v/>
      </c>
      <c r="B33" s="139" t="str">
        <f>IF(AND(SUM(Studien!F41:G41)=2,Studien!H41&lt;&gt;0),Studien!B41,"")</f>
        <v/>
      </c>
      <c r="C33" s="352"/>
      <c r="D33" s="352"/>
      <c r="E33" s="352"/>
      <c r="F33" s="352"/>
      <c r="G33" s="352"/>
      <c r="H33" s="352"/>
      <c r="I33" s="352"/>
      <c r="J33" s="352"/>
      <c r="K33" s="352"/>
      <c r="L33" s="353"/>
      <c r="M33" s="135" t="str">
        <f>IF(AND(SUM(Studien!F41:G41)=2,Studien!H41&lt;&gt;0),Studien!C41,"")</f>
        <v/>
      </c>
    </row>
    <row r="34" spans="1:13" x14ac:dyDescent="0.2">
      <c r="A34" s="139" t="str">
        <f>IF(AND(SUM(Studien!F42:G42)=2,Studien!H42&lt;&gt;0),Studien!A42,"")</f>
        <v/>
      </c>
      <c r="B34" s="139" t="str">
        <f>IF(AND(SUM(Studien!F42:G42)=2,Studien!H42&lt;&gt;0),Studien!B42,"")</f>
        <v/>
      </c>
      <c r="C34" s="352"/>
      <c r="D34" s="352"/>
      <c r="E34" s="352"/>
      <c r="F34" s="352"/>
      <c r="G34" s="352"/>
      <c r="H34" s="352"/>
      <c r="I34" s="352"/>
      <c r="J34" s="352"/>
      <c r="K34" s="352"/>
      <c r="L34" s="353"/>
      <c r="M34" s="135" t="str">
        <f>IF(AND(SUM(Studien!F42:G42)=2,Studien!H42&lt;&gt;0),Studien!C42,"")</f>
        <v/>
      </c>
    </row>
    <row r="35" spans="1:13" x14ac:dyDescent="0.2">
      <c r="A35" s="139" t="str">
        <f>IF(AND(SUM(Studien!F43:G43)=2,Studien!H43&lt;&gt;0),Studien!A43,"")</f>
        <v/>
      </c>
      <c r="B35" s="139" t="str">
        <f>IF(AND(SUM(Studien!F43:G43)=2,Studien!H43&lt;&gt;0),Studien!B43,"")</f>
        <v/>
      </c>
      <c r="C35" s="352"/>
      <c r="D35" s="352"/>
      <c r="E35" s="352"/>
      <c r="F35" s="352"/>
      <c r="G35" s="352"/>
      <c r="H35" s="352"/>
      <c r="I35" s="352"/>
      <c r="J35" s="352"/>
      <c r="K35" s="352"/>
      <c r="L35" s="353"/>
      <c r="M35" s="135" t="str">
        <f>IF(AND(SUM(Studien!F43:G43)=2,Studien!H43&lt;&gt;0),Studien!C43,"")</f>
        <v/>
      </c>
    </row>
    <row r="36" spans="1:13" x14ac:dyDescent="0.2">
      <c r="A36" s="139" t="str">
        <f>IF(AND(SUM(Studien!F44:G44)=2,Studien!H44&lt;&gt;0),Studien!A44,"")</f>
        <v/>
      </c>
      <c r="B36" s="139" t="str">
        <f>IF(AND(SUM(Studien!F44:G44)=2,Studien!H44&lt;&gt;0),Studien!B44,"")</f>
        <v/>
      </c>
      <c r="C36" s="352"/>
      <c r="D36" s="352"/>
      <c r="E36" s="352"/>
      <c r="F36" s="352"/>
      <c r="G36" s="352"/>
      <c r="H36" s="352"/>
      <c r="I36" s="352"/>
      <c r="J36" s="352"/>
      <c r="K36" s="352"/>
      <c r="L36" s="353"/>
      <c r="M36" s="135" t="str">
        <f>IF(AND(SUM(Studien!F44:G44)=2,Studien!H44&lt;&gt;0),Studien!C44,"")</f>
        <v/>
      </c>
    </row>
    <row r="37" spans="1:13" x14ac:dyDescent="0.2">
      <c r="A37" s="139" t="str">
        <f>IF(AND(SUM(Studien!F45:G45)=2,Studien!H45&lt;&gt;0),Studien!A45,"")</f>
        <v/>
      </c>
      <c r="B37" s="139" t="str">
        <f>IF(AND(SUM(Studien!F45:G45)=2,Studien!H45&lt;&gt;0),Studien!B45,"")</f>
        <v/>
      </c>
      <c r="C37" s="352"/>
      <c r="D37" s="352"/>
      <c r="E37" s="352"/>
      <c r="F37" s="352"/>
      <c r="G37" s="352"/>
      <c r="H37" s="352"/>
      <c r="I37" s="352"/>
      <c r="J37" s="352"/>
      <c r="K37" s="352"/>
      <c r="L37" s="353"/>
      <c r="M37" s="135" t="str">
        <f>IF(AND(SUM(Studien!F45:G45)=2,Studien!H45&lt;&gt;0),Studien!C45,"")</f>
        <v/>
      </c>
    </row>
    <row r="38" spans="1:13" x14ac:dyDescent="0.2">
      <c r="A38" s="139" t="str">
        <f>IF(AND(SUM(Studien!F46:G46)=2,Studien!H46&lt;&gt;0),Studien!A46,"")</f>
        <v/>
      </c>
      <c r="B38" s="139" t="str">
        <f>IF(AND(SUM(Studien!F46:G46)=2,Studien!H46&lt;&gt;0),Studien!B46,"")</f>
        <v/>
      </c>
      <c r="C38" s="352"/>
      <c r="D38" s="352"/>
      <c r="E38" s="352"/>
      <c r="F38" s="352"/>
      <c r="G38" s="352"/>
      <c r="H38" s="352"/>
      <c r="I38" s="352"/>
      <c r="J38" s="352"/>
      <c r="K38" s="352"/>
      <c r="L38" s="353"/>
      <c r="M38" s="135" t="str">
        <f>IF(AND(SUM(Studien!F46:G46)=2,Studien!H46&lt;&gt;0),Studien!C46,"")</f>
        <v/>
      </c>
    </row>
    <row r="39" spans="1:13" x14ac:dyDescent="0.2">
      <c r="A39" s="139" t="str">
        <f>IF(AND(SUM(Studien!F47:G47)=2,Studien!H47&lt;&gt;0),Studien!A47,"")</f>
        <v/>
      </c>
      <c r="B39" s="139" t="str">
        <f>IF(AND(SUM(Studien!F47:G47)=2,Studien!H47&lt;&gt;0),Studien!B47,"")</f>
        <v/>
      </c>
      <c r="C39" s="352"/>
      <c r="D39" s="352"/>
      <c r="E39" s="352"/>
      <c r="F39" s="352"/>
      <c r="G39" s="352"/>
      <c r="H39" s="352"/>
      <c r="I39" s="352"/>
      <c r="J39" s="352"/>
      <c r="K39" s="352"/>
      <c r="L39" s="353"/>
      <c r="M39" s="135" t="str">
        <f>IF(AND(SUM(Studien!F47:G47)=2,Studien!H47&lt;&gt;0),Studien!C47,"")</f>
        <v/>
      </c>
    </row>
    <row r="40" spans="1:13" x14ac:dyDescent="0.2">
      <c r="A40" s="139" t="str">
        <f>IF(AND(SUM(Studien!F48:G48)=2,Studien!H48&lt;&gt;0),Studien!A48,"")</f>
        <v/>
      </c>
      <c r="B40" s="139" t="str">
        <f>IF(AND(SUM(Studien!F48:G48)=2,Studien!H48&lt;&gt;0),Studien!B48,"")</f>
        <v/>
      </c>
      <c r="C40" s="352"/>
      <c r="D40" s="352"/>
      <c r="E40" s="352"/>
      <c r="F40" s="352"/>
      <c r="G40" s="352"/>
      <c r="H40" s="352"/>
      <c r="I40" s="352"/>
      <c r="J40" s="352"/>
      <c r="K40" s="352"/>
      <c r="L40" s="353"/>
      <c r="M40" s="135" t="str">
        <f>IF(AND(SUM(Studien!F48:G48)=2,Studien!H48&lt;&gt;0),Studien!C48,"")</f>
        <v/>
      </c>
    </row>
    <row r="41" spans="1:13" x14ac:dyDescent="0.2">
      <c r="A41" s="139" t="str">
        <f>IF(AND(SUM(Studien!F49:G49)=2,Studien!H49&lt;&gt;0),Studien!A49,"")</f>
        <v/>
      </c>
      <c r="B41" s="139" t="str">
        <f>IF(AND(SUM(Studien!F49:G49)=2,Studien!H49&lt;&gt;0),Studien!B49,"")</f>
        <v/>
      </c>
      <c r="C41" s="352"/>
      <c r="D41" s="352"/>
      <c r="E41" s="352"/>
      <c r="F41" s="352"/>
      <c r="G41" s="352"/>
      <c r="H41" s="352"/>
      <c r="I41" s="352"/>
      <c r="J41" s="352"/>
      <c r="K41" s="352"/>
      <c r="L41" s="353"/>
      <c r="M41" s="135" t="str">
        <f>IF(AND(SUM(Studien!F49:G49)=2,Studien!H49&lt;&gt;0),Studien!C49,"")</f>
        <v/>
      </c>
    </row>
    <row r="42" spans="1:13" x14ac:dyDescent="0.2">
      <c r="A42" s="139" t="str">
        <f>IF(AND(SUM(Studien!F50:G50)=2,Studien!H50&lt;&gt;0),Studien!A50,"")</f>
        <v/>
      </c>
      <c r="B42" s="139" t="str">
        <f>IF(AND(SUM(Studien!F50:G50)=2,Studien!H50&lt;&gt;0),Studien!B50,"")</f>
        <v/>
      </c>
      <c r="C42" s="352"/>
      <c r="D42" s="352"/>
      <c r="E42" s="352"/>
      <c r="F42" s="352"/>
      <c r="G42" s="352"/>
      <c r="H42" s="352"/>
      <c r="I42" s="352"/>
      <c r="J42" s="352"/>
      <c r="K42" s="352"/>
      <c r="L42" s="353"/>
      <c r="M42" s="135" t="str">
        <f>IF(AND(SUM(Studien!F50:G50)=2,Studien!H50&lt;&gt;0),Studien!C50,"")</f>
        <v/>
      </c>
    </row>
    <row r="43" spans="1:13" x14ac:dyDescent="0.2">
      <c r="A43" s="139" t="str">
        <f>IF(AND(SUM(Studien!F51:G51)=2,Studien!H51&lt;&gt;0),Studien!A51,"")</f>
        <v/>
      </c>
      <c r="B43" s="139" t="str">
        <f>IF(AND(SUM(Studien!F51:G51)=2,Studien!H51&lt;&gt;0),Studien!B51,"")</f>
        <v/>
      </c>
      <c r="C43" s="352"/>
      <c r="D43" s="352"/>
      <c r="E43" s="352"/>
      <c r="F43" s="352"/>
      <c r="G43" s="352"/>
      <c r="H43" s="352"/>
      <c r="I43" s="352"/>
      <c r="J43" s="352"/>
      <c r="K43" s="352"/>
      <c r="L43" s="353"/>
      <c r="M43" s="135" t="str">
        <f>IF(AND(SUM(Studien!F51:G51)=2,Studien!H51&lt;&gt;0),Studien!C51,"")</f>
        <v/>
      </c>
    </row>
    <row r="44" spans="1:13" x14ac:dyDescent="0.2">
      <c r="A44" s="139" t="str">
        <f>IF(AND(SUM(Studien!F52:G52)=2,Studien!H52&lt;&gt;0),Studien!A52,"")</f>
        <v/>
      </c>
      <c r="B44" s="139" t="str">
        <f>IF(AND(SUM(Studien!F52:G52)=2,Studien!H52&lt;&gt;0),Studien!B52,"")</f>
        <v/>
      </c>
      <c r="C44" s="352"/>
      <c r="D44" s="352"/>
      <c r="E44" s="352"/>
      <c r="F44" s="352"/>
      <c r="G44" s="352"/>
      <c r="H44" s="352"/>
      <c r="I44" s="352"/>
      <c r="J44" s="352"/>
      <c r="K44" s="352"/>
      <c r="L44" s="353"/>
      <c r="M44" s="135" t="str">
        <f>IF(AND(SUM(Studien!F52:G52)=2,Studien!H52&lt;&gt;0),Studien!C52,"")</f>
        <v/>
      </c>
    </row>
    <row r="45" spans="1:13" x14ac:dyDescent="0.2">
      <c r="A45" s="139" t="str">
        <f>IF(AND(SUM(Studien!F53:G53)=2,Studien!H53&lt;&gt;0),Studien!A53,"")</f>
        <v/>
      </c>
      <c r="B45" s="139" t="str">
        <f>IF(AND(SUM(Studien!F53:G53)=2,Studien!H53&lt;&gt;0),Studien!B53,"")</f>
        <v/>
      </c>
      <c r="C45" s="352"/>
      <c r="D45" s="352"/>
      <c r="E45" s="352"/>
      <c r="F45" s="352"/>
      <c r="G45" s="352"/>
      <c r="H45" s="352"/>
      <c r="I45" s="352"/>
      <c r="J45" s="352"/>
      <c r="K45" s="352"/>
      <c r="L45" s="353"/>
      <c r="M45" s="135" t="str">
        <f>IF(AND(SUM(Studien!F53:G53)=2,Studien!H53&lt;&gt;0),Studien!C53,"")</f>
        <v/>
      </c>
    </row>
    <row r="46" spans="1:13" x14ac:dyDescent="0.2">
      <c r="A46" s="139" t="str">
        <f>IF(AND(SUM(Studien!F54:G54)=2,Studien!H54&lt;&gt;0),Studien!A54,"")</f>
        <v/>
      </c>
      <c r="B46" s="139" t="str">
        <f>IF(AND(SUM(Studien!F54:G54)=2,Studien!H54&lt;&gt;0),Studien!B54,"")</f>
        <v/>
      </c>
      <c r="C46" s="352"/>
      <c r="D46" s="352"/>
      <c r="E46" s="352"/>
      <c r="F46" s="352"/>
      <c r="G46" s="352"/>
      <c r="H46" s="352"/>
      <c r="I46" s="352"/>
      <c r="J46" s="352"/>
      <c r="K46" s="352"/>
      <c r="L46" s="353"/>
      <c r="M46" s="135" t="str">
        <f>IF(AND(SUM(Studien!F54:G54)=2,Studien!H54&lt;&gt;0),Studien!C54,"")</f>
        <v/>
      </c>
    </row>
    <row r="47" spans="1:13" x14ac:dyDescent="0.2">
      <c r="A47" s="139" t="str">
        <f>IF(AND(SUM(Studien!F55:G55)=2,Studien!H55&lt;&gt;0),Studien!A55,"")</f>
        <v/>
      </c>
      <c r="B47" s="139" t="str">
        <f>IF(AND(SUM(Studien!F55:G55)=2,Studien!H55&lt;&gt;0),Studien!B55,"")</f>
        <v/>
      </c>
      <c r="C47" s="352"/>
      <c r="D47" s="352"/>
      <c r="E47" s="352"/>
      <c r="F47" s="352"/>
      <c r="G47" s="352"/>
      <c r="H47" s="352"/>
      <c r="I47" s="352"/>
      <c r="J47" s="352"/>
      <c r="K47" s="352"/>
      <c r="L47" s="353"/>
      <c r="M47" s="135" t="str">
        <f>IF(AND(SUM(Studien!F55:G55)=2,Studien!H55&lt;&gt;0),Studien!C55,"")</f>
        <v/>
      </c>
    </row>
    <row r="48" spans="1:13" x14ac:dyDescent="0.2">
      <c r="A48" s="139" t="str">
        <f>IF(AND(SUM(Studien!F56:G56)=2,Studien!H56&lt;&gt;0),Studien!A56,"")</f>
        <v/>
      </c>
      <c r="B48" s="139" t="str">
        <f>IF(AND(SUM(Studien!F56:G56)=2,Studien!H56&lt;&gt;0),Studien!B56,"")</f>
        <v/>
      </c>
      <c r="C48" s="352"/>
      <c r="D48" s="352"/>
      <c r="E48" s="352"/>
      <c r="F48" s="352"/>
      <c r="G48" s="352"/>
      <c r="H48" s="352"/>
      <c r="I48" s="352"/>
      <c r="J48" s="352"/>
      <c r="K48" s="352"/>
      <c r="L48" s="353"/>
      <c r="M48" s="135" t="str">
        <f>IF(AND(SUM(Studien!F56:G56)=2,Studien!H56&lt;&gt;0),Studien!C56,"")</f>
        <v/>
      </c>
    </row>
    <row r="49" spans="1:13" x14ac:dyDescent="0.2">
      <c r="A49" s="139" t="str">
        <f>IF(AND(SUM(Studien!F57:G57)=2,Studien!H57&lt;&gt;0),Studien!A57,"")</f>
        <v/>
      </c>
      <c r="B49" s="139" t="str">
        <f>IF(AND(SUM(Studien!F57:G57)=2,Studien!H57&lt;&gt;0),Studien!B57,"")</f>
        <v/>
      </c>
      <c r="C49" s="352"/>
      <c r="D49" s="352"/>
      <c r="E49" s="352"/>
      <c r="F49" s="352"/>
      <c r="G49" s="352"/>
      <c r="H49" s="352"/>
      <c r="I49" s="352"/>
      <c r="J49" s="352"/>
      <c r="K49" s="352"/>
      <c r="L49" s="353"/>
      <c r="M49" s="135" t="str">
        <f>IF(AND(SUM(Studien!F57:G57)=2,Studien!H57&lt;&gt;0),Studien!C57,"")</f>
        <v/>
      </c>
    </row>
    <row r="50" spans="1:13" x14ac:dyDescent="0.2">
      <c r="A50" s="139" t="str">
        <f>IF(AND(SUM(Studien!F58:G58)=2,Studien!H58&lt;&gt;0),Studien!A58,"")</f>
        <v/>
      </c>
      <c r="B50" s="139" t="str">
        <f>IF(AND(SUM(Studien!F58:G58)=2,Studien!H58&lt;&gt;0),Studien!B58,"")</f>
        <v/>
      </c>
      <c r="C50" s="352"/>
      <c r="D50" s="352"/>
      <c r="E50" s="352"/>
      <c r="F50" s="352"/>
      <c r="G50" s="352"/>
      <c r="H50" s="352"/>
      <c r="I50" s="352"/>
      <c r="J50" s="352"/>
      <c r="K50" s="352"/>
      <c r="L50" s="353"/>
      <c r="M50" s="135" t="str">
        <f>IF(AND(SUM(Studien!F58:G58)=2,Studien!H58&lt;&gt;0),Studien!C58,"")</f>
        <v/>
      </c>
    </row>
    <row r="51" spans="1:13" x14ac:dyDescent="0.2">
      <c r="A51" s="139" t="str">
        <f>IF(AND(SUM(Studien!F59:G59)=2,Studien!H59&lt;&gt;0),Studien!A59,"")</f>
        <v/>
      </c>
      <c r="B51" s="139" t="str">
        <f>IF(AND(SUM(Studien!F59:G59)=2,Studien!H59&lt;&gt;0),Studien!B59,"")</f>
        <v/>
      </c>
      <c r="C51" s="352"/>
      <c r="D51" s="352"/>
      <c r="E51" s="352"/>
      <c r="F51" s="352"/>
      <c r="G51" s="352"/>
      <c r="H51" s="352"/>
      <c r="I51" s="352"/>
      <c r="J51" s="352"/>
      <c r="K51" s="352"/>
      <c r="L51" s="353"/>
      <c r="M51" s="135" t="str">
        <f>IF(AND(SUM(Studien!F59:G59)=2,Studien!H59&lt;&gt;0),Studien!C59,"")</f>
        <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2">
    <pageSetUpPr fitToPage="1"/>
  </sheetPr>
  <dimension ref="B1:U54"/>
  <sheetViews>
    <sheetView showGridLines="0" showRuler="0" zoomScaleNormal="100" zoomScaleSheetLayoutView="100" workbookViewId="0">
      <pane ySplit="7" topLeftCell="A8" activePane="bottomLeft" state="frozen"/>
      <selection pane="bottomLeft" activeCell="S8" sqref="S8:S10"/>
    </sheetView>
  </sheetViews>
  <sheetFormatPr defaultColWidth="9.140625" defaultRowHeight="15" x14ac:dyDescent="0.25"/>
  <cols>
    <col min="1" max="1" width="0.85546875" customWidth="1"/>
    <col min="2" max="2" width="3.28515625" customWidth="1"/>
    <col min="3" max="3" width="6.140625" customWidth="1"/>
    <col min="4" max="4" width="4.42578125" customWidth="1"/>
    <col min="5" max="5" width="21.140625" customWidth="1"/>
    <col min="6" max="6" width="13.140625" customWidth="1"/>
    <col min="7" max="7" width="12.85546875" customWidth="1"/>
    <col min="8" max="8" width="11.7109375" customWidth="1"/>
    <col min="9" max="9" width="11.5703125" customWidth="1"/>
    <col min="10" max="10" width="11.85546875" customWidth="1"/>
    <col min="11" max="11" width="8.28515625" customWidth="1"/>
    <col min="12" max="12" width="5.5703125" customWidth="1"/>
    <col min="13" max="13" width="3.42578125" customWidth="1"/>
    <col min="14" max="14" width="3.28515625" customWidth="1"/>
    <col min="15" max="15" width="5.5703125" customWidth="1"/>
    <col min="16" max="16" width="6.85546875" customWidth="1"/>
    <col min="17" max="17" width="8" customWidth="1"/>
    <col min="18" max="18" width="8.28515625" customWidth="1"/>
    <col min="19" max="20" width="73" customWidth="1"/>
    <col min="21" max="21" width="5" style="74" hidden="1" customWidth="1"/>
  </cols>
  <sheetData>
    <row r="1" spans="2:21" ht="6.95" customHeight="1" x14ac:dyDescent="0.25">
      <c r="B1" s="1"/>
      <c r="C1" s="1"/>
      <c r="D1" s="1"/>
      <c r="E1" s="1"/>
      <c r="F1" s="1"/>
      <c r="G1" s="1"/>
      <c r="H1" s="1"/>
      <c r="I1" s="1"/>
      <c r="J1" s="1"/>
      <c r="K1" s="1"/>
      <c r="L1" s="1"/>
      <c r="M1" s="1"/>
      <c r="N1" s="1"/>
      <c r="O1" s="1"/>
      <c r="P1" s="1"/>
      <c r="Q1" s="1"/>
      <c r="R1" s="1"/>
      <c r="S1" s="1"/>
      <c r="T1" s="1"/>
    </row>
    <row r="2" spans="2:21" s="1" customFormat="1" ht="15.95" customHeight="1" x14ac:dyDescent="0.2">
      <c r="B2" s="15" t="str">
        <f>Basisdaten!B2</f>
        <v>Anlage EB Version G1.1 (Auditjahr 2026 / Kennzahlenjahr 2025)</v>
      </c>
      <c r="C2" s="146"/>
      <c r="U2" s="75"/>
    </row>
    <row r="3" spans="2:21" ht="21" customHeight="1" x14ac:dyDescent="0.25">
      <c r="B3" s="307" t="s">
        <v>152</v>
      </c>
      <c r="C3" s="7"/>
      <c r="D3" s="1"/>
      <c r="E3" s="1"/>
      <c r="F3" s="1"/>
      <c r="G3" s="1"/>
      <c r="H3" s="1"/>
      <c r="I3" s="1"/>
      <c r="J3" s="1"/>
      <c r="K3" s="1"/>
      <c r="L3" s="1"/>
      <c r="M3" s="1"/>
      <c r="N3" s="1"/>
      <c r="O3" s="1"/>
      <c r="P3" s="8"/>
      <c r="Q3" s="1"/>
      <c r="R3" s="1"/>
      <c r="S3" s="1"/>
      <c r="T3" s="1"/>
    </row>
    <row r="4" spans="2:21" ht="15.75" customHeight="1" x14ac:dyDescent="0.25">
      <c r="B4" s="14" t="s">
        <v>95</v>
      </c>
      <c r="C4" s="208"/>
      <c r="D4" s="462" t="str">
        <f>IF(Basisdaten!C6=0,"",Basisdaten!C6)</f>
        <v/>
      </c>
      <c r="E4" s="664"/>
      <c r="F4" s="305" t="s">
        <v>107</v>
      </c>
      <c r="G4" s="665" t="str">
        <f>IF(Basisdaten!C8=0,"",Basisdaten!C8)</f>
        <v/>
      </c>
      <c r="H4" s="666"/>
      <c r="I4" s="666"/>
      <c r="J4" s="666"/>
      <c r="K4" s="666"/>
      <c r="L4" s="666"/>
      <c r="M4" s="666"/>
      <c r="N4" s="666"/>
      <c r="O4" s="667"/>
      <c r="P4" s="8"/>
      <c r="Q4" s="1"/>
      <c r="R4" s="1"/>
      <c r="S4" s="1"/>
      <c r="T4" s="1"/>
    </row>
    <row r="5" spans="2:21" s="2" customFormat="1" ht="7.5" customHeight="1" thickBot="1" x14ac:dyDescent="0.25">
      <c r="B5" s="614"/>
      <c r="C5" s="614"/>
      <c r="D5" s="614"/>
      <c r="E5" s="614"/>
      <c r="F5" s="614"/>
      <c r="G5" s="614"/>
      <c r="H5" s="614"/>
      <c r="I5" s="614"/>
      <c r="J5" s="614"/>
      <c r="K5" s="614"/>
      <c r="L5" s="614"/>
      <c r="M5" s="614"/>
      <c r="N5" s="614"/>
      <c r="O5" s="614"/>
      <c r="P5" s="614"/>
      <c r="Q5" s="614"/>
      <c r="R5" s="614"/>
      <c r="U5" s="76"/>
    </row>
    <row r="6" spans="2:21" s="3" customFormat="1" ht="16.5" customHeight="1" thickBot="1" x14ac:dyDescent="0.3">
      <c r="B6" s="617" t="s">
        <v>113</v>
      </c>
      <c r="C6" s="618"/>
      <c r="D6" s="615" t="s">
        <v>479</v>
      </c>
      <c r="E6" s="615" t="s">
        <v>30</v>
      </c>
      <c r="F6" s="617" t="s">
        <v>31</v>
      </c>
      <c r="G6" s="618"/>
      <c r="H6" s="617" t="s">
        <v>32</v>
      </c>
      <c r="I6" s="618"/>
      <c r="J6" s="681" t="s">
        <v>33</v>
      </c>
      <c r="K6" s="682"/>
      <c r="L6" s="687" t="s">
        <v>60</v>
      </c>
      <c r="M6" s="684" t="s">
        <v>59</v>
      </c>
      <c r="N6" s="685"/>
      <c r="O6" s="687" t="s">
        <v>60</v>
      </c>
      <c r="P6" s="617" t="s">
        <v>34</v>
      </c>
      <c r="Q6" s="689"/>
      <c r="R6" s="615" t="s">
        <v>58</v>
      </c>
      <c r="S6" s="679" t="s">
        <v>35</v>
      </c>
      <c r="T6" s="680"/>
      <c r="U6" s="77"/>
    </row>
    <row r="7" spans="2:21" s="3" customFormat="1" ht="25.5" customHeight="1" thickBot="1" x14ac:dyDescent="0.3">
      <c r="B7" s="619"/>
      <c r="C7" s="620"/>
      <c r="D7" s="616"/>
      <c r="E7" s="616"/>
      <c r="F7" s="619"/>
      <c r="G7" s="620"/>
      <c r="H7" s="619"/>
      <c r="I7" s="620"/>
      <c r="J7" s="683"/>
      <c r="K7" s="682"/>
      <c r="L7" s="688"/>
      <c r="M7" s="686"/>
      <c r="N7" s="685"/>
      <c r="O7" s="688"/>
      <c r="P7" s="690"/>
      <c r="Q7" s="691"/>
      <c r="R7" s="621"/>
      <c r="S7" s="71" t="s">
        <v>674</v>
      </c>
      <c r="T7" s="71" t="s">
        <v>675</v>
      </c>
      <c r="U7" s="77"/>
    </row>
    <row r="8" spans="2:21" ht="30" customHeight="1" thickBot="1" x14ac:dyDescent="0.3">
      <c r="B8" s="628">
        <v>1</v>
      </c>
      <c r="C8" s="493" t="s">
        <v>109</v>
      </c>
      <c r="D8" s="548" t="s">
        <v>154</v>
      </c>
      <c r="E8" s="551" t="s">
        <v>172</v>
      </c>
      <c r="F8" s="622" t="s">
        <v>38</v>
      </c>
      <c r="G8" s="623"/>
      <c r="H8" s="554" t="s">
        <v>172</v>
      </c>
      <c r="I8" s="555"/>
      <c r="J8" s="554" t="s">
        <v>1</v>
      </c>
      <c r="K8" s="555"/>
      <c r="L8" s="574"/>
      <c r="M8" s="500" t="s">
        <v>48</v>
      </c>
      <c r="N8" s="579"/>
      <c r="O8" s="584"/>
      <c r="P8" s="607" t="s">
        <v>25</v>
      </c>
      <c r="Q8" s="608">
        <f>Basisdaten!$D$38</f>
        <v>0</v>
      </c>
      <c r="R8" s="563" t="str">
        <f>IF(Q8=Berechnung1!D27,Berechnung1!$F$5,IF(OR(Q8&lt; Berechnung1!E27,Q8&gt; Berechnung1!F27),Berechnung1!$G$5,IF(OR(ROUND(Q8,4)&lt;Berechnung1!J27,ROUND(Q8,4)&gt;Berechnung1!K27),Berechnung1!$D$5,IF(OR(ROUND(Q8,4)&lt;Berechnung1!G27,ROUND(Q8,4)&gt;Berechnung1!H27),Berechnung1!$E$5,Berechnung1!$C$5))))</f>
        <v>Unvollständig</v>
      </c>
      <c r="S8" s="611"/>
      <c r="T8" s="611"/>
    </row>
    <row r="9" spans="2:21" ht="30" customHeight="1" thickBot="1" x14ac:dyDescent="0.3">
      <c r="B9" s="629"/>
      <c r="C9" s="515"/>
      <c r="D9" s="549"/>
      <c r="E9" s="552"/>
      <c r="F9" s="624"/>
      <c r="G9" s="625"/>
      <c r="H9" s="556"/>
      <c r="I9" s="557"/>
      <c r="J9" s="556"/>
      <c r="K9" s="557"/>
      <c r="L9" s="575"/>
      <c r="M9" s="580"/>
      <c r="N9" s="581"/>
      <c r="O9" s="585"/>
      <c r="P9" s="607"/>
      <c r="Q9" s="609"/>
      <c r="R9" s="564"/>
      <c r="S9" s="677"/>
      <c r="T9" s="612"/>
    </row>
    <row r="10" spans="2:21" ht="30" customHeight="1" thickBot="1" x14ac:dyDescent="0.3">
      <c r="B10" s="629"/>
      <c r="C10" s="516"/>
      <c r="D10" s="550"/>
      <c r="E10" s="553"/>
      <c r="F10" s="626"/>
      <c r="G10" s="627"/>
      <c r="H10" s="558"/>
      <c r="I10" s="559"/>
      <c r="J10" s="558"/>
      <c r="K10" s="559"/>
      <c r="L10" s="576"/>
      <c r="M10" s="582"/>
      <c r="N10" s="583"/>
      <c r="O10" s="586"/>
      <c r="P10" s="607"/>
      <c r="Q10" s="610"/>
      <c r="R10" s="565"/>
      <c r="S10" s="677"/>
      <c r="T10" s="613"/>
    </row>
    <row r="11" spans="2:21" ht="30" customHeight="1" thickBot="1" x14ac:dyDescent="0.3">
      <c r="B11" s="629"/>
      <c r="C11" s="493" t="s">
        <v>110</v>
      </c>
      <c r="D11" s="548" t="s">
        <v>154</v>
      </c>
      <c r="E11" s="560" t="s">
        <v>155</v>
      </c>
      <c r="F11" s="631" t="s">
        <v>1</v>
      </c>
      <c r="G11" s="555"/>
      <c r="H11" s="589" t="s">
        <v>153</v>
      </c>
      <c r="I11" s="590"/>
      <c r="J11" s="678" t="s">
        <v>1</v>
      </c>
      <c r="K11" s="590"/>
      <c r="L11" s="584"/>
      <c r="M11" s="500" t="s">
        <v>184</v>
      </c>
      <c r="N11" s="579"/>
      <c r="O11" s="584"/>
      <c r="P11" s="607" t="s">
        <v>25</v>
      </c>
      <c r="Q11" s="608">
        <f>Basisdaten!$D$34</f>
        <v>0</v>
      </c>
      <c r="R11" s="563" t="str">
        <f>IF(Q11=Berechnung1!D30,Berechnung1!$F$5,IF(OR(Q11&lt; Berechnung1!E30,Q11&gt; Berechnung1!F30),Berechnung1!$G$5,IF(OR(ROUND(Q11,4)&lt;Berechnung1!J30,ROUND(Q11,4)&gt;Berechnung1!K30),Berechnung1!$D$5,IF(OR(ROUND(Q11,4)&lt;Berechnung1!G30,ROUND(Q11,4)&gt;Berechnung1!H30),Berechnung1!$E$5,Berechnung1!$C$5))))</f>
        <v>Unvollständig</v>
      </c>
      <c r="S11" s="611"/>
      <c r="T11" s="611"/>
    </row>
    <row r="12" spans="2:21" ht="30" customHeight="1" thickBot="1" x14ac:dyDescent="0.3">
      <c r="B12" s="629"/>
      <c r="C12" s="515"/>
      <c r="D12" s="549"/>
      <c r="E12" s="561"/>
      <c r="F12" s="556"/>
      <c r="G12" s="557"/>
      <c r="H12" s="591"/>
      <c r="I12" s="592"/>
      <c r="J12" s="591"/>
      <c r="K12" s="592"/>
      <c r="L12" s="585"/>
      <c r="M12" s="580"/>
      <c r="N12" s="581"/>
      <c r="O12" s="585"/>
      <c r="P12" s="607"/>
      <c r="Q12" s="609"/>
      <c r="R12" s="564"/>
      <c r="S12" s="677"/>
      <c r="T12" s="612"/>
    </row>
    <row r="13" spans="2:21" ht="30" customHeight="1" thickBot="1" x14ac:dyDescent="0.3">
      <c r="B13" s="630"/>
      <c r="C13" s="516"/>
      <c r="D13" s="550"/>
      <c r="E13" s="562"/>
      <c r="F13" s="558"/>
      <c r="G13" s="559"/>
      <c r="H13" s="593"/>
      <c r="I13" s="594"/>
      <c r="J13" s="593"/>
      <c r="K13" s="594"/>
      <c r="L13" s="586"/>
      <c r="M13" s="582"/>
      <c r="N13" s="583"/>
      <c r="O13" s="586"/>
      <c r="P13" s="607"/>
      <c r="Q13" s="610"/>
      <c r="R13" s="565"/>
      <c r="S13" s="677"/>
      <c r="T13" s="613"/>
    </row>
    <row r="14" spans="2:21" ht="30" customHeight="1" thickBot="1" x14ac:dyDescent="0.3">
      <c r="B14" s="628">
        <v>2</v>
      </c>
      <c r="C14" s="632"/>
      <c r="D14" s="694" t="s">
        <v>37</v>
      </c>
      <c r="E14" s="560" t="s">
        <v>156</v>
      </c>
      <c r="F14" s="554" t="s">
        <v>189</v>
      </c>
      <c r="G14" s="555"/>
      <c r="H14" s="554" t="s">
        <v>445</v>
      </c>
      <c r="I14" s="555"/>
      <c r="J14" s="554" t="s">
        <v>172</v>
      </c>
      <c r="K14" s="555"/>
      <c r="L14" s="584"/>
      <c r="M14" s="643" t="s">
        <v>47</v>
      </c>
      <c r="N14" s="543"/>
      <c r="O14" s="584"/>
      <c r="P14" s="21" t="s">
        <v>32</v>
      </c>
      <c r="Q14" s="111"/>
      <c r="R14" s="563" t="str">
        <f>IF(Q16=Berechnung1!D33,Berechnung1!$F$5,IF(OR(Q16&lt; Berechnung1!E33,Q16&gt; Berechnung1!F33),Berechnung1!$G$5,IF(OR(ROUND(Q16,4)&lt;Berechnung1!J33,ROUND(Q16,4)&gt;Berechnung1!K33),Berechnung1!$D$5,IF(OR(ROUND(Q16,4)&lt;Berechnung1!G33,ROUND(Q16,4)&gt;Berechnung1!H33),Berechnung1!$E$5,Berechnung1!$C$5))))</f>
        <v>Unvollständig</v>
      </c>
      <c r="S14" s="641"/>
      <c r="T14" s="611"/>
    </row>
    <row r="15" spans="2:21" ht="30" customHeight="1" thickBot="1" x14ac:dyDescent="0.3">
      <c r="B15" s="629"/>
      <c r="C15" s="633"/>
      <c r="D15" s="549"/>
      <c r="E15" s="561"/>
      <c r="F15" s="556"/>
      <c r="G15" s="557"/>
      <c r="H15" s="556"/>
      <c r="I15" s="557"/>
      <c r="J15" s="556"/>
      <c r="K15" s="557"/>
      <c r="L15" s="585"/>
      <c r="M15" s="544"/>
      <c r="N15" s="545"/>
      <c r="O15" s="585"/>
      <c r="P15" s="21" t="s">
        <v>26</v>
      </c>
      <c r="Q15" s="112">
        <f>Basisdaten!$D$38</f>
        <v>0</v>
      </c>
      <c r="R15" s="564"/>
      <c r="S15" s="642"/>
      <c r="T15" s="642"/>
    </row>
    <row r="16" spans="2:21" ht="30" customHeight="1" thickBot="1" x14ac:dyDescent="0.3">
      <c r="B16" s="630"/>
      <c r="C16" s="634"/>
      <c r="D16" s="550"/>
      <c r="E16" s="562"/>
      <c r="F16" s="558"/>
      <c r="G16" s="559"/>
      <c r="H16" s="558"/>
      <c r="I16" s="559"/>
      <c r="J16" s="558"/>
      <c r="K16" s="559"/>
      <c r="L16" s="586"/>
      <c r="M16" s="546"/>
      <c r="N16" s="547"/>
      <c r="O16" s="586"/>
      <c r="P16" s="21" t="s">
        <v>36</v>
      </c>
      <c r="Q16" s="113" t="str">
        <f>IF(Q14="","n.d.",IF(Q15="","n.d.",IF(Q15=0,"",Q14/Q15)))</f>
        <v>n.d.</v>
      </c>
      <c r="R16" s="565"/>
      <c r="S16" s="642"/>
      <c r="T16" s="642"/>
    </row>
    <row r="17" spans="2:21" ht="30" customHeight="1" thickBot="1" x14ac:dyDescent="0.3">
      <c r="B17" s="628">
        <v>3</v>
      </c>
      <c r="C17" s="632"/>
      <c r="D17" s="595" t="s">
        <v>159</v>
      </c>
      <c r="E17" s="560" t="s">
        <v>157</v>
      </c>
      <c r="F17" s="554" t="s">
        <v>815</v>
      </c>
      <c r="G17" s="555"/>
      <c r="H17" s="554" t="s">
        <v>446</v>
      </c>
      <c r="I17" s="555"/>
      <c r="J17" s="554" t="s">
        <v>237</v>
      </c>
      <c r="K17" s="555"/>
      <c r="L17" s="584"/>
      <c r="M17" s="542" t="s">
        <v>47</v>
      </c>
      <c r="N17" s="543"/>
      <c r="O17" s="584"/>
      <c r="P17" s="21" t="s">
        <v>32</v>
      </c>
      <c r="Q17" s="111"/>
      <c r="R17" s="563" t="str">
        <f>IF(Q19=Berechnung1!D36,Berechnung1!$F$5,IF(OR(Q19&lt; Berechnung1!E36,Q19&gt; Berechnung1!F36),Berechnung1!$G$5,IF(OR(ROUND(Q19,4)&lt;Berechnung1!J36,ROUND(Q19,4)&gt;Berechnung1!K36),Berechnung1!$D$5,IF(OR(ROUND(Q19,4)&lt;Berechnung1!G36,ROUND(Q19,4)&gt;Berechnung1!H36),Berechnung1!$E$5,Berechnung1!$C$5))))</f>
        <v>Unvollständig</v>
      </c>
      <c r="S17" s="611"/>
      <c r="T17" s="611"/>
    </row>
    <row r="18" spans="2:21" ht="30" customHeight="1" thickBot="1" x14ac:dyDescent="0.3">
      <c r="B18" s="629"/>
      <c r="C18" s="633"/>
      <c r="D18" s="549"/>
      <c r="E18" s="561"/>
      <c r="F18" s="556"/>
      <c r="G18" s="557"/>
      <c r="H18" s="556"/>
      <c r="I18" s="557"/>
      <c r="J18" s="556"/>
      <c r="K18" s="557"/>
      <c r="L18" s="585"/>
      <c r="M18" s="544"/>
      <c r="N18" s="545"/>
      <c r="O18" s="585"/>
      <c r="P18" s="21" t="s">
        <v>26</v>
      </c>
      <c r="Q18" s="112">
        <f>IF(U18="","",U18)</f>
        <v>0</v>
      </c>
      <c r="R18" s="564"/>
      <c r="S18" s="642"/>
      <c r="T18" s="612"/>
      <c r="U18" s="121">
        <f>IF(SUM(Basisdaten!E28:O30)=0,0,SUM(Basisdaten!E28:O30))</f>
        <v>0</v>
      </c>
    </row>
    <row r="19" spans="2:21" ht="30" customHeight="1" thickBot="1" x14ac:dyDescent="0.3">
      <c r="B19" s="630"/>
      <c r="C19" s="634"/>
      <c r="D19" s="550"/>
      <c r="E19" s="562"/>
      <c r="F19" s="558"/>
      <c r="G19" s="559"/>
      <c r="H19" s="558"/>
      <c r="I19" s="559"/>
      <c r="J19" s="558"/>
      <c r="K19" s="559"/>
      <c r="L19" s="586"/>
      <c r="M19" s="546"/>
      <c r="N19" s="547"/>
      <c r="O19" s="586"/>
      <c r="P19" s="21" t="s">
        <v>36</v>
      </c>
      <c r="Q19" s="113" t="str">
        <f>IF(Q17="","n.d.",IF(Q18="","n.d.",IF(Q18=0,"",Q17/Q18)))</f>
        <v>n.d.</v>
      </c>
      <c r="R19" s="565"/>
      <c r="S19" s="642"/>
      <c r="T19" s="613"/>
    </row>
    <row r="20" spans="2:21" ht="30" customHeight="1" thickBot="1" x14ac:dyDescent="0.3">
      <c r="B20" s="628">
        <v>4</v>
      </c>
      <c r="C20" s="632"/>
      <c r="D20" s="548" t="s">
        <v>160</v>
      </c>
      <c r="E20" s="560" t="s">
        <v>158</v>
      </c>
      <c r="F20" s="554" t="s">
        <v>188</v>
      </c>
      <c r="G20" s="555"/>
      <c r="H20" s="554" t="s">
        <v>810</v>
      </c>
      <c r="I20" s="555"/>
      <c r="J20" s="554" t="s">
        <v>173</v>
      </c>
      <c r="K20" s="555"/>
      <c r="L20" s="584"/>
      <c r="M20" s="643" t="s">
        <v>49</v>
      </c>
      <c r="N20" s="543"/>
      <c r="O20" s="584"/>
      <c r="P20" s="21" t="s">
        <v>32</v>
      </c>
      <c r="Q20" s="111"/>
      <c r="R20" s="563" t="str">
        <f>IF(Q22=Berechnung1!D39,Berechnung1!$F$5,IF(OR(Q22&lt; Berechnung1!E39,Q22&gt; Berechnung1!F39),Berechnung1!$G$5,IF(OR(ROUND(Q22,4)&lt;Berechnung1!J39,ROUND(Q22,4)&gt;Berechnung1!K39),Berechnung1!$D$5,IF(OR(ROUND(Q22,4)&lt;Berechnung1!G39,ROUND(Q22,4)&gt;Berechnung1!H39),Berechnung1!$E$5,Berechnung1!$C$5))))</f>
        <v>Unvollständig</v>
      </c>
      <c r="S20" s="611"/>
      <c r="T20" s="611"/>
    </row>
    <row r="21" spans="2:21" ht="30" customHeight="1" thickBot="1" x14ac:dyDescent="0.3">
      <c r="B21" s="629"/>
      <c r="C21" s="633"/>
      <c r="D21" s="549"/>
      <c r="E21" s="561"/>
      <c r="F21" s="556"/>
      <c r="G21" s="557"/>
      <c r="H21" s="556"/>
      <c r="I21" s="557"/>
      <c r="J21" s="556"/>
      <c r="K21" s="557"/>
      <c r="L21" s="585"/>
      <c r="M21" s="544"/>
      <c r="N21" s="545"/>
      <c r="O21" s="585"/>
      <c r="P21" s="21" t="s">
        <v>26</v>
      </c>
      <c r="Q21" s="112">
        <f>IF(Q17="",0,Q17)</f>
        <v>0</v>
      </c>
      <c r="R21" s="564"/>
      <c r="S21" s="642"/>
      <c r="T21" s="612"/>
    </row>
    <row r="22" spans="2:21" ht="30" customHeight="1" thickBot="1" x14ac:dyDescent="0.3">
      <c r="B22" s="630"/>
      <c r="C22" s="634"/>
      <c r="D22" s="550"/>
      <c r="E22" s="562"/>
      <c r="F22" s="558"/>
      <c r="G22" s="559"/>
      <c r="H22" s="558"/>
      <c r="I22" s="559"/>
      <c r="J22" s="558"/>
      <c r="K22" s="559"/>
      <c r="L22" s="586"/>
      <c r="M22" s="546"/>
      <c r="N22" s="547"/>
      <c r="O22" s="586"/>
      <c r="P22" s="21" t="s">
        <v>36</v>
      </c>
      <c r="Q22" s="113" t="str">
        <f>IF(Q20="","n.d.",IF(Q21="","n.d.",IF(Q21=0,"",Q20/Q21)))</f>
        <v>n.d.</v>
      </c>
      <c r="R22" s="565"/>
      <c r="S22" s="642"/>
      <c r="T22" s="613"/>
    </row>
    <row r="23" spans="2:21" ht="30" customHeight="1" thickBot="1" x14ac:dyDescent="0.3">
      <c r="B23" s="569">
        <v>5</v>
      </c>
      <c r="C23" s="516" t="s">
        <v>109</v>
      </c>
      <c r="D23" s="693"/>
      <c r="E23" s="506" t="s">
        <v>811</v>
      </c>
      <c r="F23" s="601" t="s">
        <v>1</v>
      </c>
      <c r="G23" s="669"/>
      <c r="H23" s="496" t="s">
        <v>660</v>
      </c>
      <c r="I23" s="596"/>
      <c r="J23" s="601" t="s">
        <v>1</v>
      </c>
      <c r="K23" s="602"/>
      <c r="L23" s="574"/>
      <c r="M23" s="500" t="s">
        <v>184</v>
      </c>
      <c r="N23" s="579"/>
      <c r="O23" s="574"/>
      <c r="P23" s="493" t="s">
        <v>25</v>
      </c>
      <c r="Q23" s="566">
        <f>IF(SUM(Expertise!O14:O18)=0,0,SUM(Expertise!O14:O18))</f>
        <v>0</v>
      </c>
      <c r="R23" s="563" t="str">
        <f>Expertise!T14</f>
        <v>Unvollständig</v>
      </c>
      <c r="S23" s="674" t="str">
        <f>IF(AND(Expertise!U14="",Expertise!U15="",Expertise!U16="",Expertise!U17="",Expertise!U18=""),"",CONCATENATE(Expertise!U14,CHAR(10),Expertise!U15,CHAR(10),Expertise!U16,CHAR(10),Expertise!U17,CHAR(10),Expertise!U18,CHAR(10)))</f>
        <v/>
      </c>
      <c r="T23" s="674" t="str">
        <f>IF(AND(Expertise!V14="",Expertise!V15="",Expertise!V16="",Expertise!V17="",Expertise!V18=""),"",CONCATENATE(Expertise!V14,CHAR(10),Expertise!V15,CHAR(10),Expertise!V16,CHAR(10),Expertise!V17,CHAR(10),Expertise!V18,CHAR(10)))</f>
        <v/>
      </c>
    </row>
    <row r="24" spans="2:21" ht="30" customHeight="1" thickBot="1" x14ac:dyDescent="0.3">
      <c r="B24" s="570"/>
      <c r="C24" s="572"/>
      <c r="D24" s="505"/>
      <c r="E24" s="507"/>
      <c r="F24" s="670"/>
      <c r="G24" s="671"/>
      <c r="H24" s="597"/>
      <c r="I24" s="598"/>
      <c r="J24" s="603"/>
      <c r="K24" s="604"/>
      <c r="L24" s="575"/>
      <c r="M24" s="580"/>
      <c r="N24" s="581"/>
      <c r="O24" s="575"/>
      <c r="P24" s="515"/>
      <c r="Q24" s="567"/>
      <c r="R24" s="564"/>
      <c r="S24" s="675"/>
      <c r="T24" s="692"/>
    </row>
    <row r="25" spans="2:21" ht="30" customHeight="1" thickBot="1" x14ac:dyDescent="0.3">
      <c r="B25" s="570"/>
      <c r="C25" s="572"/>
      <c r="D25" s="505"/>
      <c r="E25" s="508"/>
      <c r="F25" s="672"/>
      <c r="G25" s="673"/>
      <c r="H25" s="599"/>
      <c r="I25" s="600"/>
      <c r="J25" s="605"/>
      <c r="K25" s="606"/>
      <c r="L25" s="576"/>
      <c r="M25" s="582"/>
      <c r="N25" s="583"/>
      <c r="O25" s="576"/>
      <c r="P25" s="516"/>
      <c r="Q25" s="568"/>
      <c r="R25" s="565"/>
      <c r="S25" s="675"/>
      <c r="T25" s="692"/>
    </row>
    <row r="26" spans="2:21" ht="30" customHeight="1" thickBot="1" x14ac:dyDescent="0.3">
      <c r="B26" s="570"/>
      <c r="C26" s="573" t="s">
        <v>664</v>
      </c>
      <c r="D26" s="505"/>
      <c r="E26" s="668" t="s">
        <v>639</v>
      </c>
      <c r="F26" s="517" t="s">
        <v>646</v>
      </c>
      <c r="G26" s="518"/>
      <c r="H26" s="517" t="s">
        <v>641</v>
      </c>
      <c r="I26" s="518"/>
      <c r="J26" s="517" t="s">
        <v>677</v>
      </c>
      <c r="K26" s="518"/>
      <c r="L26" s="577" t="s">
        <v>643</v>
      </c>
      <c r="M26" s="525" t="s">
        <v>184</v>
      </c>
      <c r="N26" s="526"/>
      <c r="O26" s="577"/>
      <c r="P26" s="318" t="s">
        <v>32</v>
      </c>
      <c r="Q26" s="319">
        <f>IF(SUM(Expertise!O19:O23)=0,0,SUM(Expertise!O19:O23))</f>
        <v>0</v>
      </c>
      <c r="R26" s="563" t="str">
        <f>Expertise!T19</f>
        <v>Unvollständig</v>
      </c>
      <c r="S26" s="676" t="str">
        <f>IF(AND(Expertise!U19="",Expertise!U20="",Expertise!U21="",Expertise!U22="",Expertise!U23=""),"",CONCATENATE(Expertise!U19,CHAR(10),Expertise!U20,CHAR(10),Expertise!U21,CHAR(10),Expertise!U22,CHAR(10),Expertise!U23,CHAR(10)))</f>
        <v/>
      </c>
      <c r="T26" s="674" t="str">
        <f>IF(AND(Expertise!V19="",Expertise!V20="",Expertise!V21="",Expertise!V22="",Expertise!V23=""),"",CONCATENATE(Expertise!V19,CHAR(10),Expertise!V20,CHAR(10),Expertise!V21,CHAR(10),Expertise!V22,CHAR(10),Expertise!V23,CHAR(10)))</f>
        <v/>
      </c>
    </row>
    <row r="27" spans="2:21" ht="30" customHeight="1" thickBot="1" x14ac:dyDescent="0.3">
      <c r="B27" s="570"/>
      <c r="C27" s="573"/>
      <c r="D27" s="505"/>
      <c r="E27" s="668"/>
      <c r="F27" s="519"/>
      <c r="G27" s="520"/>
      <c r="H27" s="519"/>
      <c r="I27" s="520"/>
      <c r="J27" s="519"/>
      <c r="K27" s="520"/>
      <c r="L27" s="577"/>
      <c r="M27" s="525"/>
      <c r="N27" s="526"/>
      <c r="O27" s="577"/>
      <c r="P27" s="318" t="s">
        <v>26</v>
      </c>
      <c r="Q27" s="319">
        <f>IF(Expertise!P19="",0,Expertise!P19)</f>
        <v>0</v>
      </c>
      <c r="R27" s="564"/>
      <c r="S27" s="675"/>
      <c r="T27" s="692"/>
    </row>
    <row r="28" spans="2:21" ht="30" customHeight="1" thickBot="1" x14ac:dyDescent="0.3">
      <c r="B28" s="571"/>
      <c r="C28" s="573"/>
      <c r="D28" s="505"/>
      <c r="E28" s="668"/>
      <c r="F28" s="521"/>
      <c r="G28" s="522"/>
      <c r="H28" s="521"/>
      <c r="I28" s="522"/>
      <c r="J28" s="521"/>
      <c r="K28" s="522"/>
      <c r="L28" s="578"/>
      <c r="M28" s="527"/>
      <c r="N28" s="528"/>
      <c r="O28" s="578"/>
      <c r="P28" s="318" t="s">
        <v>36</v>
      </c>
      <c r="Q28" s="320" t="str">
        <f>IF(Q26=0,"n.d.",IF(Q27="","n.d.",IF(Q27=0,"",Q26/Q27)))</f>
        <v>n.d.</v>
      </c>
      <c r="R28" s="565"/>
      <c r="S28" s="675"/>
      <c r="T28" s="692"/>
    </row>
    <row r="29" spans="2:21" ht="30" customHeight="1" thickBot="1" x14ac:dyDescent="0.3">
      <c r="B29" s="629">
        <v>6</v>
      </c>
      <c r="C29" s="633"/>
      <c r="D29" s="588" t="s">
        <v>185</v>
      </c>
      <c r="E29" s="560" t="s">
        <v>162</v>
      </c>
      <c r="F29" s="554" t="s">
        <v>559</v>
      </c>
      <c r="G29" s="555"/>
      <c r="H29" s="589" t="s">
        <v>600</v>
      </c>
      <c r="I29" s="590"/>
      <c r="J29" s="554" t="s">
        <v>172</v>
      </c>
      <c r="K29" s="555"/>
      <c r="L29" s="584"/>
      <c r="M29" s="542" t="s">
        <v>47</v>
      </c>
      <c r="N29" s="543"/>
      <c r="O29" s="587"/>
      <c r="P29" s="22" t="s">
        <v>32</v>
      </c>
      <c r="Q29" s="111"/>
      <c r="R29" s="563" t="str">
        <f>IF(Q31=Berechnung1!D48,Berechnung1!$F$5,IF(OR(Q31&lt; Berechnung1!E48,Q31&gt; Berechnung1!F48),Berechnung1!$G$5,IF(OR(ROUND(Q31,4)&lt;Berechnung1!J48,ROUND(Q31,4)&gt;Berechnung1!K48),Berechnung1!$D$5,IF(OR(ROUND(Q31,4)&lt;Berechnung1!G48,ROUND(Q31,4)&gt;Berechnung1!H48),Berechnung1!$E$5,Berechnung1!$C$5))))</f>
        <v>Unvollständig</v>
      </c>
      <c r="S29" s="611"/>
      <c r="T29" s="611"/>
    </row>
    <row r="30" spans="2:21" ht="30" customHeight="1" thickBot="1" x14ac:dyDescent="0.3">
      <c r="B30" s="629"/>
      <c r="C30" s="633"/>
      <c r="D30" s="549"/>
      <c r="E30" s="561"/>
      <c r="F30" s="556"/>
      <c r="G30" s="557"/>
      <c r="H30" s="591"/>
      <c r="I30" s="592"/>
      <c r="J30" s="556"/>
      <c r="K30" s="557"/>
      <c r="L30" s="585"/>
      <c r="M30" s="544"/>
      <c r="N30" s="545"/>
      <c r="O30" s="585"/>
      <c r="P30" s="21" t="s">
        <v>26</v>
      </c>
      <c r="Q30" s="112">
        <f>Basisdaten!$D$38</f>
        <v>0</v>
      </c>
      <c r="R30" s="564"/>
      <c r="S30" s="642"/>
      <c r="T30" s="612"/>
    </row>
    <row r="31" spans="2:21" ht="30" customHeight="1" thickBot="1" x14ac:dyDescent="0.3">
      <c r="B31" s="630"/>
      <c r="C31" s="634"/>
      <c r="D31" s="550"/>
      <c r="E31" s="562"/>
      <c r="F31" s="558"/>
      <c r="G31" s="559"/>
      <c r="H31" s="593"/>
      <c r="I31" s="594"/>
      <c r="J31" s="558"/>
      <c r="K31" s="559"/>
      <c r="L31" s="586"/>
      <c r="M31" s="546"/>
      <c r="N31" s="547"/>
      <c r="O31" s="586"/>
      <c r="P31" s="21" t="s">
        <v>36</v>
      </c>
      <c r="Q31" s="113" t="str">
        <f>IF(Q29="","n.d.",IF(Q30="","n.d.",IF(Q30=0,"",Q29/Q30)))</f>
        <v>n.d.</v>
      </c>
      <c r="R31" s="565"/>
      <c r="S31" s="642"/>
      <c r="T31" s="613"/>
    </row>
    <row r="32" spans="2:21" ht="30" customHeight="1" thickBot="1" x14ac:dyDescent="0.3">
      <c r="B32" s="635">
        <v>7</v>
      </c>
      <c r="C32" s="636"/>
      <c r="D32" s="548" t="s">
        <v>161</v>
      </c>
      <c r="E32" s="551" t="s">
        <v>447</v>
      </c>
      <c r="F32" s="554" t="s">
        <v>242</v>
      </c>
      <c r="G32" s="555"/>
      <c r="H32" s="554" t="s">
        <v>678</v>
      </c>
      <c r="I32" s="555"/>
      <c r="J32" s="554" t="s">
        <v>239</v>
      </c>
      <c r="K32" s="555"/>
      <c r="L32" s="584"/>
      <c r="M32" s="643" t="s">
        <v>238</v>
      </c>
      <c r="N32" s="543"/>
      <c r="O32" s="644"/>
      <c r="P32" s="22" t="s">
        <v>32</v>
      </c>
      <c r="Q32" s="319">
        <f>Studien!C5</f>
        <v>0</v>
      </c>
      <c r="R32" s="563" t="str">
        <f>IF(Q34=Berechnung1!D51,Berechnung1!$F$5,IF(OR(Q34&lt; Berechnung1!E51,Q34&gt; Berechnung1!F51),Berechnung1!$G$5,IF(OR(ROUND(Q34,4)&lt;Berechnung1!J51,ROUND(Q34,4)&gt;Berechnung1!K51),Berechnung1!$D$5,IF(OR(ROUND(Q34,4)&lt;Berechnung1!G51,ROUND(Q34,4)&gt;Berechnung1!H51),Berechnung1!$E$5,Berechnung1!$C$5))))</f>
        <v>Unvollständig</v>
      </c>
      <c r="S32" s="641"/>
      <c r="T32" s="611"/>
    </row>
    <row r="33" spans="2:21" ht="30" customHeight="1" thickBot="1" x14ac:dyDescent="0.3">
      <c r="B33" s="637"/>
      <c r="C33" s="638"/>
      <c r="D33" s="549"/>
      <c r="E33" s="552"/>
      <c r="F33" s="556"/>
      <c r="G33" s="557"/>
      <c r="H33" s="556"/>
      <c r="I33" s="557"/>
      <c r="J33" s="556"/>
      <c r="K33" s="557"/>
      <c r="L33" s="585"/>
      <c r="M33" s="544"/>
      <c r="N33" s="545"/>
      <c r="O33" s="585"/>
      <c r="P33" s="21" t="s">
        <v>26</v>
      </c>
      <c r="Q33" s="111"/>
      <c r="R33" s="564"/>
      <c r="S33" s="642"/>
      <c r="T33" s="612"/>
    </row>
    <row r="34" spans="2:21" ht="30" customHeight="1" thickBot="1" x14ac:dyDescent="0.3">
      <c r="B34" s="639"/>
      <c r="C34" s="640"/>
      <c r="D34" s="550"/>
      <c r="E34" s="553"/>
      <c r="F34" s="558"/>
      <c r="G34" s="559"/>
      <c r="H34" s="558"/>
      <c r="I34" s="559"/>
      <c r="J34" s="558"/>
      <c r="K34" s="559"/>
      <c r="L34" s="586"/>
      <c r="M34" s="546"/>
      <c r="N34" s="547"/>
      <c r="O34" s="586"/>
      <c r="P34" s="21" t="s">
        <v>36</v>
      </c>
      <c r="Q34" s="113" t="str">
        <f>IF(Q32="","n.d.",IF(Q33="","n.d.",IF(Q33=0,"",Q32/Q33)))</f>
        <v>n.d.</v>
      </c>
      <c r="R34" s="565"/>
      <c r="S34" s="642"/>
      <c r="T34" s="613"/>
    </row>
    <row r="35" spans="2:21" ht="30" customHeight="1" thickBot="1" x14ac:dyDescent="0.3">
      <c r="B35" s="628">
        <v>8</v>
      </c>
      <c r="C35" s="632"/>
      <c r="D35" s="548" t="s">
        <v>163</v>
      </c>
      <c r="E35" s="551" t="s">
        <v>240</v>
      </c>
      <c r="F35" s="554" t="s">
        <v>241</v>
      </c>
      <c r="G35" s="555"/>
      <c r="H35" s="554" t="s">
        <v>448</v>
      </c>
      <c r="I35" s="555"/>
      <c r="J35" s="554" t="s">
        <v>239</v>
      </c>
      <c r="K35" s="555"/>
      <c r="L35" s="584"/>
      <c r="M35" s="542" t="s">
        <v>47</v>
      </c>
      <c r="N35" s="543"/>
      <c r="O35" s="587"/>
      <c r="P35" s="22" t="s">
        <v>32</v>
      </c>
      <c r="Q35" s="111"/>
      <c r="R35" s="563" t="str">
        <f>IF(Q37=Berechnung1!D54,Berechnung1!$F$5,IF(OR(Q37&lt; Berechnung1!E54,Q37&gt; Berechnung1!F54),Berechnung1!$G$5,IF(OR(ROUND(Q37,4)&lt;Berechnung1!J54,ROUND(Q37,4)&gt;Berechnung1!K54),Berechnung1!$D$5,IF(OR(ROUND(Q37,4)&lt;Berechnung1!G54,ROUND(Q37,4)&gt;Berechnung1!H54),Berechnung1!$E$5,Berechnung1!$C$5))))</f>
        <v>Unvollständig</v>
      </c>
      <c r="S35" s="641"/>
      <c r="T35" s="641"/>
    </row>
    <row r="36" spans="2:21" ht="30" customHeight="1" thickBot="1" x14ac:dyDescent="0.3">
      <c r="B36" s="629"/>
      <c r="C36" s="633"/>
      <c r="D36" s="549"/>
      <c r="E36" s="552"/>
      <c r="F36" s="556"/>
      <c r="G36" s="557"/>
      <c r="H36" s="556"/>
      <c r="I36" s="557"/>
      <c r="J36" s="556"/>
      <c r="K36" s="557"/>
      <c r="L36" s="585"/>
      <c r="M36" s="544"/>
      <c r="N36" s="545"/>
      <c r="O36" s="585"/>
      <c r="P36" s="21" t="s">
        <v>26</v>
      </c>
      <c r="Q36" s="112">
        <f>IF(Q33="",0,Q33)</f>
        <v>0</v>
      </c>
      <c r="R36" s="564"/>
      <c r="S36" s="642"/>
      <c r="T36" s="612"/>
      <c r="U36" s="74">
        <f>IF(Basisdaten!D34="",0,Basisdaten!D34)</f>
        <v>0</v>
      </c>
    </row>
    <row r="37" spans="2:21" ht="30" customHeight="1" thickBot="1" x14ac:dyDescent="0.3">
      <c r="B37" s="630"/>
      <c r="C37" s="634"/>
      <c r="D37" s="550"/>
      <c r="E37" s="553"/>
      <c r="F37" s="558"/>
      <c r="G37" s="559"/>
      <c r="H37" s="558"/>
      <c r="I37" s="559"/>
      <c r="J37" s="558"/>
      <c r="K37" s="559"/>
      <c r="L37" s="586"/>
      <c r="M37" s="546"/>
      <c r="N37" s="547"/>
      <c r="O37" s="586"/>
      <c r="P37" s="21" t="s">
        <v>36</v>
      </c>
      <c r="Q37" s="113" t="str">
        <f>IF(Q35="","n.d.",IF(Q36="","n.d.",IF(Q36=0,"",Q35/Q36)))</f>
        <v>n.d.</v>
      </c>
      <c r="R37" s="565"/>
      <c r="S37" s="642"/>
      <c r="T37" s="613"/>
    </row>
    <row r="38" spans="2:21" ht="42.75" customHeight="1" thickBot="1" x14ac:dyDescent="0.3">
      <c r="B38" s="635" t="s">
        <v>666</v>
      </c>
      <c r="C38" s="636"/>
      <c r="D38" s="698"/>
      <c r="E38" s="698" t="s">
        <v>647</v>
      </c>
      <c r="F38" s="496" t="s">
        <v>802</v>
      </c>
      <c r="G38" s="596"/>
      <c r="H38" s="496" t="s">
        <v>803</v>
      </c>
      <c r="I38" s="596"/>
      <c r="J38" s="496" t="s">
        <v>648</v>
      </c>
      <c r="K38" s="596"/>
      <c r="L38" s="698"/>
      <c r="M38" s="500" t="s">
        <v>184</v>
      </c>
      <c r="N38" s="579"/>
      <c r="O38" s="698"/>
      <c r="P38" s="321" t="s">
        <v>32</v>
      </c>
      <c r="Q38" s="111"/>
      <c r="R38" s="563" t="str">
        <f>IF(Q40=Berechnung1!D57,Berechnung1!$F$5,IF(OR(Q40&lt; Berechnung1!E57,Q40&gt; Berechnung1!F57),Berechnung1!$G$5,IF(OR(ROUND(Q40,4)&lt;Berechnung1!J57,ROUND(Q40,4)&gt;Berechnung1!K57),Berechnung1!$D$5,IF(OR(ROUND(Q40,4)&lt;Berechnung1!G57,ROUND(Q40,4)&gt;Berechnung1!H57),Berechnung1!$E$5,Berechnung1!$C$5))))</f>
        <v>Unvollständig</v>
      </c>
      <c r="S38" s="695"/>
      <c r="T38" s="695"/>
    </row>
    <row r="39" spans="2:21" ht="42.75" customHeight="1" thickBot="1" x14ac:dyDescent="0.3">
      <c r="B39" s="637"/>
      <c r="C39" s="638"/>
      <c r="D39" s="698"/>
      <c r="E39" s="698"/>
      <c r="F39" s="597"/>
      <c r="G39" s="598"/>
      <c r="H39" s="597"/>
      <c r="I39" s="598"/>
      <c r="J39" s="597"/>
      <c r="K39" s="598"/>
      <c r="L39" s="698"/>
      <c r="M39" s="580"/>
      <c r="N39" s="581"/>
      <c r="O39" s="698"/>
      <c r="P39" s="322" t="s">
        <v>26</v>
      </c>
      <c r="Q39" s="111"/>
      <c r="R39" s="564"/>
      <c r="S39" s="642"/>
      <c r="T39" s="696"/>
    </row>
    <row r="40" spans="2:21" ht="42.75" customHeight="1" thickBot="1" x14ac:dyDescent="0.3">
      <c r="B40" s="639"/>
      <c r="C40" s="640"/>
      <c r="D40" s="698"/>
      <c r="E40" s="698"/>
      <c r="F40" s="599"/>
      <c r="G40" s="600"/>
      <c r="H40" s="599"/>
      <c r="I40" s="600"/>
      <c r="J40" s="599"/>
      <c r="K40" s="600"/>
      <c r="L40" s="698"/>
      <c r="M40" s="582"/>
      <c r="N40" s="583"/>
      <c r="O40" s="698"/>
      <c r="P40" s="322" t="s">
        <v>36</v>
      </c>
      <c r="Q40" s="113" t="str">
        <f>IF(Q38="","n.d.",IF(Q39="","n.d.",IF(Q39=0,"",Q38/Q39)))</f>
        <v>n.d.</v>
      </c>
      <c r="R40" s="565"/>
      <c r="S40" s="642"/>
      <c r="T40" s="697"/>
    </row>
    <row r="41" spans="2:21" ht="6.75" customHeight="1" x14ac:dyDescent="0.25">
      <c r="B41" s="541"/>
      <c r="C41" s="541"/>
      <c r="D41" s="541"/>
      <c r="E41" s="541"/>
      <c r="F41" s="541"/>
      <c r="G41" s="541"/>
      <c r="H41" s="541"/>
      <c r="I41" s="541"/>
      <c r="J41" s="541"/>
      <c r="K41" s="541"/>
      <c r="L41" s="541"/>
      <c r="M41" s="541"/>
      <c r="N41" s="541"/>
      <c r="O41" s="541"/>
      <c r="P41" s="541"/>
      <c r="Q41" s="541"/>
      <c r="R41" s="541"/>
      <c r="S41" s="308"/>
      <c r="T41" s="309"/>
    </row>
    <row r="42" spans="2:21" ht="7.5" customHeight="1" x14ac:dyDescent="0.25">
      <c r="B42" s="460"/>
      <c r="C42" s="460"/>
      <c r="D42" s="460"/>
      <c r="E42" s="460"/>
      <c r="F42" s="460"/>
      <c r="G42" s="460"/>
      <c r="H42" s="460"/>
      <c r="I42" s="460"/>
      <c r="J42" s="460"/>
      <c r="K42" s="460"/>
      <c r="L42" s="460"/>
      <c r="M42" s="460"/>
      <c r="N42" s="460"/>
      <c r="O42" s="460"/>
      <c r="P42" s="460"/>
      <c r="Q42" s="460"/>
      <c r="R42" s="460"/>
    </row>
    <row r="43" spans="2:21" ht="18" customHeight="1" thickBot="1" x14ac:dyDescent="0.3">
      <c r="B43" s="647" t="s">
        <v>27</v>
      </c>
      <c r="C43" s="647"/>
      <c r="D43" s="647"/>
      <c r="E43" s="647"/>
    </row>
    <row r="44" spans="2:21" ht="18" customHeight="1" thickBot="1" x14ac:dyDescent="0.3">
      <c r="D44" s="648" t="s">
        <v>554</v>
      </c>
      <c r="E44" s="649"/>
      <c r="F44" s="220" t="s">
        <v>28</v>
      </c>
      <c r="G44" s="221" t="str">
        <f>CONCATENATE(TEXT(Berechnung1!C9,"0,00%")," (",Berechnung1!C6, ")")</f>
        <v>0,00% (0)</v>
      </c>
      <c r="H44" s="652" t="str">
        <f>CONCATENATE(TEXT(Berechnung1!D10,"0,00%")," (",Berechnung1!D7, ")")</f>
        <v>0,00% (0)</v>
      </c>
      <c r="I44" s="660" t="s">
        <v>220</v>
      </c>
    </row>
    <row r="45" spans="2:21" ht="18" customHeight="1" thickBot="1" x14ac:dyDescent="0.3">
      <c r="D45" s="650"/>
      <c r="E45" s="651"/>
      <c r="F45" s="222" t="s">
        <v>94</v>
      </c>
      <c r="G45" s="222" t="str">
        <f>CONCATENATE(TEXT(Berechnung1!D9,"0,00%")," (",Berechnung1!D6, ")")</f>
        <v>0,00% (0)</v>
      </c>
      <c r="H45" s="652"/>
      <c r="I45" s="661"/>
    </row>
    <row r="46" spans="2:21" ht="18" customHeight="1" thickBot="1" x14ac:dyDescent="0.3">
      <c r="D46" s="653" t="s">
        <v>555</v>
      </c>
      <c r="E46" s="654"/>
      <c r="F46" s="654"/>
      <c r="G46" s="655"/>
      <c r="H46" s="223" t="str">
        <f>CONCATENATE(TEXT(Berechnung1!E10,"0,00%")," (",Berechnung1!E7, ")")</f>
        <v>0,00% (0)</v>
      </c>
      <c r="I46" s="226" t="str">
        <f>CONCATENATE(TEXT(Berechnung1!E11,"0,00%")," (",Berechnung1!E8, ")")</f>
        <v>0,00% (0)</v>
      </c>
    </row>
    <row r="47" spans="2:21" ht="18" customHeight="1" thickBot="1" x14ac:dyDescent="0.3">
      <c r="D47" s="656" t="s">
        <v>29</v>
      </c>
      <c r="E47" s="657"/>
      <c r="F47" s="224" t="s">
        <v>100</v>
      </c>
      <c r="G47" s="224" t="str">
        <f>CONCATENATE(TEXT(Berechnung1!G9,"0,00%")," (",Berechnung1!G6,")")</f>
        <v>0,00% (0)</v>
      </c>
      <c r="H47" s="652" t="str">
        <f>CONCATENATE(TEXT(Berechnung1!G10,"0,00%")," (",Berechnung1!G8, ")")</f>
        <v>100,00% (11)</v>
      </c>
      <c r="I47" s="652"/>
    </row>
    <row r="48" spans="2:21" ht="18" customHeight="1" thickBot="1" x14ac:dyDescent="0.3">
      <c r="D48" s="658"/>
      <c r="E48" s="659"/>
      <c r="F48" s="225" t="s">
        <v>101</v>
      </c>
      <c r="G48" s="225" t="str">
        <f>CONCATENATE(TEXT(Berechnung1!F9,"0,00%")," (",Berechnung1!F6, ")")</f>
        <v>100,00% (11)</v>
      </c>
      <c r="H48" s="652"/>
      <c r="I48" s="652"/>
    </row>
    <row r="49" spans="2:21" ht="7.5" customHeight="1" x14ac:dyDescent="0.25"/>
    <row r="50" spans="2:21" s="219" customFormat="1" ht="15" customHeight="1" x14ac:dyDescent="0.25">
      <c r="B50" s="662" t="s">
        <v>553</v>
      </c>
      <c r="C50" s="662"/>
      <c r="D50" s="662"/>
      <c r="E50" s="662"/>
      <c r="F50" s="662"/>
      <c r="G50" s="662"/>
      <c r="H50" s="662"/>
      <c r="I50" s="662"/>
      <c r="J50" s="662"/>
      <c r="K50" s="662"/>
      <c r="L50" s="662"/>
      <c r="M50" s="662"/>
      <c r="N50" s="662"/>
      <c r="O50" s="662"/>
      <c r="P50" s="662"/>
      <c r="Q50" s="662"/>
      <c r="R50" s="662"/>
      <c r="U50" s="310"/>
    </row>
    <row r="51" spans="2:21" ht="15" customHeight="1" x14ac:dyDescent="0.25">
      <c r="B51" s="646" t="s">
        <v>809</v>
      </c>
      <c r="C51" s="646"/>
      <c r="D51" s="646"/>
      <c r="E51" s="646"/>
      <c r="F51" s="646"/>
      <c r="G51" s="646"/>
      <c r="H51" s="646"/>
      <c r="I51" s="646"/>
      <c r="J51" s="646"/>
      <c r="K51" s="646"/>
      <c r="L51" s="646"/>
      <c r="M51" s="646"/>
      <c r="N51" s="646"/>
      <c r="O51" s="646"/>
      <c r="P51" s="646"/>
      <c r="Q51" s="646"/>
      <c r="R51" s="646"/>
    </row>
    <row r="52" spans="2:21" ht="130.5" customHeight="1" x14ac:dyDescent="0.25">
      <c r="B52" s="663" t="s">
        <v>667</v>
      </c>
      <c r="C52" s="663"/>
      <c r="D52" s="663"/>
      <c r="E52" s="663"/>
      <c r="F52" s="663"/>
      <c r="G52" s="663"/>
      <c r="H52" s="663"/>
      <c r="I52" s="663"/>
      <c r="J52" s="663"/>
      <c r="K52" s="663"/>
      <c r="L52" s="663"/>
      <c r="M52" s="663"/>
      <c r="N52" s="663"/>
      <c r="O52" s="663"/>
      <c r="P52" s="663"/>
      <c r="Q52" s="663"/>
      <c r="R52" s="663"/>
    </row>
    <row r="53" spans="2:21" x14ac:dyDescent="0.25">
      <c r="B53" s="212" t="s">
        <v>462</v>
      </c>
    </row>
    <row r="54" spans="2:21" ht="23.25" customHeight="1" x14ac:dyDescent="0.25">
      <c r="B54" s="645" t="s">
        <v>552</v>
      </c>
      <c r="C54" s="645"/>
      <c r="D54" s="645"/>
      <c r="E54" s="645"/>
      <c r="F54" s="645"/>
      <c r="G54" s="645"/>
      <c r="H54" s="645"/>
      <c r="I54" s="645"/>
      <c r="J54" s="645"/>
      <c r="K54" s="645"/>
      <c r="L54" s="645"/>
      <c r="M54" s="645"/>
      <c r="N54" s="645"/>
      <c r="O54" s="645"/>
      <c r="P54" s="645"/>
      <c r="Q54" s="645"/>
      <c r="R54" s="645"/>
    </row>
  </sheetData>
  <sheetProtection algorithmName="SHA-512" hashValue="aFrVq0/DX9X3VmV9aUk58DDe2Rab6XuHGc2dUJu7dfQsHsLYE29ZX062vqUfS5xHqfAvpoK3/0byZegox8vdFQ==" saltValue="llBgx/jIJxtfXuw9GSWSEw==" spinCount="100000" sheet="1" objects="1" selectLockedCells="1"/>
  <dataConsolidate/>
  <mergeCells count="166">
    <mergeCell ref="R38:R40"/>
    <mergeCell ref="S38:S40"/>
    <mergeCell ref="T38:T40"/>
    <mergeCell ref="B38:C40"/>
    <mergeCell ref="D38:D40"/>
    <mergeCell ref="E38:E40"/>
    <mergeCell ref="F38:G40"/>
    <mergeCell ref="H38:I40"/>
    <mergeCell ref="J38:K40"/>
    <mergeCell ref="L38:L40"/>
    <mergeCell ref="M38:N40"/>
    <mergeCell ref="O38:O40"/>
    <mergeCell ref="T23:T25"/>
    <mergeCell ref="T26:T28"/>
    <mergeCell ref="D23:D28"/>
    <mergeCell ref="T17:T19"/>
    <mergeCell ref="S14:S16"/>
    <mergeCell ref="L14:L16"/>
    <mergeCell ref="O14:O16"/>
    <mergeCell ref="T14:T16"/>
    <mergeCell ref="L17:L19"/>
    <mergeCell ref="O17:O19"/>
    <mergeCell ref="J20:K22"/>
    <mergeCell ref="M20:N22"/>
    <mergeCell ref="R17:R19"/>
    <mergeCell ref="R20:R22"/>
    <mergeCell ref="O23:O25"/>
    <mergeCell ref="O26:O28"/>
    <mergeCell ref="D14:D16"/>
    <mergeCell ref="E14:E16"/>
    <mergeCell ref="F14:G16"/>
    <mergeCell ref="H14:I16"/>
    <mergeCell ref="J14:K16"/>
    <mergeCell ref="R14:R16"/>
    <mergeCell ref="H26:I28"/>
    <mergeCell ref="D4:E4"/>
    <mergeCell ref="G4:O4"/>
    <mergeCell ref="E23:E25"/>
    <mergeCell ref="E26:E28"/>
    <mergeCell ref="F23:G25"/>
    <mergeCell ref="F26:G28"/>
    <mergeCell ref="S23:S25"/>
    <mergeCell ref="S26:S28"/>
    <mergeCell ref="S11:S13"/>
    <mergeCell ref="J11:K13"/>
    <mergeCell ref="L11:L13"/>
    <mergeCell ref="M11:N13"/>
    <mergeCell ref="O11:O13"/>
    <mergeCell ref="P11:P13"/>
    <mergeCell ref="S6:T6"/>
    <mergeCell ref="H6:I7"/>
    <mergeCell ref="J6:K7"/>
    <mergeCell ref="M6:N7"/>
    <mergeCell ref="L6:L7"/>
    <mergeCell ref="O6:O7"/>
    <mergeCell ref="P6:Q7"/>
    <mergeCell ref="S8:S10"/>
    <mergeCell ref="T8:T10"/>
    <mergeCell ref="H8:I10"/>
    <mergeCell ref="B54:R54"/>
    <mergeCell ref="B51:R51"/>
    <mergeCell ref="B43:E43"/>
    <mergeCell ref="D44:E45"/>
    <mergeCell ref="H44:H45"/>
    <mergeCell ref="D46:G46"/>
    <mergeCell ref="D47:E48"/>
    <mergeCell ref="H47:I48"/>
    <mergeCell ref="I44:I45"/>
    <mergeCell ref="B50:R50"/>
    <mergeCell ref="B52:R52"/>
    <mergeCell ref="B6:C7"/>
    <mergeCell ref="B14:C16"/>
    <mergeCell ref="B17:C19"/>
    <mergeCell ref="B20:C22"/>
    <mergeCell ref="B29:C31"/>
    <mergeCell ref="B32:C34"/>
    <mergeCell ref="B35:C37"/>
    <mergeCell ref="R35:R37"/>
    <mergeCell ref="T35:T37"/>
    <mergeCell ref="S35:S37"/>
    <mergeCell ref="M14:N16"/>
    <mergeCell ref="L29:L31"/>
    <mergeCell ref="L35:L37"/>
    <mergeCell ref="O35:O37"/>
    <mergeCell ref="S20:S22"/>
    <mergeCell ref="T20:T22"/>
    <mergeCell ref="S29:S31"/>
    <mergeCell ref="T29:T31"/>
    <mergeCell ref="M32:N34"/>
    <mergeCell ref="S32:S34"/>
    <mergeCell ref="L32:L34"/>
    <mergeCell ref="O32:O34"/>
    <mergeCell ref="T32:T34"/>
    <mergeCell ref="S17:S19"/>
    <mergeCell ref="J8:K10"/>
    <mergeCell ref="L8:L10"/>
    <mergeCell ref="M8:N10"/>
    <mergeCell ref="O8:O10"/>
    <mergeCell ref="P8:P10"/>
    <mergeCell ref="Q8:Q10"/>
    <mergeCell ref="T11:T13"/>
    <mergeCell ref="B5:R5"/>
    <mergeCell ref="D6:D7"/>
    <mergeCell ref="E6:E7"/>
    <mergeCell ref="F6:G7"/>
    <mergeCell ref="R6:R7"/>
    <mergeCell ref="F8:G10"/>
    <mergeCell ref="D8:D10"/>
    <mergeCell ref="E8:E10"/>
    <mergeCell ref="B8:B13"/>
    <mergeCell ref="C8:C10"/>
    <mergeCell ref="C11:C13"/>
    <mergeCell ref="D11:D13"/>
    <mergeCell ref="E11:E13"/>
    <mergeCell ref="F11:G13"/>
    <mergeCell ref="H11:I13"/>
    <mergeCell ref="R8:R10"/>
    <mergeCell ref="Q11:Q13"/>
    <mergeCell ref="R11:R13"/>
    <mergeCell ref="M17:N19"/>
    <mergeCell ref="L20:L22"/>
    <mergeCell ref="O29:O31"/>
    <mergeCell ref="O20:O22"/>
    <mergeCell ref="J17:K19"/>
    <mergeCell ref="D29:D31"/>
    <mergeCell ref="D20:D22"/>
    <mergeCell ref="D32:D34"/>
    <mergeCell ref="E32:E34"/>
    <mergeCell ref="E29:E31"/>
    <mergeCell ref="F29:G31"/>
    <mergeCell ref="H29:I31"/>
    <mergeCell ref="J29:K31"/>
    <mergeCell ref="M29:N31"/>
    <mergeCell ref="F32:G34"/>
    <mergeCell ref="H32:I34"/>
    <mergeCell ref="J32:K34"/>
    <mergeCell ref="D17:D19"/>
    <mergeCell ref="E17:E19"/>
    <mergeCell ref="F17:G19"/>
    <mergeCell ref="H17:I19"/>
    <mergeCell ref="H23:I25"/>
    <mergeCell ref="J23:K25"/>
    <mergeCell ref="B41:R42"/>
    <mergeCell ref="M35:N37"/>
    <mergeCell ref="D35:D37"/>
    <mergeCell ref="E35:E37"/>
    <mergeCell ref="F35:G37"/>
    <mergeCell ref="H35:I37"/>
    <mergeCell ref="J35:K37"/>
    <mergeCell ref="E20:E22"/>
    <mergeCell ref="F20:G22"/>
    <mergeCell ref="H20:I22"/>
    <mergeCell ref="R29:R31"/>
    <mergeCell ref="R32:R34"/>
    <mergeCell ref="P23:P25"/>
    <mergeCell ref="Q23:Q25"/>
    <mergeCell ref="R23:R25"/>
    <mergeCell ref="R26:R28"/>
    <mergeCell ref="B23:B28"/>
    <mergeCell ref="C23:C25"/>
    <mergeCell ref="C26:C28"/>
    <mergeCell ref="J26:K28"/>
    <mergeCell ref="L23:L25"/>
    <mergeCell ref="L26:L28"/>
    <mergeCell ref="M23:N25"/>
    <mergeCell ref="M26:N28"/>
  </mergeCells>
  <phoneticPr fontId="61" type="noConversion"/>
  <conditionalFormatting sqref="Q14">
    <cfRule type="expression" dxfId="98" priority="306" stopIfTrue="1">
      <formula>LEN(TRIM(Q14))=0</formula>
    </cfRule>
  </conditionalFormatting>
  <conditionalFormatting sqref="Q17">
    <cfRule type="expression" dxfId="97" priority="39" stopIfTrue="1">
      <formula>LEN(TRIM(Q17))=0</formula>
    </cfRule>
  </conditionalFormatting>
  <conditionalFormatting sqref="Q20">
    <cfRule type="expression" dxfId="96" priority="38" stopIfTrue="1">
      <formula>LEN(TRIM(Q20))=0</formula>
    </cfRule>
  </conditionalFormatting>
  <conditionalFormatting sqref="Q29">
    <cfRule type="expression" dxfId="95" priority="37" stopIfTrue="1">
      <formula>LEN(TRIM(Q29))=0</formula>
    </cfRule>
  </conditionalFormatting>
  <conditionalFormatting sqref="Q33">
    <cfRule type="expression" dxfId="94" priority="36" stopIfTrue="1">
      <formula>LEN(TRIM(Q33))=0</formula>
    </cfRule>
  </conditionalFormatting>
  <conditionalFormatting sqref="Q35">
    <cfRule type="expression" dxfId="93" priority="35" stopIfTrue="1">
      <formula>LEN(TRIM(Q35))=0</formula>
    </cfRule>
  </conditionalFormatting>
  <conditionalFormatting sqref="Q38:Q39">
    <cfRule type="expression" dxfId="92" priority="21" stopIfTrue="1">
      <formula>LEN(TRIM(Q38))=0</formula>
    </cfRule>
  </conditionalFormatting>
  <conditionalFormatting sqref="R8:R40">
    <cfRule type="expression" dxfId="91" priority="96" stopIfTrue="1">
      <formula>OR(R8=$F$48,R8=$F$47)</formula>
    </cfRule>
    <cfRule type="cellIs" dxfId="90" priority="97" stopIfTrue="1" operator="equal">
      <formula>"I.O. (Plausibilität unklar)"</formula>
    </cfRule>
    <cfRule type="cellIs" dxfId="89" priority="98" stopIfTrue="1" operator="equal">
      <formula>"Sollvorgabe nicht erfüllt"</formula>
    </cfRule>
    <cfRule type="cellIs" dxfId="88" priority="99" stopIfTrue="1" operator="equal">
      <formula>"I.O."</formula>
    </cfRule>
  </conditionalFormatting>
  <conditionalFormatting sqref="S8:S40">
    <cfRule type="notContainsBlanks" dxfId="87" priority="397" stopIfTrue="1">
      <formula>LEN(TRIM(S8))&gt;0</formula>
    </cfRule>
    <cfRule type="expression" dxfId="86" priority="398" stopIfTrue="1">
      <formula>OR($R8="Sollvorgabe nicht erfüllt",$R8="I.O. (Plausibilität unklar)",$R8=$F$48)</formula>
    </cfRule>
  </conditionalFormatting>
  <conditionalFormatting sqref="S11:S13">
    <cfRule type="notContainsBlanks" dxfId="85" priority="462" stopIfTrue="1">
      <formula>LEN(TRIM(S11))&gt;0</formula>
    </cfRule>
    <cfRule type="expression" dxfId="84" priority="463" stopIfTrue="1">
      <formula>OR($R11=#REF!,$R11="I.O. (Plausibilität unklar)",$R11=#REF!)</formula>
    </cfRule>
  </conditionalFormatting>
  <conditionalFormatting sqref="S23:S28">
    <cfRule type="notContainsBlanks" dxfId="83" priority="23" stopIfTrue="1">
      <formula>LEN(TRIM(S23))&gt;0</formula>
    </cfRule>
    <cfRule type="expression" dxfId="82" priority="24" stopIfTrue="1">
      <formula>OR($R23="optional - Sollvorgabe nicht erfüllt",$R23="optional - I.O. (Plausibilität unklar)",$R23="optional - unvollständig")</formula>
    </cfRule>
  </conditionalFormatting>
  <conditionalFormatting sqref="S26:S28">
    <cfRule type="notContainsBlanks" dxfId="81" priority="1" stopIfTrue="1">
      <formula>LEN(TRIM(S26))&gt;0</formula>
    </cfRule>
    <cfRule type="expression" dxfId="80" priority="2" stopIfTrue="1">
      <formula>OR($R26="optional - Sollvorgabe nicht erfüllt",$R26="optional - I.O. (Plausibilität unklar)",$R26="optional - unvollständig")</formula>
    </cfRule>
    <cfRule type="notContainsBlanks" dxfId="79" priority="3" stopIfTrue="1">
      <formula>LEN(TRIM(S26))&gt;0</formula>
    </cfRule>
    <cfRule type="expression" dxfId="78" priority="4" stopIfTrue="1">
      <formula>OR($R26="optional - Sollvorgabe nicht erfüllt",$R26="optional - I.O. (Plausibilität unklar)",$R26="optional - unvollständig")</formula>
    </cfRule>
  </conditionalFormatting>
  <conditionalFormatting sqref="S38:S40">
    <cfRule type="notContainsBlanks" dxfId="77" priority="19" stopIfTrue="1">
      <formula>LEN(TRIM(S38))&gt;0</formula>
    </cfRule>
    <cfRule type="expression" dxfId="76" priority="20" stopIfTrue="1">
      <formula>OR($R38="optional - Sollvorgabe nicht erfüllt",$R38="optional - I.O. (Plausibilität unklar)",$R38="optional - Unvollständig")</formula>
    </cfRule>
  </conditionalFormatting>
  <dataValidations count="10">
    <dataValidation type="whole" showErrorMessage="1" errorTitle="Eingabefehler" error="1. Tabellenblatt Basisdaten muss vollständig ausgefüllt sein._x000a_2. Zähler muss eine positive ganze Zahl sein._x000a_3. Zähler kann nicht größer als Nenner sein." sqref="Q14 Q20 Q17 Q29 Q35" xr:uid="{00000000-0002-0000-0800-000000000000}">
      <formula1>0</formula1>
      <formula2>IF(Q15="",5000,Q15)</formula2>
    </dataValidation>
    <dataValidation errorStyle="information" allowBlank="1" showInputMessage="1" showErrorMessage="1" errorTitle="Kennzahl" promptTitle="Kennzahl" sqref="D6:D7 B6" xr:uid="{00000000-0002-0000-0800-000001000000}"/>
    <dataValidation type="textLength" allowBlank="1" showInputMessage="1" showErrorMessage="1" errorTitle="Zeichenlänge" error="Minimal 30 Zeichen und max. 500 Zeichen." sqref="S29:T41 S11:S22 T8:T22" xr:uid="{00000000-0002-0000-0800-000002000000}">
      <formula1>30</formula1>
      <formula2>500</formula2>
    </dataValidation>
    <dataValidation type="whole" showErrorMessage="1" errorTitle="Eingabefehler" error="1. Tabellenblatt Basisdaten muss vollständig ausgefüllt sein!_x000a_2. Zähler muss eine positive ganze Zahl sein." sqref="Q32" xr:uid="{00000000-0002-0000-0800-000003000000}">
      <formula1>0</formula1>
      <formula2>5000</formula2>
    </dataValidation>
    <dataValidation type="textLength" allowBlank="1" showInputMessage="1" showErrorMessage="1" errorTitle="Zeichenlänge" error="Minimal 30 Zeichen und max. 500 Zeichen." promptTitle="Hinweis" prompt="Wenn die Datenqualität nicht &quot;I.O.&quot; ist, ist der Kennzahlenwert zu begründen." sqref="S8:S10" xr:uid="{00000000-0002-0000-0800-000004000000}">
      <formula1>30</formula1>
      <formula2>500</formula2>
    </dataValidation>
    <dataValidation type="whole" showErrorMessage="1" errorTitle="Eingabefehler" error="1. Tabellenblatt Basisdaten muss vollständig ausgefüllt sein._x000a_2. Nenner muss eine positive ganze Zahl sein. _x000a_3. Nenner kann nicht größer als Anzahl Primärfälle sein." sqref="Q33" xr:uid="{00000000-0002-0000-0800-000005000000}">
      <formula1>0</formula1>
      <formula2>IF(AND(Q33&lt;=Q11,Q33&gt;0)=TRUE,Q11,0)</formula2>
    </dataValidation>
    <dataValidation type="textLength" allowBlank="1" showInputMessage="1" showErrorMessage="1" errorTitle="Zeichenlänge" error="Minimal 30 Zeichen und max. 200 Zeichen." sqref="S42:T49" xr:uid="{00000000-0002-0000-0800-000006000000}">
      <formula1>30</formula1>
      <formula2>200</formula2>
    </dataValidation>
    <dataValidation allowBlank="1" showInputMessage="1" showErrorMessage="1" errorTitle="Zeichenlänge" error="Minimal 30 Zeichen und max. 500 Zeichen." sqref="S23:T28" xr:uid="{00000000-0002-0000-0800-000007000000}"/>
    <dataValidation type="whole" allowBlank="1" showInputMessage="1" showErrorMessage="1" errorTitle="Eingabefehler" error="1. Tabellenblatt Basisdaten muss vollständig ausgefüllt sein._x000a_2. Zähler muss eine positive ganze Zahl sein._x000a_3. Zähler kann nicht größer als Nenner sein." sqref="Q38" xr:uid="{00000000-0002-0000-0800-000008000000}">
      <formula1>0</formula1>
      <formula2>IF(Q39="",5000,Q39)</formula2>
    </dataValidation>
    <dataValidation type="whole" showInputMessage="1" showErrorMessage="1" errorTitle="Eingabefehler" error="1. Nenner muss eine positive ganze Zahl sein. _x000a_2. Nenner kann nicht größer als Anzahl Zentrumsfälle sein." sqref="Q39" xr:uid="{00000000-0002-0000-0800-000009000000}">
      <formula1>0</formula1>
      <formula2>IF(AND(Q39&lt;=Q15,Q39&gt;0)=TRUE,Q15,0)</formula2>
    </dataValidation>
  </dataValidations>
  <pageMargins left="3.937007874015748E-2" right="3.937007874015748E-2" top="0.27559055118110237" bottom="0.27559055118110237" header="0.11811023622047245" footer="0.11811023622047245"/>
  <pageSetup paperSize="9" scale="98" fitToHeight="0" orientation="landscape" r:id="rId1"/>
  <headerFooter>
    <oddFooter>&amp;L&amp;"Arial,Standard"&amp;7
&amp;F&amp;C&amp;"Arial,Standard"&amp;7
 © DKG  Alle Rechte vorbehalten&amp;R&amp;"Arial,Standard"&amp;7
&amp;P</oddFooter>
  </headerFooter>
  <rowBreaks count="2" manualBreakCount="2">
    <brk id="22" max="17" man="1"/>
    <brk id="37" max="17" man="1"/>
  </rowBreaks>
  <ignoredErrors>
    <ignoredError sqref="D32 D20 D17 D14 D8 D11 D29" twoDigitTextYear="1"/>
  </ignoredErrors>
  <drawing r:id="rId2"/>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16</vt:i4>
      </vt:variant>
    </vt:vector>
  </HeadingPairs>
  <TitlesOfParts>
    <vt:vector size="32" baseType="lpstr">
      <vt:lpstr>Basisdaten</vt:lpstr>
      <vt:lpstr>HilfstabelleB</vt:lpstr>
      <vt:lpstr>HilfstabelleSD</vt:lpstr>
      <vt:lpstr>Datenquelle</vt:lpstr>
      <vt:lpstr>ICD-10-GM</vt:lpstr>
      <vt:lpstr>Expertise</vt:lpstr>
      <vt:lpstr>Studien</vt:lpstr>
      <vt:lpstr>HilfstabelleStudien</vt:lpstr>
      <vt:lpstr>Kennzahlenbogen_(KB)</vt:lpstr>
      <vt:lpstr>HilfstabelleKB</vt:lpstr>
      <vt:lpstr>Berechnung1</vt:lpstr>
      <vt:lpstr>Datendefizite_KB</vt:lpstr>
      <vt:lpstr>Datenfelder</vt:lpstr>
      <vt:lpstr>Hilfstabelle DatendefKB</vt:lpstr>
      <vt:lpstr>Netzwerk Chirurgie</vt:lpstr>
      <vt:lpstr>HilfstabelleC</vt:lpstr>
      <vt:lpstr>Basisdaten!Print_Area</vt:lpstr>
      <vt:lpstr>Datenfelder!Print_Area</vt:lpstr>
      <vt:lpstr>Expertise!Print_Area</vt:lpstr>
      <vt:lpstr>HilfstabelleC!Print_Area</vt:lpstr>
      <vt:lpstr>'ICD-10-GM'!Print_Area</vt:lpstr>
      <vt:lpstr>'Kennzahlenbogen_(KB)'!Print_Area</vt:lpstr>
      <vt:lpstr>'Netzwerk Chirurgie'!Print_Area</vt:lpstr>
      <vt:lpstr>Studien!Print_Area</vt:lpstr>
      <vt:lpstr>Datendefizite_KB!Print_Titles</vt:lpstr>
      <vt:lpstr>Datenfelder!Print_Titles</vt:lpstr>
      <vt:lpstr>Expertise!Print_Titles</vt:lpstr>
      <vt:lpstr>'Hilfstabelle DatendefKB'!Print_Titles</vt:lpstr>
      <vt:lpstr>'ICD-10-GM'!Print_Titles</vt:lpstr>
      <vt:lpstr>'Kennzahlenbogen_(KB)'!Print_Titles</vt:lpstr>
      <vt:lpstr>Tumordokumentation</vt:lpstr>
      <vt:lpstr>Zentrum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dc:creator>
  <cp:lastModifiedBy>OnkoZert - Roxana Rentea</cp:lastModifiedBy>
  <cp:lastPrinted>2025-08-19T07:11:17Z</cp:lastPrinted>
  <dcterms:created xsi:type="dcterms:W3CDTF">2012-04-12T09:13:43Z</dcterms:created>
  <dcterms:modified xsi:type="dcterms:W3CDTF">2025-11-19T07:54:08Z</dcterms:modified>
</cp:coreProperties>
</file>