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filterPrivacy="1" codeName="ThisWorkbook" defaultThemeVersion="124226"/>
  <xr:revisionPtr revIDLastSave="0" documentId="13_ncr:1_{E7D7B6C0-0124-4EE1-8366-EA921CC666A7}" xr6:coauthVersionLast="47" xr6:coauthVersionMax="47" xr10:uidLastSave="{00000000-0000-0000-0000-000000000000}"/>
  <workbookProtection workbookAlgorithmName="SHA-512" workbookHashValue="sZOvjpXkdzW4FTRydEtl7Ba0IfhF2sVpuboA3/xyFtrdZR0FCliKMlghogZtsIwn69CZT424WCqBEsXF0h9sTQ==" workbookSaltValue="QiijcEj2kWplZiGour+Tyw==" workbookSpinCount="100000" lockStructure="1"/>
  <bookViews>
    <workbookView xWindow="-120" yWindow="-120" windowWidth="29040" windowHeight="15840" tabRatio="871" xr2:uid="{00000000-000D-0000-FFFF-FFFF00000000}"/>
  </bookViews>
  <sheets>
    <sheet name="Basisdaten" sheetId="17" r:id="rId1"/>
    <sheet name="HilfstabelleB" sheetId="20" state="hidden" r:id="rId2"/>
    <sheet name="Kennzahlenbogen_(KB)" sheetId="5" r:id="rId3"/>
    <sheet name="Datenquelle" sheetId="4" state="hidden" r:id="rId4"/>
    <sheet name="HilfstabelleSD" sheetId="3" state="hidden" r:id="rId5"/>
    <sheet name="HilfstabelleKB" sheetId="7" state="hidden" r:id="rId6"/>
    <sheet name="Berechnung1" sheetId="16" state="hidden" r:id="rId7"/>
    <sheet name="Datendefizite_KB" sheetId="18" r:id="rId8"/>
    <sheet name="Hilfstabelle Datendef_KB" sheetId="19" state="hidden" r:id="rId9"/>
  </sheets>
  <definedNames>
    <definedName name="_xlnm._FilterDatabase" localSheetId="3" hidden="1">Datenquelle!$A$5:$I$30</definedName>
    <definedName name="myItem" localSheetId="0">OFFSET(myItemList,0,0,COUNTA(myItemList),1)</definedName>
    <definedName name="myItem" localSheetId="6">OFFSET(Berechnung1!myItemList,0,0,COUNTA(Berechnung1!myItemList),1)</definedName>
    <definedName name="myItem" localSheetId="7">OFFSET(myItemList,0,0,COUNTA(myItemList),1)</definedName>
    <definedName name="myItem" localSheetId="8">OFFSET(myItemList,0,0,COUNTA(myItemList),1)</definedName>
    <definedName name="myItem">OFFSET(myItemList,0,0,COUNTA(myItemList),1)</definedName>
    <definedName name="_xlnm.Print_Area" localSheetId="0">Basisdaten!$A$1:$M$67</definedName>
    <definedName name="_xlnm.Print_Area" localSheetId="7">OFFSET(Datendefizite_KB!$B$1,0,0,SUMPRODUCT((Datendefizite_KB!$B$14:$B$20&lt;&gt;"")+0)+13,11)</definedName>
    <definedName name="_xlnm.Print_Area" localSheetId="2">'Kennzahlenbogen_(KB)'!$B$1:$R$45</definedName>
    <definedName name="_xlnm.Print_Titles" localSheetId="0">Basisdaten!$1:$4</definedName>
    <definedName name="_xlnm.Print_Titles" localSheetId="7">Datendefizite_KB!$12:$13</definedName>
    <definedName name="_xlnm.Print_Titles" localSheetId="2">'Kennzahlenbogen_(KB)'!$7:$8</definedName>
    <definedName name="_xlnm.Print_Titles">'Kennzahlenbogen_(KB)'!$7:$8</definedName>
    <definedName name="Reg.Nr.">Datenquelle!$A$30:$A$30</definedName>
    <definedName name="Z_AD479C9E_06F7_4C03_8179_295428B49475_.wvu.PrintArea" localSheetId="0" hidden="1">Basisdaten!$A$1:$H$64</definedName>
    <definedName name="Z_AD479C9E_06F7_4C03_8179_295428B49475_.wvu.PrintTitles" localSheetId="7" hidden="1">Datendefizite_KB!$12:$13</definedName>
    <definedName name="Z_DAA0C1F4_4D8F_4BD8_91F9_40281B589772_.wvu.PrintArea" localSheetId="0" hidden="1">Basisdaten!$A$1:$H$64</definedName>
    <definedName name="Z_DAA0C1F4_4D8F_4BD8_91F9_40281B589772_.wvu.PrintTitles" localSheetId="7" hidden="1">Datendefizite_KB!$12:$13</definedName>
    <definedName name="Zentrum">Datenquelle!$A$30:$A$30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 i="4" l="1"/>
  <c r="J8" i="4"/>
  <c r="J9" i="4"/>
  <c r="J10" i="4"/>
  <c r="J11" i="4"/>
  <c r="J12" i="4"/>
  <c r="J13" i="4"/>
  <c r="J14" i="4"/>
  <c r="J15" i="4"/>
  <c r="J16" i="4"/>
  <c r="J17" i="4"/>
  <c r="J18" i="4"/>
  <c r="J19" i="4"/>
  <c r="J20" i="4"/>
  <c r="J21" i="4"/>
  <c r="J22" i="4"/>
  <c r="J23" i="4"/>
  <c r="J24" i="4"/>
  <c r="J25" i="4"/>
  <c r="J26" i="4"/>
  <c r="J27" i="4"/>
  <c r="J28" i="4"/>
  <c r="J29" i="4"/>
  <c r="J6" i="4"/>
  <c r="A43" i="20"/>
  <c r="D3" i="20"/>
  <c r="E3" i="20"/>
  <c r="F3" i="20"/>
  <c r="D4" i="20"/>
  <c r="E4" i="20"/>
  <c r="F4" i="20"/>
  <c r="D5" i="20"/>
  <c r="E5" i="20"/>
  <c r="F5" i="20"/>
  <c r="D6" i="20"/>
  <c r="E6" i="20"/>
  <c r="F6" i="20"/>
  <c r="D7" i="20"/>
  <c r="E7" i="20"/>
  <c r="F7" i="20"/>
  <c r="D8" i="20"/>
  <c r="E8" i="20"/>
  <c r="F8" i="20"/>
  <c r="D9" i="20"/>
  <c r="E9" i="20"/>
  <c r="F9" i="20"/>
  <c r="D10" i="20"/>
  <c r="E10" i="20"/>
  <c r="F10" i="20"/>
  <c r="D11" i="20"/>
  <c r="E11" i="20"/>
  <c r="F11" i="20"/>
  <c r="D12" i="20"/>
  <c r="E12" i="20"/>
  <c r="F12" i="20"/>
  <c r="D13" i="20"/>
  <c r="E13" i="20"/>
  <c r="F13" i="20"/>
  <c r="D14" i="20"/>
  <c r="E14" i="20"/>
  <c r="F14" i="20"/>
  <c r="D15" i="20"/>
  <c r="E15" i="20"/>
  <c r="F15" i="20"/>
  <c r="D16" i="20"/>
  <c r="E16" i="20"/>
  <c r="F16" i="20"/>
  <c r="D17" i="20"/>
  <c r="E17" i="20"/>
  <c r="F17" i="20"/>
  <c r="D18" i="20"/>
  <c r="E18" i="20"/>
  <c r="F18" i="20"/>
  <c r="D19" i="20"/>
  <c r="E19" i="20"/>
  <c r="F19" i="20"/>
  <c r="D20" i="20"/>
  <c r="E20" i="20"/>
  <c r="F20" i="20"/>
  <c r="D21" i="20"/>
  <c r="E21" i="20"/>
  <c r="F21" i="20"/>
  <c r="D22" i="20"/>
  <c r="E22" i="20"/>
  <c r="F22" i="20"/>
  <c r="D23" i="20"/>
  <c r="E23" i="20"/>
  <c r="F23" i="20"/>
  <c r="D24" i="20"/>
  <c r="E24" i="20"/>
  <c r="F24" i="20"/>
  <c r="D25" i="20"/>
  <c r="E25" i="20"/>
  <c r="F25" i="20"/>
  <c r="D26" i="20"/>
  <c r="E26" i="20"/>
  <c r="F26" i="20"/>
  <c r="D27" i="20"/>
  <c r="E27" i="20"/>
  <c r="F27" i="20"/>
  <c r="D28" i="20"/>
  <c r="E28" i="20"/>
  <c r="F28" i="20"/>
  <c r="D29" i="20"/>
  <c r="E29" i="20"/>
  <c r="F29" i="20"/>
  <c r="D30" i="20"/>
  <c r="E30" i="20"/>
  <c r="F30" i="20"/>
  <c r="D31" i="20"/>
  <c r="E31" i="20"/>
  <c r="F31" i="20"/>
  <c r="D32" i="20"/>
  <c r="E32" i="20"/>
  <c r="F32" i="20"/>
  <c r="D33" i="20"/>
  <c r="E33" i="20"/>
  <c r="F33" i="20"/>
  <c r="D34" i="20"/>
  <c r="E34" i="20"/>
  <c r="F34" i="20"/>
  <c r="D35" i="20"/>
  <c r="E35" i="20"/>
  <c r="F35" i="20"/>
  <c r="D36" i="20"/>
  <c r="E36" i="20"/>
  <c r="F36" i="20"/>
  <c r="D37" i="20"/>
  <c r="E37" i="20"/>
  <c r="F37" i="20"/>
  <c r="D38" i="20"/>
  <c r="E38" i="20"/>
  <c r="F38" i="20"/>
  <c r="D39" i="20"/>
  <c r="E39" i="20"/>
  <c r="F39" i="20"/>
  <c r="D40" i="20"/>
  <c r="E40" i="20"/>
  <c r="F40" i="20"/>
  <c r="D41" i="20"/>
  <c r="E41" i="20"/>
  <c r="F41" i="20"/>
  <c r="F2" i="20"/>
  <c r="E2" i="20"/>
  <c r="A3" i="20"/>
  <c r="A4" i="20"/>
  <c r="A5" i="20"/>
  <c r="A6" i="20"/>
  <c r="A7" i="20"/>
  <c r="A8" i="20"/>
  <c r="A9" i="20"/>
  <c r="A10" i="20"/>
  <c r="A11" i="20"/>
  <c r="A12" i="20"/>
  <c r="A13" i="20"/>
  <c r="A14" i="20"/>
  <c r="A15" i="20"/>
  <c r="A16" i="20"/>
  <c r="A17" i="20"/>
  <c r="A18" i="20"/>
  <c r="A19" i="20"/>
  <c r="A20" i="20"/>
  <c r="A21" i="20"/>
  <c r="A22" i="20"/>
  <c r="A23" i="20"/>
  <c r="A24" i="20"/>
  <c r="A25" i="20"/>
  <c r="A26" i="20"/>
  <c r="A27" i="20"/>
  <c r="A28" i="20"/>
  <c r="A29" i="20"/>
  <c r="A30" i="20"/>
  <c r="A31" i="20"/>
  <c r="A32" i="20"/>
  <c r="A33" i="20"/>
  <c r="A34" i="20"/>
  <c r="A35" i="20"/>
  <c r="A36" i="20"/>
  <c r="A37" i="20"/>
  <c r="A38" i="20"/>
  <c r="A39" i="20"/>
  <c r="A40" i="20"/>
  <c r="A41" i="20"/>
  <c r="A2" i="20"/>
  <c r="F1" i="20"/>
  <c r="E1" i="20"/>
  <c r="D1" i="20"/>
  <c r="D2" i="20"/>
  <c r="A9" i="19" l="1"/>
  <c r="A10" i="19"/>
  <c r="A11" i="19"/>
  <c r="A12" i="19"/>
  <c r="A13" i="19"/>
  <c r="A14" i="19"/>
  <c r="A15" i="19"/>
  <c r="A16" i="19"/>
  <c r="A17" i="19"/>
  <c r="A18" i="19"/>
  <c r="A19" i="19"/>
  <c r="A20" i="19"/>
  <c r="A21" i="19"/>
  <c r="A22" i="19"/>
  <c r="A23" i="19"/>
  <c r="A24" i="19"/>
  <c r="A25" i="19"/>
  <c r="A26" i="19"/>
  <c r="A27" i="19"/>
  <c r="A28" i="19"/>
  <c r="A29" i="19"/>
  <c r="A30" i="19"/>
  <c r="A31" i="19"/>
  <c r="A32" i="19"/>
  <c r="A33" i="19"/>
  <c r="K8" i="18"/>
  <c r="D8" i="18"/>
  <c r="B3" i="7" l="1"/>
  <c r="K64" i="17"/>
  <c r="F43" i="20" s="1"/>
  <c r="R15" i="5" l="1"/>
  <c r="A3" i="19" s="1"/>
  <c r="I3" i="19" s="1"/>
  <c r="F3" i="19" l="1"/>
  <c r="D3" i="19"/>
  <c r="H3" i="19"/>
  <c r="J3" i="19"/>
  <c r="M3" i="19"/>
  <c r="K3" i="19"/>
  <c r="E3" i="19"/>
  <c r="G3" i="19"/>
  <c r="L3" i="19"/>
  <c r="C3" i="19"/>
  <c r="Q18" i="5"/>
  <c r="R18" i="5" s="1"/>
  <c r="A4" i="19" s="1"/>
  <c r="C4" i="19" s="1"/>
  <c r="Q21" i="5"/>
  <c r="R21" i="5" s="1"/>
  <c r="A5" i="19" s="1"/>
  <c r="C5" i="19" s="1"/>
  <c r="G13" i="7"/>
  <c r="F13" i="7"/>
  <c r="B13" i="7"/>
  <c r="O28" i="16"/>
  <c r="H13" i="7" s="1"/>
  <c r="Q13" i="5"/>
  <c r="C13" i="7" s="1"/>
  <c r="C6" i="3"/>
  <c r="B6" i="3"/>
  <c r="B2" i="3"/>
  <c r="B1" i="3"/>
  <c r="B2" i="5"/>
  <c r="D5" i="5"/>
  <c r="E4" i="19" l="1"/>
  <c r="D4" i="19"/>
  <c r="G4" i="19"/>
  <c r="M4" i="19"/>
  <c r="J4" i="19"/>
  <c r="I4" i="19"/>
  <c r="F4" i="19"/>
  <c r="K4" i="19"/>
  <c r="H4" i="19"/>
  <c r="L4" i="19"/>
  <c r="D5" i="19"/>
  <c r="G5" i="19"/>
  <c r="K5" i="19"/>
  <c r="I5" i="19"/>
  <c r="H5" i="19"/>
  <c r="E5" i="19"/>
  <c r="J5" i="19"/>
  <c r="L5" i="19"/>
  <c r="F5" i="19"/>
  <c r="M5" i="19"/>
  <c r="Q14" i="5"/>
  <c r="R12" i="5" l="1"/>
  <c r="M28" i="16" s="1"/>
  <c r="N28" i="16" s="1"/>
  <c r="E13" i="7" s="1"/>
  <c r="L28" i="16"/>
  <c r="D13" i="7"/>
  <c r="U5" i="5"/>
  <c r="A3" i="4" l="1"/>
  <c r="M34" i="16" l="1"/>
  <c r="N34" i="16" s="1"/>
  <c r="L37" i="16"/>
  <c r="O37" i="16"/>
  <c r="H16" i="7" s="1"/>
  <c r="G16" i="7"/>
  <c r="F16" i="7"/>
  <c r="B16" i="7"/>
  <c r="M37" i="16"/>
  <c r="N37" i="16" s="1"/>
  <c r="E16" i="7" s="1"/>
  <c r="Q28" i="5" l="1"/>
  <c r="J30" i="4"/>
  <c r="Q31" i="5" l="1"/>
  <c r="Q25" i="5"/>
  <c r="Q26" i="5" s="1"/>
  <c r="C19" i="7" l="1"/>
  <c r="B19" i="7"/>
  <c r="C18" i="7"/>
  <c r="B18" i="7"/>
  <c r="C17" i="7"/>
  <c r="B17" i="7"/>
  <c r="O46" i="16"/>
  <c r="H19" i="7" s="1"/>
  <c r="O43" i="16"/>
  <c r="H18" i="7" s="1"/>
  <c r="O40" i="16"/>
  <c r="H17" i="7" s="1"/>
  <c r="O34" i="16"/>
  <c r="H15" i="7" s="1"/>
  <c r="O31" i="16"/>
  <c r="H14" i="7" s="1"/>
  <c r="O25" i="16"/>
  <c r="H12" i="7" s="1"/>
  <c r="G19" i="7"/>
  <c r="G18" i="7"/>
  <c r="G17" i="7"/>
  <c r="G15" i="7"/>
  <c r="G14" i="7"/>
  <c r="G12" i="7"/>
  <c r="F19" i="7"/>
  <c r="F18" i="7"/>
  <c r="F17" i="7"/>
  <c r="F15" i="7"/>
  <c r="F14" i="7"/>
  <c r="F12" i="7"/>
  <c r="M31" i="16"/>
  <c r="R9" i="5"/>
  <c r="A2" i="19" s="1"/>
  <c r="C2" i="19" s="1"/>
  <c r="L34" i="16"/>
  <c r="L31" i="16"/>
  <c r="L25" i="16"/>
  <c r="B15" i="7"/>
  <c r="B14" i="7"/>
  <c r="B12" i="7"/>
  <c r="B2" i="7"/>
  <c r="K2" i="19" l="1"/>
  <c r="D2" i="19"/>
  <c r="L2" i="19"/>
  <c r="G2" i="19"/>
  <c r="F2" i="19"/>
  <c r="H2" i="19"/>
  <c r="M2" i="19"/>
  <c r="E2" i="19"/>
  <c r="I2" i="19"/>
  <c r="J2" i="19"/>
  <c r="J3" i="4"/>
  <c r="F3" i="4"/>
  <c r="B3" i="4"/>
  <c r="C8" i="17" s="1"/>
  <c r="C3" i="4"/>
  <c r="C10" i="17" s="1"/>
  <c r="I3" i="4"/>
  <c r="K14" i="17" s="1"/>
  <c r="E3" i="4"/>
  <c r="G3" i="4"/>
  <c r="H3" i="4"/>
  <c r="C12" i="17" s="1"/>
  <c r="A6" i="3" s="1"/>
  <c r="D3" i="4"/>
  <c r="G5" i="5" l="1"/>
  <c r="D6" i="18"/>
  <c r="B3" i="3"/>
  <c r="M25" i="16"/>
  <c r="Q29" i="5" l="1"/>
  <c r="D18" i="7" l="1"/>
  <c r="R27" i="5"/>
  <c r="L43" i="16"/>
  <c r="N31" i="16"/>
  <c r="E14" i="7" s="1"/>
  <c r="M43" i="16" l="1"/>
  <c r="A7" i="19"/>
  <c r="D17" i="7"/>
  <c r="I7" i="19" l="1"/>
  <c r="J7" i="19"/>
  <c r="F7" i="19"/>
  <c r="D7" i="19"/>
  <c r="L7" i="19"/>
  <c r="H7" i="19"/>
  <c r="E7" i="19"/>
  <c r="K7" i="19"/>
  <c r="G7" i="19"/>
  <c r="C7" i="19"/>
  <c r="M7" i="19"/>
  <c r="L40" i="16"/>
  <c r="R24" i="5"/>
  <c r="A6" i="19" s="1"/>
  <c r="Q32" i="5"/>
  <c r="D19" i="7" s="1"/>
  <c r="C6" i="19" l="1"/>
  <c r="I6" i="19"/>
  <c r="J6" i="19"/>
  <c r="D6" i="19"/>
  <c r="H6" i="19"/>
  <c r="G6" i="19"/>
  <c r="E6" i="19"/>
  <c r="L6" i="19"/>
  <c r="K6" i="19"/>
  <c r="M6" i="19"/>
  <c r="F6" i="19"/>
  <c r="L46" i="16"/>
  <c r="R30" i="5"/>
  <c r="N43" i="16"/>
  <c r="E18" i="7" s="1"/>
  <c r="M40" i="16"/>
  <c r="N40" i="16" s="1"/>
  <c r="E17" i="7" s="1"/>
  <c r="N25" i="16"/>
  <c r="E12" i="7" s="1"/>
  <c r="E15" i="7"/>
  <c r="M46" i="16" l="1"/>
  <c r="N46" i="16" s="1"/>
  <c r="E19" i="7" s="1"/>
  <c r="A8" i="19"/>
  <c r="H6" i="16"/>
  <c r="H9" i="16" s="1"/>
  <c r="D6" i="16"/>
  <c r="G6" i="16"/>
  <c r="G9" i="16" s="1"/>
  <c r="F6" i="16"/>
  <c r="F9" i="16" s="1"/>
  <c r="C6" i="16"/>
  <c r="C9" i="16" s="1"/>
  <c r="E6" i="16"/>
  <c r="E9" i="16" s="1"/>
  <c r="J8" i="19" l="1"/>
  <c r="I8" i="19"/>
  <c r="E8" i="19"/>
  <c r="D8" i="19"/>
  <c r="G8" i="19"/>
  <c r="M8" i="19"/>
  <c r="K8" i="19"/>
  <c r="F8" i="19"/>
  <c r="L8" i="19"/>
  <c r="H8" i="19"/>
  <c r="C8" i="19"/>
  <c r="F35" i="5"/>
  <c r="F39" i="5"/>
  <c r="F38" i="5"/>
  <c r="D10" i="16"/>
  <c r="K6" i="16"/>
  <c r="D9" i="16"/>
  <c r="K9" i="16" s="1"/>
  <c r="E10" i="16"/>
  <c r="E7" i="16"/>
  <c r="D7" i="16"/>
  <c r="G10" i="16"/>
  <c r="E11" i="16"/>
  <c r="I6" i="16"/>
  <c r="G7" i="16"/>
  <c r="G8" i="16" s="1"/>
  <c r="H10" i="16"/>
  <c r="Q5" i="19" a="1"/>
  <c r="R4" i="19" a="1"/>
  <c r="O5" i="19" a="1"/>
  <c r="W3" i="19" a="1"/>
  <c r="W7" i="19" a="1"/>
  <c r="S6" i="19" a="1"/>
  <c r="P5" i="19" a="1"/>
  <c r="P2" i="19" a="1"/>
  <c r="R3" i="19" a="1"/>
  <c r="O3" i="19" a="1"/>
  <c r="U6" i="19" a="1"/>
  <c r="U5" i="19" a="1"/>
  <c r="U3" i="19" a="1"/>
  <c r="X3" i="19" a="1"/>
  <c r="P4" i="19" a="1"/>
  <c r="O6" i="19" a="1"/>
  <c r="X6" i="19" a="1"/>
  <c r="W2" i="19" a="1"/>
  <c r="S7" i="19" a="1"/>
  <c r="X8" i="19" a="1"/>
  <c r="U4" i="19" a="1"/>
  <c r="U7" i="19" a="1"/>
  <c r="S3" i="19" a="1"/>
  <c r="Q3" i="19" a="1"/>
  <c r="Y5" i="19" a="1"/>
  <c r="V2" i="19" a="1"/>
  <c r="R2" i="19" a="1"/>
  <c r="U2" i="19" a="1"/>
  <c r="T6" i="19" a="1"/>
  <c r="Y7" i="19" a="1"/>
  <c r="T7" i="19" a="1"/>
  <c r="Q2" i="19" a="1"/>
  <c r="Y2" i="19" a="1"/>
  <c r="S5" i="19" a="1"/>
  <c r="P8" i="19" a="1"/>
  <c r="Q8" i="19" a="1"/>
  <c r="V6" i="19" a="1"/>
  <c r="S4" i="19" a="1"/>
  <c r="T5" i="19" a="1"/>
  <c r="O7" i="19" a="1"/>
  <c r="R6" i="19" a="1"/>
  <c r="T4" i="19" a="1"/>
  <c r="V3" i="19" a="1"/>
  <c r="R7" i="19" a="1"/>
  <c r="W5" i="19" a="1"/>
  <c r="W6" i="19" a="1"/>
  <c r="T3" i="19" a="1"/>
  <c r="Y8" i="19" a="1"/>
  <c r="R5" i="19" a="1"/>
  <c r="V8" i="19" a="1"/>
  <c r="X2" i="19" a="1"/>
  <c r="O4" i="19" a="1"/>
  <c r="W8" i="19" a="1"/>
  <c r="R8" i="19" a="1"/>
  <c r="V4" i="19" a="1"/>
  <c r="T8" i="19" a="1"/>
  <c r="Y6" i="19" a="1"/>
  <c r="S2" i="19" a="1"/>
  <c r="X4" i="19" a="1"/>
  <c r="P3" i="19" a="1"/>
  <c r="Y4" i="19" a="1"/>
  <c r="X5" i="19" a="1"/>
  <c r="S8" i="19" a="1"/>
  <c r="O8" i="19" a="1"/>
  <c r="P6" i="19" a="1"/>
  <c r="O2" i="19" a="1"/>
  <c r="X7" i="19" a="1"/>
  <c r="U8" i="19" a="1"/>
  <c r="V5" i="19" a="1"/>
  <c r="Q7" i="19" a="1"/>
  <c r="V7" i="19" a="1"/>
  <c r="Q6" i="19" a="1"/>
  <c r="Q4" i="19" a="1"/>
  <c r="P7" i="19" a="1"/>
  <c r="Y3" i="19" a="1"/>
  <c r="W4" i="19" a="1"/>
  <c r="T2" i="19" a="1"/>
  <c r="U3" i="19" l="1"/>
  <c r="H15" i="18" s="1"/>
  <c r="U5" i="19"/>
  <c r="H17" i="18" s="1"/>
  <c r="U7" i="19"/>
  <c r="H19" i="18" s="1"/>
  <c r="U4" i="19"/>
  <c r="H16" i="18" s="1"/>
  <c r="U6" i="19"/>
  <c r="H18" i="18" s="1"/>
  <c r="U8" i="19"/>
  <c r="H20" i="18" s="1"/>
  <c r="Y3" i="19"/>
  <c r="L15" i="18" s="1"/>
  <c r="Y5" i="19"/>
  <c r="L17" i="18" s="1"/>
  <c r="Y4" i="19"/>
  <c r="L16" i="18" s="1"/>
  <c r="Y6" i="19"/>
  <c r="L18" i="18" s="1"/>
  <c r="Y8" i="19"/>
  <c r="L20" i="18" s="1"/>
  <c r="Y7" i="19"/>
  <c r="L19" i="18" s="1"/>
  <c r="O2" i="19"/>
  <c r="B14" i="18" s="1"/>
  <c r="N11" i="18" s="1" a="1"/>
  <c r="N11" i="18" s="1"/>
  <c r="O3" i="19"/>
  <c r="B15" i="18" s="1"/>
  <c r="O5" i="19"/>
  <c r="B17" i="18" s="1"/>
  <c r="O8" i="19"/>
  <c r="B20" i="18" s="1"/>
  <c r="O7" i="19"/>
  <c r="B19" i="18" s="1"/>
  <c r="O4" i="19"/>
  <c r="B16" i="18" s="1"/>
  <c r="O6" i="19"/>
  <c r="B18" i="18" s="1"/>
  <c r="X4" i="19"/>
  <c r="K16" i="18" s="1"/>
  <c r="X3" i="19"/>
  <c r="K15" i="18" s="1"/>
  <c r="X5" i="19"/>
  <c r="K17" i="18" s="1"/>
  <c r="X7" i="19"/>
  <c r="K19" i="18" s="1"/>
  <c r="X6" i="19"/>
  <c r="K18" i="18" s="1"/>
  <c r="X8" i="19"/>
  <c r="K20" i="18" s="1"/>
  <c r="S3" i="19"/>
  <c r="F15" i="18" s="1"/>
  <c r="S5" i="19"/>
  <c r="F17" i="18" s="1"/>
  <c r="S8" i="19"/>
  <c r="F20" i="18" s="1"/>
  <c r="S4" i="19"/>
  <c r="F16" i="18" s="1"/>
  <c r="S6" i="19"/>
  <c r="F18" i="18" s="1"/>
  <c r="S7" i="19"/>
  <c r="F19" i="18" s="1"/>
  <c r="V4" i="19"/>
  <c r="I16" i="18" s="1"/>
  <c r="V6" i="19"/>
  <c r="I18" i="18" s="1"/>
  <c r="V8" i="19"/>
  <c r="I20" i="18" s="1"/>
  <c r="V7" i="19"/>
  <c r="I19" i="18" s="1"/>
  <c r="V3" i="19"/>
  <c r="I15" i="18" s="1"/>
  <c r="V5" i="19"/>
  <c r="I17" i="18" s="1"/>
  <c r="R4" i="19"/>
  <c r="E16" i="18" s="1"/>
  <c r="R3" i="19"/>
  <c r="E15" i="18" s="1"/>
  <c r="R7" i="19"/>
  <c r="E19" i="18" s="1"/>
  <c r="R5" i="19"/>
  <c r="E17" i="18" s="1"/>
  <c r="R6" i="19"/>
  <c r="E18" i="18" s="1"/>
  <c r="R8" i="19"/>
  <c r="E20" i="18" s="1"/>
  <c r="P4" i="19"/>
  <c r="C16" i="18" s="1"/>
  <c r="P6" i="19"/>
  <c r="C18" i="18" s="1"/>
  <c r="P8" i="19"/>
  <c r="C20" i="18" s="1"/>
  <c r="P3" i="19"/>
  <c r="C15" i="18" s="1"/>
  <c r="P5" i="19"/>
  <c r="C17" i="18" s="1"/>
  <c r="P7" i="19"/>
  <c r="C19" i="18" s="1"/>
  <c r="T4" i="19"/>
  <c r="G16" i="18" s="1"/>
  <c r="T3" i="19"/>
  <c r="G15" i="18" s="1"/>
  <c r="T5" i="19"/>
  <c r="G17" i="18" s="1"/>
  <c r="T6" i="19"/>
  <c r="G18" i="18" s="1"/>
  <c r="T8" i="19"/>
  <c r="G20" i="18" s="1"/>
  <c r="T7" i="19"/>
  <c r="G19" i="18" s="1"/>
  <c r="W3" i="19"/>
  <c r="J15" i="18" s="1"/>
  <c r="W5" i="19"/>
  <c r="J17" i="18" s="1"/>
  <c r="W8" i="19"/>
  <c r="J20" i="18" s="1"/>
  <c r="W7" i="19"/>
  <c r="J19" i="18" s="1"/>
  <c r="W4" i="19"/>
  <c r="J16" i="18" s="1"/>
  <c r="W6" i="19"/>
  <c r="J18" i="18" s="1"/>
  <c r="Q3" i="19"/>
  <c r="D15" i="18" s="1"/>
  <c r="Q5" i="19"/>
  <c r="D17" i="18" s="1"/>
  <c r="Q7" i="19"/>
  <c r="D19" i="18" s="1"/>
  <c r="Q4" i="19"/>
  <c r="D16" i="18" s="1"/>
  <c r="Q6" i="19"/>
  <c r="D18" i="18" s="1"/>
  <c r="Q8" i="19"/>
  <c r="D20" i="18" s="1"/>
  <c r="S2" i="19"/>
  <c r="F14" i="18" s="1"/>
  <c r="V2" i="19"/>
  <c r="I14" i="18" s="1"/>
  <c r="R2" i="19"/>
  <c r="E14" i="18" s="1"/>
  <c r="P2" i="19"/>
  <c r="C14" i="18" s="1"/>
  <c r="U2" i="19"/>
  <c r="H14" i="18" s="1"/>
  <c r="Y2" i="19"/>
  <c r="L14" i="18" s="1"/>
  <c r="X2" i="19"/>
  <c r="K14" i="18" s="1"/>
  <c r="T2" i="19"/>
  <c r="G14" i="18" s="1"/>
  <c r="W2" i="19"/>
  <c r="J14" i="18" s="1"/>
  <c r="Q2" i="19"/>
  <c r="D14" i="18" s="1"/>
  <c r="G38" i="5"/>
  <c r="G35" i="5"/>
  <c r="G37" i="5"/>
  <c r="F36" i="5"/>
  <c r="I10" i="16"/>
  <c r="G11" i="16"/>
  <c r="I11" i="16" s="1"/>
  <c r="I7" i="16"/>
  <c r="E8" i="16"/>
  <c r="I8" i="16" s="1"/>
  <c r="I9" i="16"/>
  <c r="L13" i="18" l="1"/>
  <c r="K13" i="18"/>
  <c r="H13" i="18"/>
  <c r="G13" i="18"/>
  <c r="E13" i="18"/>
  <c r="D13" i="18"/>
  <c r="F13" i="18"/>
  <c r="K12" i="18"/>
  <c r="C11" i="18"/>
  <c r="C10" i="18"/>
  <c r="G12" i="18"/>
  <c r="C12" i="18"/>
  <c r="B12" i="18"/>
  <c r="C1" i="18" s="1"/>
  <c r="J12" i="18"/>
  <c r="I13" i="18"/>
  <c r="D12" i="18"/>
  <c r="H3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6" authorId="0" shapeId="0" xr:uid="{86FABF18-D23A-4566-A022-228385CDEAD2}">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K12" authorId="0" shapeId="0" xr:uid="{4407D4E6-7FCA-424C-8D6C-5788FFAFC29B}">
      <text>
        <r>
          <rPr>
            <sz val="9"/>
            <color indexed="81"/>
            <rFont val="Arial"/>
            <family val="2"/>
          </rPr>
          <t>tt.mm.jjjj
Übertrag in weitere Tabellenblätter erfolgt automatisch.</t>
        </r>
        <r>
          <rPr>
            <b/>
            <sz val="9"/>
            <color indexed="81"/>
            <rFont val="Tahoma"/>
            <family val="2"/>
          </rPr>
          <t xml:space="preserve">
</t>
        </r>
      </text>
    </comment>
    <comment ref="C14" authorId="0" shapeId="0" xr:uid="{8FA7AEE7-5DC7-4CAE-BB0A-FCFC8085AB35}">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K14" authorId="0" shapeId="0" xr:uid="{79001D20-3FFD-458C-ACF8-56C42614704D}">
      <text>
        <r>
          <rPr>
            <sz val="9"/>
            <color indexed="81"/>
            <rFont val="Arial"/>
            <family val="2"/>
          </rPr>
          <t>Auswahl erfolgt über Reg.-Nr.</t>
        </r>
      </text>
    </comment>
    <comment ref="C16" authorId="0" shapeId="0" xr:uid="{8EA0ABDC-5207-4451-9BF4-6CA29C3B3BF4}">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C18" authorId="0" shapeId="0" xr:uid="{4C4751EA-A32F-45BD-B14E-C4E6662092F3}">
      <text>
        <r>
          <rPr>
            <sz val="9"/>
            <color indexed="81"/>
            <rFont val="Arial"/>
            <family val="2"/>
          </rPr>
          <t>Name, Vorname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00000000-0006-0000-0000-000001000000}">
      <text>
        <r>
          <rPr>
            <sz val="9"/>
            <color indexed="81"/>
            <rFont val="Arial"/>
            <family val="2"/>
          </rPr>
          <t>Übertrag erfolgt aus Tabellenblatt Basisdaten</t>
        </r>
      </text>
    </comment>
    <comment ref="G5" authorId="0" shapeId="0" xr:uid="{EF9B0A0A-4754-4E0E-BBA7-427B26E2564C}">
      <text>
        <r>
          <rPr>
            <sz val="9"/>
            <color indexed="81"/>
            <rFont val="Arial"/>
            <family val="2"/>
          </rPr>
          <t>Übertrag erfolgt aus Tabellenblatt Basisdaten</t>
        </r>
      </text>
    </comment>
    <comment ref="B7" authorId="0" shapeId="0" xr:uid="{00000000-0006-0000-0000-000005000000}">
      <text>
        <r>
          <rPr>
            <sz val="9"/>
            <color indexed="81"/>
            <rFont val="Arial"/>
            <family val="2"/>
          </rPr>
          <t>KN = Kennzahl</t>
        </r>
      </text>
    </comment>
    <comment ref="P7" authorId="0" shapeId="0" xr:uid="{00000000-0006-0000-0000-000007000000}">
      <text>
        <r>
          <rPr>
            <sz val="9"/>
            <color indexed="81"/>
            <rFont val="Arial"/>
            <family val="2"/>
          </rPr>
          <t>Bitte zuerst graue Felder Ist-Werte ausfüllen.</t>
        </r>
      </text>
    </comment>
    <comment ref="S8" authorId="0" shapeId="0" xr:uid="{00000000-0006-0000-0000-000008000000}">
      <text>
        <r>
          <rPr>
            <sz val="9"/>
            <color indexed="81"/>
            <rFont val="Arial"/>
            <family val="2"/>
          </rPr>
          <t>Wenn Zelle grau, bitte Begründung angeben.</t>
        </r>
      </text>
    </comment>
    <comment ref="D12" authorId="0" shapeId="0" xr:uid="{F6876D10-31A2-4F8C-A23C-4B7B3B026CB1}">
      <text>
        <r>
          <rPr>
            <sz val="9"/>
            <color indexed="81"/>
            <rFont val="Arial"/>
            <family val="2"/>
          </rPr>
          <t>Weitere Erläuterungen siehe FAQ</t>
        </r>
      </text>
    </comment>
    <comment ref="Q13" authorId="0" shapeId="0" xr:uid="{30105261-1130-45BA-A1FA-239884767097}">
      <text>
        <r>
          <rPr>
            <sz val="9"/>
            <color indexed="81"/>
            <rFont val="Arial"/>
            <family val="2"/>
          </rPr>
          <t>Übertrag erfolgt aus Anzahl KN 1a)</t>
        </r>
      </text>
    </comment>
    <comment ref="D18" authorId="0" shapeId="0" xr:uid="{BEEF036F-DEF3-41DE-86EB-BBFD973A2B12}">
      <text>
        <r>
          <rPr>
            <sz val="9"/>
            <color indexed="81"/>
            <rFont val="Arial"/>
            <family val="2"/>
          </rPr>
          <t>Weitere Erläuterungen siehe FAQ</t>
        </r>
      </text>
    </comment>
    <comment ref="Q18" authorId="0" shapeId="0" xr:uid="{CD733A6D-3838-4D20-8963-24A98550D998}">
      <text>
        <r>
          <rPr>
            <sz val="9"/>
            <color indexed="81"/>
            <rFont val="Arial"/>
            <family val="2"/>
          </rPr>
          <t>Übertrag erfolgt aus Tabellenblatt Basisdaten: Summe der Kooperationen mit externen Onkologischen Zentren</t>
        </r>
      </text>
    </comment>
    <comment ref="D21" authorId="0" shapeId="0" xr:uid="{1E744863-9FCF-4402-8EF1-49D441582F78}">
      <text>
        <r>
          <rPr>
            <sz val="9"/>
            <color indexed="81"/>
            <rFont val="Arial"/>
            <family val="2"/>
          </rPr>
          <t>Weitere Erläuterungen siehe FAQ</t>
        </r>
      </text>
    </comment>
    <comment ref="Q21" authorId="0" shapeId="0" xr:uid="{C570CF0E-761C-4CB0-929E-FB45CB19D3A6}">
      <text>
        <r>
          <rPr>
            <sz val="9"/>
            <color indexed="81"/>
            <rFont val="Arial"/>
            <family val="2"/>
          </rPr>
          <t>Übertrag erfolgt aus Tabellenblatt Basisdaten: 
Summe der Kooperationen mit Organkrebszentren/ Modulen</t>
        </r>
      </text>
    </comment>
    <comment ref="D24" authorId="0" shapeId="0" xr:uid="{71D8C926-70C6-451E-B75D-6081158A24CB}">
      <text>
        <r>
          <rPr>
            <sz val="9"/>
            <color indexed="81"/>
            <rFont val="Arial"/>
            <family val="2"/>
          </rPr>
          <t>Weitere Erläuterungen siehe FAQ</t>
        </r>
      </text>
    </comment>
    <comment ref="Q25" authorId="0" shapeId="0" xr:uid="{00000000-0006-0000-0000-000009000000}">
      <text>
        <r>
          <rPr>
            <sz val="9"/>
            <color indexed="81"/>
            <rFont val="Arial"/>
            <family val="2"/>
          </rPr>
          <t>Übertrag erfolgt aus Anzahl KN 1a)</t>
        </r>
      </text>
    </comment>
    <comment ref="D27" authorId="0" shapeId="0" xr:uid="{B97D5986-30A6-4D3A-9745-DFF94529363E}">
      <text>
        <r>
          <rPr>
            <sz val="9"/>
            <color indexed="81"/>
            <rFont val="Arial"/>
            <family val="2"/>
          </rPr>
          <t>Weitere Erläuterungen siehe FAQ</t>
        </r>
      </text>
    </comment>
    <comment ref="Q28" authorId="0" shapeId="0" xr:uid="{00000000-0006-0000-0000-00000A000000}">
      <text>
        <r>
          <rPr>
            <sz val="9"/>
            <color indexed="81"/>
            <rFont val="Arial"/>
            <family val="2"/>
          </rPr>
          <t>Übertrag erfolgt aus Anzahl KN 1a)</t>
        </r>
      </text>
    </comment>
    <comment ref="Q31" authorId="0" shapeId="0" xr:uid="{00000000-0006-0000-0000-00000B000000}">
      <text>
        <r>
          <rPr>
            <sz val="9"/>
            <color indexed="81"/>
            <rFont val="Arial"/>
            <family val="2"/>
          </rPr>
          <t>Übertrag erfolgt aus Anzahl KN 1a)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6" authorId="0" shapeId="0" xr:uid="{69FB3847-267B-474C-98B0-01D0BF48CCEE}">
      <text>
        <r>
          <rPr>
            <sz val="9"/>
            <color indexed="81"/>
            <rFont val="Arial"/>
            <family val="2"/>
          </rPr>
          <t>Übertrag erfolgt aus Tabellenblatt Basisdaten</t>
        </r>
      </text>
    </comment>
    <comment ref="D8" authorId="0" shapeId="0" xr:uid="{20D80ECF-5FC2-44B6-A9DF-9E2FC025129B}">
      <text>
        <r>
          <rPr>
            <sz val="9"/>
            <color indexed="81"/>
            <rFont val="Arial"/>
            <family val="2"/>
          </rPr>
          <t>Übertrag erfolgt aus Tabellenblatt Basisdaten</t>
        </r>
      </text>
    </comment>
    <comment ref="K8" authorId="0" shapeId="0" xr:uid="{6039D4C2-446D-4C5B-8BF8-E1E293641C13}">
      <text>
        <r>
          <rPr>
            <sz val="9"/>
            <color indexed="81"/>
            <rFont val="Arial"/>
            <family val="2"/>
          </rPr>
          <t>Übertrag erfolgt aus Tabellenblatt Basisdaten</t>
        </r>
      </text>
    </comment>
  </commentList>
</comments>
</file>

<file path=xl/sharedStrings.xml><?xml version="1.0" encoding="utf-8"?>
<sst xmlns="http://schemas.openxmlformats.org/spreadsheetml/2006/main" count="480" uniqueCount="356">
  <si>
    <t>Ansprechpartner</t>
  </si>
  <si>
    <t>Erstelldatum</t>
  </si>
  <si>
    <t>Datum Erstzertifizierung</t>
  </si>
  <si>
    <t>Reg.-Nr.</t>
  </si>
  <si>
    <t>Bundesland</t>
  </si>
  <si>
    <t>Nicht gelistet</t>
  </si>
  <si>
    <t>-----</t>
  </si>
  <si>
    <t>Datenqualität Kennzahlen</t>
  </si>
  <si>
    <t>Plausibel</t>
  </si>
  <si>
    <t>Plausibilität unklar</t>
  </si>
  <si>
    <t>Fehlerhaft</t>
  </si>
  <si>
    <t>Inkorrekt</t>
  </si>
  <si>
    <t>Unvollständig</t>
  </si>
  <si>
    <t>KN</t>
  </si>
  <si>
    <t>Kennzahldefinition</t>
  </si>
  <si>
    <t>Kennzahlenziel</t>
  </si>
  <si>
    <t>Zähler</t>
  </si>
  <si>
    <t>Grundgesamtheit 
(= Nenner)</t>
  </si>
  <si>
    <t>Plausi unklar</t>
  </si>
  <si>
    <t>Soll-vorgabe</t>
  </si>
  <si>
    <t>Ist-Wert</t>
  </si>
  <si>
    <t>Plausi
unklar</t>
  </si>
  <si>
    <t>Daten-
qualität</t>
  </si>
  <si>
    <t>Verifizierung Zentrum</t>
  </si>
  <si>
    <t>Anzahl</t>
  </si>
  <si>
    <t>Nenner</t>
  </si>
  <si>
    <t>%</t>
  </si>
  <si>
    <t>Bearbeitungshinweise:</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</si>
  <si>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</si>
  <si>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</si>
  <si>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</si>
  <si>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</si>
  <si>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</si>
  <si>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</si>
  <si>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</si>
  <si>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</si>
  <si>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</si>
  <si>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</si>
  <si>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</si>
  <si>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</si>
  <si>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</si>
  <si>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</si>
  <si>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</si>
  <si>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</si>
  <si>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Pflicht Berechnung</t>
  </si>
  <si>
    <t>I.O.</t>
  </si>
  <si>
    <t>I.O. (Plausibilität unklar)</t>
  </si>
  <si>
    <t>Sollvorgabe nicht erfüllt</t>
  </si>
  <si>
    <t>Summe</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</si>
  <si>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</si>
  <si>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</si>
  <si>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</si>
  <si>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</si>
  <si>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</si>
  <si>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</si>
  <si>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</si>
  <si>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</si>
  <si>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</si>
  <si>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</si>
  <si>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</si>
  <si>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</si>
  <si>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</si>
  <si>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4</t>
  </si>
  <si>
    <t>5</t>
  </si>
  <si>
    <t>6</t>
  </si>
  <si>
    <t>Land</t>
  </si>
  <si>
    <t>Reg. Nr.</t>
  </si>
  <si>
    <t>Standort</t>
  </si>
  <si>
    <t>Kennzahlenbogen Einheit</t>
  </si>
  <si>
    <t>Ausnahme (Plausibilität unklar)</t>
  </si>
  <si>
    <t>Summe Plausibilität unklar</t>
  </si>
  <si>
    <t>Optional Berechnung</t>
  </si>
  <si>
    <t>optional - I.O.</t>
  </si>
  <si>
    <t>optional - I.O. (Plausibilität unklar)</t>
  </si>
  <si>
    <t>optional - Sollvorgabe nicht erfüllt</t>
  </si>
  <si>
    <t>optional - unvollständig</t>
  </si>
  <si>
    <t>optional - inkorrekt</t>
  </si>
  <si>
    <t>optional - Ausnahme (Plausibilität unklar)</t>
  </si>
  <si>
    <t>2</t>
  </si>
  <si>
    <t>Zentrum</t>
  </si>
  <si>
    <t>Einrichtung 1</t>
  </si>
  <si>
    <t>Bearbeitungs-qualität</t>
  </si>
  <si>
    <t>Anmerkung:</t>
  </si>
  <si>
    <t>Im Sinne einer gendergerechten Sprache verwenden wir für die Begriffe „Patientinnen“, „Patienten“, „Patient*innen“ die Bezeichnung „Pat.“, die ausdrücklich jede Geschlechtszuschreibung (weiblich, männlich, divers) einschließt.</t>
  </si>
  <si>
    <t>Derzeit keine Vorgaben</t>
  </si>
  <si>
    <t>Anteil externe Patientinnen und Patienten im MTB</t>
  </si>
  <si>
    <t>Adäquate Rate von extern zugewiesenen Pat.</t>
  </si>
  <si>
    <t>Pat., die in MTB vorgestellt wurden</t>
  </si>
  <si>
    <t>Studienquote</t>
  </si>
  <si>
    <t>Pat., die im MTB vorgestellt wurden</t>
  </si>
  <si>
    <t>Off-label-use</t>
  </si>
  <si>
    <t>Erstzertifizierung</t>
  </si>
  <si>
    <t>Vorstellungen im Molekularen Tumorboard (MTB)</t>
  </si>
  <si>
    <t>≥ 350</t>
  </si>
  <si>
    <t>Möglichst viele vorgestellte Fälle im MTB</t>
  </si>
  <si>
    <t>Pat. des Nenners, die von extern zugewiesen wurden (nicht von zertifizierten Zentren am Standort)</t>
  </si>
  <si>
    <t>≥ 250</t>
  </si>
  <si>
    <t>&lt; 15%</t>
  </si>
  <si>
    <t>Erfahrung in der molekularpathologischen Analyse (WGS, WES oder NGS Multigen-Panel (mind. 1 Mbp)) bei onkologischen Pat.</t>
  </si>
  <si>
    <t>Zentrum für Personalisierte Medizin - Onkologie an der Charité</t>
  </si>
  <si>
    <t>Charité Universitätsmedizin Berlin</t>
  </si>
  <si>
    <t>Deutschland</t>
  </si>
  <si>
    <t>Berlin</t>
  </si>
  <si>
    <t>Zentrum für Personalisierte Medizin - Onkologie im Tumorzentrum Freiburg – CCCF</t>
  </si>
  <si>
    <t>Universitätsklinikum Freiburg</t>
  </si>
  <si>
    <t>Baden-Württemberg</t>
  </si>
  <si>
    <t>Bayern</t>
  </si>
  <si>
    <t>Zentrum für Personalisierte Medizin - Onkologie Heidelberg</t>
  </si>
  <si>
    <t>Universitätsklinikum Heidelberg</t>
  </si>
  <si>
    <t>Zentrum für Personalisierte Medizin - Onkologie am LMU Klinikum</t>
  </si>
  <si>
    <t>LMU Klinikum</t>
  </si>
  <si>
    <t>Universitätsklinikum Regensburg</t>
  </si>
  <si>
    <t>Zentrum für Personalisierte Medizin - Onkologie Hamburg-Eppendorf</t>
  </si>
  <si>
    <t>Universitätsklinikum Hamburg-Eppendorf</t>
  </si>
  <si>
    <t>Hamburg</t>
  </si>
  <si>
    <t>Zentrum für Personalisierte Medizin - Onkologie im CIO Bonn</t>
  </si>
  <si>
    <t>Universitätsklinikum Bonn AöR</t>
  </si>
  <si>
    <t>Nordrhein-Westfalen</t>
  </si>
  <si>
    <t>Zentrum für Personalisierte Medizin in der Onkologie (ZPMO) Dresden</t>
  </si>
  <si>
    <t>Universitätsklinikum „Carl Gustav Carus“ Dresden</t>
  </si>
  <si>
    <t>Sachsen</t>
  </si>
  <si>
    <t>Zentrum für Personalisierte Medizin - Onkologie Tübingen</t>
  </si>
  <si>
    <t>Universitätsklinikum Tübingen</t>
  </si>
  <si>
    <t>Strasse</t>
  </si>
  <si>
    <t>PLZ</t>
  </si>
  <si>
    <t>Ort</t>
  </si>
  <si>
    <t>Charitéplatz 1</t>
  </si>
  <si>
    <t>Hugstetter Strasse 55</t>
  </si>
  <si>
    <t>Freiburg</t>
  </si>
  <si>
    <t>Ismaninger Str. 22</t>
  </si>
  <si>
    <t>München</t>
  </si>
  <si>
    <t>Im Neuenheimer Feld 672</t>
  </si>
  <si>
    <t>Heidelberg</t>
  </si>
  <si>
    <t>Marchioninistr. 15</t>
  </si>
  <si>
    <t>Franz-Josef-Strauss-Allee 11</t>
  </si>
  <si>
    <t>Regensburg</t>
  </si>
  <si>
    <t>Venusberg-Campus 1</t>
  </si>
  <si>
    <t>Bonn</t>
  </si>
  <si>
    <t>Fetscherstraße 74</t>
  </si>
  <si>
    <t>Dresden</t>
  </si>
  <si>
    <t>Tübingen</t>
  </si>
  <si>
    <t>Strasse/PLZ/Ort</t>
  </si>
  <si>
    <t>&lt; 30%</t>
  </si>
  <si>
    <t>a)</t>
  </si>
  <si>
    <t>b)</t>
  </si>
  <si>
    <t>3a</t>
  </si>
  <si>
    <t>3b</t>
  </si>
  <si>
    <t>Möglichst viele Kooperationen mit externen zertifizierten Zentren (Onkologische Zentren)</t>
  </si>
  <si>
    <t>&lt; 3</t>
  </si>
  <si>
    <t>Möglichst viele Kooperationen mit externen zertifizierten Zentren (Organkrebszentren/ Module, die nicht Teil eines Onkologischen Zentrums sind)</t>
  </si>
  <si>
    <t>IK-Nummer</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</si>
  <si>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der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</si>
  <si>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r>
      <rPr>
        <b/>
        <sz val="8"/>
        <color indexed="8"/>
        <rFont val="Arial"/>
        <family val="2"/>
      </rPr>
      <t>Begründung/ Ursache</t>
    </r>
    <r>
      <rPr>
        <sz val="8"/>
        <color indexed="8"/>
        <rFont val="Arial"/>
        <family val="2"/>
      </rPr>
      <t xml:space="preserve">
(min. 30 Zeichen / max. 500 Zeichen)</t>
    </r>
  </si>
  <si>
    <r>
      <rPr>
        <b/>
        <sz val="8"/>
        <color indexed="8"/>
        <rFont val="Arial"/>
        <family val="2"/>
      </rPr>
      <t>Eingeleitete/ geplante Aktionen</t>
    </r>
    <r>
      <rPr>
        <sz val="8"/>
        <color indexed="8"/>
        <rFont val="Arial"/>
        <family val="2"/>
      </rPr>
      <t xml:space="preserve">
(bei plausibler Begründung keine Aktion erforderlich)</t>
    </r>
  </si>
  <si>
    <t>Standort-Nummer</t>
  </si>
  <si>
    <t xml:space="preserve">  In Ordnung</t>
  </si>
  <si>
    <t>FAZ-Z-001</t>
  </si>
  <si>
    <t>FAZ-Z-002</t>
  </si>
  <si>
    <t>FAZ-Z-003</t>
  </si>
  <si>
    <t>Zentrum für Personalisierte Medizin - Onkologie Düsseldorf</t>
  </si>
  <si>
    <t>Universitätsklinikum Düsseldorf</t>
  </si>
  <si>
    <t>Moorenstraße 5</t>
  </si>
  <si>
    <t>Düsseldorf</t>
  </si>
  <si>
    <t>FAZ-Z-004</t>
  </si>
  <si>
    <t>Zentrum für Personalisierte Medizin - Onkologie Würzburg</t>
  </si>
  <si>
    <t>Universitätsklinikum Würzburg</t>
  </si>
  <si>
    <t>Josef Schneider Str. 6</t>
  </si>
  <si>
    <t>Würzburg</t>
  </si>
  <si>
    <t>FAZ-Z-005</t>
  </si>
  <si>
    <t>FAZ-Z-006</t>
  </si>
  <si>
    <t>FAZ-Z-007</t>
  </si>
  <si>
    <t>FAZ-Z-008</t>
  </si>
  <si>
    <t>Zentrum für Personalisierte Medizin-Onkologie Regensburg</t>
  </si>
  <si>
    <t>FAZ-Z-009</t>
  </si>
  <si>
    <t>Martinistraße 52</t>
  </si>
  <si>
    <t>FAZ-Z-010</t>
  </si>
  <si>
    <t>Zentrum für Personalisierte Medizin - Onkologie im CIO Aachen</t>
  </si>
  <si>
    <t>Centrum für Integrierte Onkologie Aachen Bonn Köln Düsseldorf in der Uniklinik RWTH Aachen</t>
  </si>
  <si>
    <t>Pauwelsstraße 30</t>
  </si>
  <si>
    <t>Aachen</t>
  </si>
  <si>
    <t>FAZ-Z-011</t>
  </si>
  <si>
    <t>FAZ-Z-012</t>
  </si>
  <si>
    <t>Zentrum für Personalisierte Medizin - Onkologie im Comprehensive Cancer Center Marburg</t>
  </si>
  <si>
    <t>Universitätsklinikum Gießen und Marburg, Standort Marburg</t>
  </si>
  <si>
    <t>Baldingerstrasse</t>
  </si>
  <si>
    <t>Marburg</t>
  </si>
  <si>
    <t>Hessen</t>
  </si>
  <si>
    <t>FAZ-Z-013</t>
  </si>
  <si>
    <t>FAZ-Z-014</t>
  </si>
  <si>
    <t>Röntgenweg 9</t>
  </si>
  <si>
    <t>FAZ-Z-015</t>
  </si>
  <si>
    <t>Universitätsmedizin der Johannes Gutenberg - Universität Mainz</t>
  </si>
  <si>
    <t>Langenbeckstraße 1</t>
  </si>
  <si>
    <t>Mainz</t>
  </si>
  <si>
    <t>Rheinland-Pfalz</t>
  </si>
  <si>
    <t>FAZ-Z-016</t>
  </si>
  <si>
    <t>Zentrum für Personalisierte Medizin - Onkologie des G-CCC der Universitätsmedizin Göttingen</t>
  </si>
  <si>
    <t>Universitätsmedizin Göttingen (UMG)</t>
  </si>
  <si>
    <t>Robert-Koch-Straße 40</t>
  </si>
  <si>
    <t>Göttingen</t>
  </si>
  <si>
    <t>Niedersachsen</t>
  </si>
  <si>
    <t>FAZ-Z-017</t>
  </si>
  <si>
    <t>Zentrum für Personalisierte Medizin - Onkologie Erlangen (ZPME)</t>
  </si>
  <si>
    <t>Uniklinikum Erlangen</t>
  </si>
  <si>
    <t>Krankenhausstraße 8-10</t>
  </si>
  <si>
    <t>Erlangen</t>
  </si>
  <si>
    <t>FAZ-Z-018</t>
  </si>
  <si>
    <t>Zentrum für Personalisierte Medizin - Onkologie Ulm</t>
  </si>
  <si>
    <t>Universitätsklinikum Ulm</t>
  </si>
  <si>
    <t>Albert-Einstein-Allee 23</t>
  </si>
  <si>
    <t>Ulm</t>
  </si>
  <si>
    <t>FAZ-Z-019</t>
  </si>
  <si>
    <t>Zentrum für Personalisierte Medizin - Onkologie am Universitätsklinikum Schleswig-Holstein</t>
  </si>
  <si>
    <t>Universitätsklinikum Schleswig-Holstein</t>
  </si>
  <si>
    <t>Ratzeburger Allee 160</t>
  </si>
  <si>
    <t>Lübeck</t>
  </si>
  <si>
    <t>Schleswig-Holstein</t>
  </si>
  <si>
    <t>FAZ-Z-021</t>
  </si>
  <si>
    <t>Zentrum für Personalisierte Medizin – Onkologie am UKM</t>
  </si>
  <si>
    <t>Universitätsklinikum Münster (UKM)</t>
  </si>
  <si>
    <t>Albert-Schweitzer-Campus 1</t>
  </si>
  <si>
    <t>Münster</t>
  </si>
  <si>
    <t>Zentrum für Personalisierte Medizin – Onkologie des CCC-H der Medizinischen Hochschule Hannover</t>
  </si>
  <si>
    <t>Medizinische Hochschule Hannover</t>
  </si>
  <si>
    <t>Carl-Neuberg-Straße 1</t>
  </si>
  <si>
    <t>Hannover</t>
  </si>
  <si>
    <t>FAZ-Z-022</t>
  </si>
  <si>
    <t>Pat. des Nenners, für die ein Studieneinschluss in eine Phase 
I - III - Studie empfohlen wurde</t>
  </si>
  <si>
    <t>Pat. des Nenners, für die eine Off-label-use Therapie empfohlen wurde</t>
  </si>
  <si>
    <t>Anlage EB D1.1 (Auditjahr 2026 / Kennzahlenjahr 2025)</t>
  </si>
  <si>
    <t xml:space="preserve">Basisdaten Zentren für Personalisierte Medizin - Onkologie </t>
  </si>
  <si>
    <t xml:space="preserve">
</t>
  </si>
  <si>
    <t xml:space="preserve">Reg.-Nr. </t>
  </si>
  <si>
    <t>Bundesland/ Land</t>
  </si>
  <si>
    <t>Kennzahlenjahr</t>
  </si>
  <si>
    <t>Zentrumsart</t>
  </si>
  <si>
    <t>Name Zentrum</t>
  </si>
  <si>
    <t xml:space="preserve">Anzahl zugewiesener Pat. </t>
  </si>
  <si>
    <t>Kooperationspartner 1</t>
  </si>
  <si>
    <t>Kooperationspartner 2</t>
  </si>
  <si>
    <t>Kooperationspartner 3</t>
  </si>
  <si>
    <t>Kooperationspartner 4</t>
  </si>
  <si>
    <t>Kooperationspartner 5</t>
  </si>
  <si>
    <t>Kooperationspartner 6</t>
  </si>
  <si>
    <t>Kooperationspartner 7</t>
  </si>
  <si>
    <t>Kooperationspartner 8</t>
  </si>
  <si>
    <t>Kooperationspartner 9</t>
  </si>
  <si>
    <t>Kooperationspartner 10</t>
  </si>
  <si>
    <t>Kooperationspartner 11</t>
  </si>
  <si>
    <t>Kooperationspartner 12</t>
  </si>
  <si>
    <t>Kooperationspartner 13</t>
  </si>
  <si>
    <t>Kooperationspartner 14</t>
  </si>
  <si>
    <t>Kooperationspartner 15</t>
  </si>
  <si>
    <t>Kooperationspartner 16</t>
  </si>
  <si>
    <t>Kooperationspartner 17</t>
  </si>
  <si>
    <t>Kooperationspartner 18</t>
  </si>
  <si>
    <t>Kooperationspartner 19</t>
  </si>
  <si>
    <t>Kooperationspartner 20</t>
  </si>
  <si>
    <t>Kooperationspartner 21</t>
  </si>
  <si>
    <t>Kooperationspartner 22</t>
  </si>
  <si>
    <t>Kooperationspartner 23</t>
  </si>
  <si>
    <t>Kooperationspartner 24</t>
  </si>
  <si>
    <t>Kooperationspartner 25</t>
  </si>
  <si>
    <t>Kooperationspartner 26</t>
  </si>
  <si>
    <t>Kooperationspartner 27</t>
  </si>
  <si>
    <t>Kooperationspartner 28</t>
  </si>
  <si>
    <t>Kooperationspartner 29</t>
  </si>
  <si>
    <t>Kooperationspartner 30</t>
  </si>
  <si>
    <t>Kooperationspartner 31</t>
  </si>
  <si>
    <t>Kooperationspartner 32</t>
  </si>
  <si>
    <t>Kooperationspartner 33</t>
  </si>
  <si>
    <t>Kooperationspartner 34</t>
  </si>
  <si>
    <t>Kooperationspartner 35</t>
  </si>
  <si>
    <t>Kooperationspartner 36</t>
  </si>
  <si>
    <t>Kooperationspartner 37</t>
  </si>
  <si>
    <t>Kooperationspartner 38</t>
  </si>
  <si>
    <t>Kooperationspartner 39</t>
  </si>
  <si>
    <t>Kooperationspartner 40</t>
  </si>
  <si>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</si>
  <si>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t>Organkrebszentrum/ Modul</t>
  </si>
  <si>
    <t>Onkologisches Zentrum</t>
  </si>
  <si>
    <t>Indikationsstellung zur Vorstellung MTB in Tumorkonferenz Organkrebszentrum/ OZ</t>
  </si>
  <si>
    <t>Pat. des Nenners mit Beschluss Vorstellung aus Tumorkonferenz Organkrebszentrum/ OZ bzw. Indikationsboard (niedergelassener FA/FÄ Onkologie)</t>
  </si>
  <si>
    <t>1a</t>
  </si>
  <si>
    <t>1b</t>
  </si>
  <si>
    <t>Kennzahlenbogen Zentren für Personalisierte Medizin - Onkologie</t>
  </si>
  <si>
    <t>Kooperationen mit externen zertifizierten Onkologischen Zentren/ Organkrebszentren/ Modulen des Zentrums für Personalisierte Medizin - Onkologie (ZPM-O) – siehe FAQs Kennzahlen 3a) und 3b)</t>
  </si>
  <si>
    <t xml:space="preserve">Anzahl </t>
  </si>
  <si>
    <t>Auditjahr 2026 / Kennzahlenjahr 2025</t>
  </si>
  <si>
    <t xml:space="preserve">        Erstelldatum</t>
  </si>
  <si>
    <t>Alle KN leer:</t>
  </si>
  <si>
    <t>Datenqualität</t>
  </si>
  <si>
    <t>Sollvorgabe</t>
  </si>
  <si>
    <t>Zähler/ Anzahl</t>
  </si>
  <si>
    <t>Begründung / Ursache</t>
  </si>
  <si>
    <t>Eingeleitete / geplante Aktionen</t>
  </si>
  <si>
    <t>Für Übertragung in Datendefizite_KB:</t>
  </si>
  <si>
    <t xml:space="preserve">Kennzahlenbogen - Analyseprotokoll Datendefizite Zentren für Personalisierte Medizin - Onkologie </t>
  </si>
  <si>
    <t>Optional</t>
  </si>
  <si>
    <t>b)
Angabe
optional</t>
  </si>
  <si>
    <t xml:space="preserve"> Zentrum</t>
  </si>
  <si>
    <t>Anzahl Fälle, die im MTB vorgestellt wurden entsp. 1.2.3a) 
(Pat., die mehrfach im MTB vorgestellt werden, werden einmal für die Kennzahl gezählt) (= Kennzahl 1a)</t>
  </si>
  <si>
    <t>Adäquate Erfahrung molekular-pathologische Analyse bei onkologischen Pat.</t>
  </si>
  <si>
    <t>Anzahl molekularpathologische Analysen und klinischdiagnostische Auswertungen (WGS, WES oder NGS Multigen-Panel (mind. 1 Mbp)) bei onkologischen Pat.</t>
  </si>
  <si>
    <t>Anzahl Kooperationen mit 
externen zertifizierten Zentren (Onkologische Zentren)</t>
  </si>
  <si>
    <t>Anzahl Kooperationen mit 
externen zertifizierten Zentren 
(Onkologische Zentren)</t>
  </si>
  <si>
    <t>Anzahl Kooperationen mit 
externen zertifizierten Zentren (Organkrebszentren/ Module, die nicht Teil eines Onkologischen Zentrums sind)</t>
  </si>
  <si>
    <t>Möglichst häufig Empfehlung für Studieneinschluss Phase I-III</t>
  </si>
  <si>
    <t>Möglichst viele vorgestellte Fälle 
im MTB mit Indikationsstellung 
in Tumorkonferenz Organkrebszentrum/ OZ</t>
  </si>
  <si>
    <t xml:space="preserve">                    Sollvorgabe nicht erfüllt</t>
  </si>
  <si>
    <t>Anzahl Fälle, die im MTB vorgestellt wurden entsp. 1.2.3a) 
(Pat., die mehrfach im MTB vorgestellt werden, werden einmal für die Kennzahl gezählt)</t>
  </si>
  <si>
    <t>Der Zähler ist immer eine Teilmenge des Nenners (Ausnahme: Kennzahl 5 - Studienquote).</t>
  </si>
  <si>
    <t>Summe zugewiesener Pat.</t>
  </si>
  <si>
    <t>10117</t>
  </si>
  <si>
    <t>79106</t>
  </si>
  <si>
    <t>40225</t>
  </si>
  <si>
    <t>97080</t>
  </si>
  <si>
    <t>Zentrum für Personalisierte Medizin - Onkologie am TUM Universitätsklinikum, Klinikum rechts der Isar</t>
  </si>
  <si>
    <t>TUM Klinikum Rechts der Isar</t>
  </si>
  <si>
    <t>81675</t>
  </si>
  <si>
    <t>69120</t>
  </si>
  <si>
    <t>81377</t>
  </si>
  <si>
    <t>93053</t>
  </si>
  <si>
    <t>20246</t>
  </si>
  <si>
    <t>52074</t>
  </si>
  <si>
    <t>53127</t>
  </si>
  <si>
    <t>35043</t>
  </si>
  <si>
    <t>01307</t>
  </si>
  <si>
    <t>72070</t>
  </si>
  <si>
    <t>Zentrum für Personalisierte Medizin – Onkologie Mainz</t>
  </si>
  <si>
    <t>55131</t>
  </si>
  <si>
    <t>37075</t>
  </si>
  <si>
    <t>91054</t>
  </si>
  <si>
    <t>89081</t>
  </si>
  <si>
    <t>23538</t>
  </si>
  <si>
    <t>48149</t>
  </si>
  <si>
    <t>30625</t>
  </si>
  <si>
    <t>FAZ-Z-023</t>
  </si>
  <si>
    <t>Zentrum für Personalisierte Medizin Onkologie am Westdeutschen Tumorzentrum – Universitätsmedizin Essen</t>
  </si>
  <si>
    <t>Universitätsklinikum Essen</t>
  </si>
  <si>
    <t>Hufelandstrasse 55</t>
  </si>
  <si>
    <t>45147</t>
  </si>
  <si>
    <t>Essen</t>
  </si>
  <si>
    <t>FAZ-Z-024</t>
  </si>
  <si>
    <t>Zentrum für Personalisierte Medizin - Onkologie Augsburg</t>
  </si>
  <si>
    <t>Universitätsklinikum Augsburg</t>
  </si>
  <si>
    <t>Stenglinstr. 2</t>
  </si>
  <si>
    <t>86156</t>
  </si>
  <si>
    <t>Augsburg</t>
  </si>
  <si>
    <t>FAZ-Z-025</t>
  </si>
  <si>
    <t>Zentrum für Personalisierte Medizin - Onkologie im CIO Köln</t>
  </si>
  <si>
    <t>Centrum für Integrierte Onkologie Aachen Bonn Köln Düsseldorf im Universitätsklinikum Köln</t>
  </si>
  <si>
    <t>Kerpener Str. 62</t>
  </si>
  <si>
    <t>50937</t>
  </si>
  <si>
    <t>Köln</t>
  </si>
  <si>
    <t>Stand 17.11.2025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</si>
</sst>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0.0%"/>
  </numFmts>
  <fonts count="89" x14ac:knownFonts="1">
    <font>
      <sz val="11"/>
      <color theme="1"/>
      <name val="Calibri"/>
      <family val="2"/>
      <scheme val="minor"/>
    </font>
    <font>
      <sz val="10"/>
      <color theme="1"/>
      <name val="Arial"/>
      <family val="2"/>
    </font>
    <font>
      <sz val="11"/>
      <color indexed="8"/>
      <name val="Calibri"/>
      <family val="2"/>
    </font>
    <font>
      <sz val="10"/>
      <name val="Arial"/>
      <family val="2"/>
    </font>
    <font>
      <sz val="8"/>
      <name val="Arial"/>
      <family val="2"/>
    </font>
    <font>
      <b/>
      <sz val="11"/>
      <color indexed="8"/>
      <name val="Calibri"/>
      <family val="2"/>
    </font>
    <font>
      <sz val="8"/>
      <color indexed="8"/>
      <name val="Arial"/>
      <family val="2"/>
    </font>
    <font>
      <b/>
      <sz val="10"/>
      <color indexed="8"/>
      <name val="Arial"/>
      <family val="2"/>
    </font>
    <font>
      <sz val="10"/>
      <color indexed="8"/>
      <name val="Arial"/>
      <family val="2"/>
    </font>
    <font>
      <b/>
      <sz val="8"/>
      <color indexed="8"/>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8"/>
      <color indexed="8"/>
      <name val="Arial Narrow"/>
      <family val="2"/>
    </font>
    <font>
      <sz val="11"/>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10"/>
      <color theme="1"/>
      <name val="Arial"/>
      <family val="2"/>
    </font>
    <font>
      <b/>
      <sz val="12"/>
      <color theme="1"/>
      <name val="Arial"/>
      <family val="2"/>
    </font>
    <font>
      <sz val="8"/>
      <color theme="1"/>
      <name val="Arial"/>
      <family val="2"/>
    </font>
    <font>
      <b/>
      <sz val="11"/>
      <color theme="1"/>
      <name val="Arial"/>
      <family val="2"/>
    </font>
    <font>
      <sz val="9"/>
      <color theme="1"/>
      <name val="Arial"/>
      <family val="2"/>
    </font>
    <font>
      <b/>
      <sz val="8"/>
      <color theme="1"/>
      <name val="Arial"/>
      <family val="2"/>
    </font>
    <font>
      <b/>
      <sz val="9"/>
      <color theme="1"/>
      <name val="Arial"/>
      <family val="2"/>
    </font>
    <font>
      <sz val="6"/>
      <color theme="1"/>
      <name val="Arial"/>
      <family val="2"/>
    </font>
    <font>
      <sz val="11"/>
      <name val="Calibri"/>
      <family val="2"/>
      <scheme val="minor"/>
    </font>
    <font>
      <b/>
      <sz val="9"/>
      <color indexed="8"/>
      <name val="Arial"/>
      <family val="2"/>
    </font>
    <font>
      <sz val="8"/>
      <name val="Arial Narrow"/>
      <family val="2"/>
    </font>
    <font>
      <sz val="11"/>
      <color theme="1"/>
      <name val="Calibri"/>
      <family val="2"/>
    </font>
    <font>
      <b/>
      <sz val="12"/>
      <color rgb="FFFF0000"/>
      <name val="Arial"/>
      <family val="2"/>
    </font>
    <font>
      <sz val="11"/>
      <color indexed="8"/>
      <name val="Arial"/>
      <family val="2"/>
    </font>
    <font>
      <u/>
      <sz val="10"/>
      <color indexed="12"/>
      <name val="Arial"/>
      <family val="2"/>
    </font>
    <font>
      <sz val="8"/>
      <name val="Calibri"/>
      <family val="2"/>
    </font>
    <font>
      <b/>
      <sz val="13"/>
      <color theme="1"/>
      <name val="Arial"/>
      <family val="2"/>
    </font>
    <font>
      <sz val="11"/>
      <color theme="1"/>
      <name val="Arial"/>
      <family val="2"/>
    </font>
    <font>
      <b/>
      <sz val="9"/>
      <name val="Arial"/>
      <family val="2"/>
    </font>
    <font>
      <sz val="8"/>
      <color theme="1" tint="0.34998626667073579"/>
      <name val="Arial"/>
      <family val="2"/>
    </font>
    <font>
      <sz val="8"/>
      <color theme="1" tint="0.34998626667073579"/>
      <name val="Calibri"/>
      <family val="2"/>
    </font>
    <font>
      <sz val="8"/>
      <color theme="1" tint="0.34998626667073579"/>
      <name val="Arial Narrow"/>
      <family val="2"/>
    </font>
    <font>
      <sz val="10"/>
      <color theme="1" tint="0.34998626667073579"/>
      <name val="Arial"/>
      <family val="2"/>
    </font>
    <font>
      <b/>
      <sz val="8"/>
      <color theme="1" tint="0.34998626667073579"/>
      <name val="Arial"/>
      <family val="2"/>
    </font>
    <font>
      <sz val="6"/>
      <color theme="1" tint="0.34998626667073579"/>
      <name val="Arial"/>
      <family val="2"/>
    </font>
    <font>
      <b/>
      <sz val="9"/>
      <color indexed="81"/>
      <name val="Tahoma"/>
      <family val="2"/>
    </font>
    <font>
      <sz val="8"/>
      <name val="Calibri"/>
      <family val="2"/>
      <scheme val="minor"/>
    </font>
    <font>
      <sz val="9"/>
      <color indexed="8"/>
      <name val="Arial"/>
      <family val="2"/>
    </font>
    <font>
      <b/>
      <sz val="13"/>
      <color indexed="8"/>
      <name val="Arial"/>
      <family val="2"/>
    </font>
    <font>
      <sz val="9"/>
      <name val="Arial"/>
      <family val="2"/>
    </font>
    <font>
      <b/>
      <sz val="10"/>
      <name val="Arial"/>
      <family val="2"/>
    </font>
    <font>
      <b/>
      <sz val="8"/>
      <color theme="1"/>
      <name val="Calibri"/>
      <family val="2"/>
    </font>
    <font>
      <b/>
      <sz val="8"/>
      <color theme="1"/>
      <name val="Calibri"/>
      <family val="2"/>
      <scheme val="minor"/>
    </font>
  </fonts>
  <fills count="75">
    <fill>
      <patternFill patternType="none"/>
    </fill>
    <fill>
      <patternFill patternType="gray125"/>
    </fill>
    <fill>
      <patternFill patternType="solid">
        <fgColor indexed="31"/>
      </patternFill>
    </fill>
    <fill>
      <patternFill patternType="solid">
        <fgColor indexed="41"/>
      </patternFill>
    </fill>
    <fill>
      <patternFill patternType="solid">
        <fgColor indexed="44"/>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0" tint="-0.34998626667073579"/>
        <bgColor indexed="64"/>
      </patternFill>
    </fill>
    <fill>
      <patternFill patternType="solid">
        <fgColor rgb="FFDCE6F1"/>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C000"/>
        <bgColor indexed="64"/>
      </patternFill>
    </fill>
    <fill>
      <patternFill patternType="solid">
        <fgColor theme="4" tint="0.39997558519241921"/>
        <bgColor indexed="64"/>
      </patternFill>
    </fill>
    <fill>
      <patternFill patternType="solid">
        <fgColor rgb="FFBFBFBF"/>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gray0625">
        <fgColor rgb="FF808080"/>
      </patternFill>
    </fill>
    <fill>
      <patternFill patternType="solid">
        <fgColor rgb="FFFFFF00"/>
        <bgColor indexed="64"/>
      </patternFill>
    </fill>
    <fill>
      <patternFill patternType="lightUp"/>
    </fill>
    <fill>
      <patternFill patternType="gray0625">
        <fgColor indexed="23"/>
        <bgColor indexed="9"/>
      </patternFill>
    </fill>
    <fill>
      <patternFill patternType="solid">
        <fgColor rgb="FFCCFFCC"/>
        <bgColor indexed="64"/>
      </patternFill>
    </fill>
  </fills>
  <borders count="62">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172">
    <xf numFmtId="0" fontId="0" fillId="0" borderId="0"/>
    <xf numFmtId="0" fontId="32" fillId="3" borderId="0" applyNumberFormat="0" applyBorder="0" applyAlignment="0" applyProtection="0"/>
    <xf numFmtId="0" fontId="32" fillId="2"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4"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2" fillId="6" borderId="0" applyNumberFormat="0" applyBorder="0" applyAlignment="0" applyProtection="0"/>
    <xf numFmtId="0" fontId="32" fillId="5"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2" fillId="8" borderId="0" applyNumberFormat="0" applyBorder="0" applyAlignment="0" applyProtection="0"/>
    <xf numFmtId="0" fontId="32" fillId="7"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32" fillId="10" borderId="0" applyNumberFormat="0" applyBorder="0" applyAlignment="0" applyProtection="0"/>
    <xf numFmtId="0" fontId="32" fillId="9"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32" fillId="3" borderId="0" applyNumberFormat="0" applyBorder="0" applyAlignment="0" applyProtection="0"/>
    <xf numFmtId="0" fontId="32" fillId="31" borderId="0" applyNumberFormat="0" applyBorder="0" applyAlignment="0" applyProtection="0"/>
    <xf numFmtId="0" fontId="32" fillId="4" borderId="0" applyNumberFormat="0" applyBorder="0" applyAlignment="0" applyProtection="0"/>
    <xf numFmtId="0" fontId="32" fillId="3"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2" fillId="32"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32" fillId="3" borderId="0" applyNumberFormat="0" applyBorder="0" applyAlignment="0" applyProtection="0"/>
    <xf numFmtId="0" fontId="32" fillId="33" borderId="0" applyNumberFormat="0" applyBorder="0" applyAlignment="0" applyProtection="0"/>
    <xf numFmtId="0" fontId="3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2" fillId="3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32" fillId="14" borderId="0" applyNumberFormat="0" applyBorder="0" applyAlignment="0" applyProtection="0"/>
    <xf numFmtId="0" fontId="32" fillId="13"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2" fillId="15" borderId="0" applyNumberFormat="0" applyBorder="0" applyAlignment="0" applyProtection="0"/>
    <xf numFmtId="0" fontId="32" fillId="36"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32" fillId="3" borderId="0" applyNumberFormat="0" applyBorder="0" applyAlignment="0" applyProtection="0"/>
    <xf numFmtId="0" fontId="32" fillId="37" borderId="0" applyNumberFormat="0" applyBorder="0" applyAlignment="0" applyProtection="0"/>
    <xf numFmtId="0" fontId="3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2" fillId="6" borderId="0" applyNumberFormat="0" applyBorder="0" applyAlignment="0" applyProtection="0"/>
    <xf numFmtId="0" fontId="32" fillId="38"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33" fillId="3"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33"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33" fillId="41"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33" fillId="15"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33" fillId="3" borderId="0" applyNumberFormat="0" applyBorder="0" applyAlignment="0" applyProtection="0"/>
    <xf numFmtId="0" fontId="33" fillId="43"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33" fillId="6" borderId="0" applyNumberFormat="0" applyBorder="0" applyAlignment="0" applyProtection="0"/>
    <xf numFmtId="0" fontId="33" fillId="20"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33" fillId="21" borderId="0" applyNumberFormat="0" applyBorder="0" applyAlignment="0" applyProtection="0"/>
    <xf numFmtId="0" fontId="11" fillId="21"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9" borderId="0" applyNumberFormat="0" applyBorder="0" applyAlignment="0" applyProtection="0"/>
    <xf numFmtId="0" fontId="33" fillId="21" borderId="0" applyNumberFormat="0" applyBorder="0" applyAlignment="0" applyProtection="0"/>
    <xf numFmtId="0" fontId="33" fillId="46" borderId="0" applyNumberFormat="0" applyBorder="0" applyAlignment="0" applyProtection="0"/>
    <xf numFmtId="0" fontId="11" fillId="22" borderId="0" applyNumberFormat="0" applyBorder="0" applyAlignment="0" applyProtection="0"/>
    <xf numFmtId="0" fontId="33" fillId="23" borderId="0" applyNumberFormat="0" applyBorder="0" applyAlignment="0" applyProtection="0"/>
    <xf numFmtId="0" fontId="33" fillId="22" borderId="0" applyNumberFormat="0" applyBorder="0" applyAlignment="0" applyProtection="0"/>
    <xf numFmtId="0" fontId="11" fillId="24" borderId="0" applyNumberFormat="0" applyBorder="0" applyAlignment="0" applyProtection="0"/>
    <xf numFmtId="0" fontId="33" fillId="18" borderId="0" applyNumberFormat="0" applyBorder="0" applyAlignment="0" applyProtection="0"/>
    <xf numFmtId="0" fontId="11" fillId="18"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25" borderId="0" applyNumberFormat="0" applyBorder="0" applyAlignment="0" applyProtection="0"/>
    <xf numFmtId="0" fontId="33" fillId="18"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4" fillId="10" borderId="2" applyNumberFormat="0" applyAlignment="0" applyProtection="0"/>
    <xf numFmtId="0" fontId="34" fillId="15" borderId="2" applyNumberFormat="0" applyAlignment="0" applyProtection="0"/>
    <xf numFmtId="0" fontId="35" fillId="15" borderId="36" applyNumberFormat="0" applyAlignment="0" applyProtection="0"/>
    <xf numFmtId="0" fontId="34" fillId="15" borderId="2" applyNumberFormat="0" applyAlignment="0" applyProtection="0"/>
    <xf numFmtId="0" fontId="5" fillId="15" borderId="2" applyNumberFormat="0" applyAlignment="0" applyProtection="0"/>
    <xf numFmtId="0" fontId="5" fillId="15" borderId="2" applyNumberFormat="0" applyAlignment="0" applyProtection="0"/>
    <xf numFmtId="0" fontId="35" fillId="51" borderId="36" applyNumberFormat="0" applyAlignment="0" applyProtection="0"/>
    <xf numFmtId="0" fontId="35" fillId="51" borderId="36" applyNumberFormat="0" applyAlignment="0" applyProtection="0"/>
    <xf numFmtId="0" fontId="35" fillId="10" borderId="36" applyNumberFormat="0" applyAlignment="0" applyProtection="0"/>
    <xf numFmtId="0" fontId="34" fillId="10" borderId="2" applyNumberFormat="0" applyAlignment="0" applyProtection="0"/>
    <xf numFmtId="0" fontId="5" fillId="10" borderId="2" applyNumberFormat="0" applyAlignment="0" applyProtection="0"/>
    <xf numFmtId="0" fontId="5" fillId="10" borderId="2" applyNumberFormat="0" applyAlignment="0" applyProtection="0"/>
    <xf numFmtId="0" fontId="35" fillId="15" borderId="36" applyNumberFormat="0" applyAlignment="0" applyProtection="0"/>
    <xf numFmtId="0" fontId="34" fillId="10" borderId="2" applyNumberFormat="0" applyAlignment="0" applyProtection="0"/>
    <xf numFmtId="0" fontId="5" fillId="10" borderId="2" applyNumberFormat="0" applyAlignment="0" applyProtection="0"/>
    <xf numFmtId="0" fontId="5" fillId="10" borderId="2" applyNumberFormat="0" applyAlignment="0" applyProtection="0"/>
    <xf numFmtId="0" fontId="34" fillId="15" borderId="2" applyNumberFormat="0" applyAlignment="0" applyProtection="0"/>
    <xf numFmtId="0" fontId="35" fillId="15" borderId="36" applyNumberFormat="0" applyAlignment="0" applyProtection="0"/>
    <xf numFmtId="0" fontId="34" fillId="15" borderId="2" applyNumberFormat="0" applyAlignment="0" applyProtection="0"/>
    <xf numFmtId="0" fontId="5" fillId="15" borderId="2" applyNumberFormat="0" applyAlignment="0" applyProtection="0"/>
    <xf numFmtId="0" fontId="5" fillId="15" borderId="2" applyNumberFormat="0" applyAlignment="0" applyProtection="0"/>
    <xf numFmtId="0" fontId="12" fillId="15" borderId="1" applyNumberFormat="0" applyAlignment="0" applyProtection="0"/>
    <xf numFmtId="0" fontId="12" fillId="15" borderId="1" applyNumberFormat="0" applyAlignment="0" applyProtection="0"/>
    <xf numFmtId="0" fontId="12" fillId="15" borderId="1" applyNumberFormat="0" applyAlignment="0" applyProtection="0"/>
    <xf numFmtId="0" fontId="35" fillId="15" borderId="36" applyNumberFormat="0" applyAlignment="0" applyProtection="0"/>
    <xf numFmtId="0" fontId="12" fillId="15" borderId="1" applyNumberFormat="0" applyAlignment="0" applyProtection="0"/>
    <xf numFmtId="0" fontId="34" fillId="15" borderId="2" applyNumberFormat="0" applyAlignment="0" applyProtection="0"/>
    <xf numFmtId="0" fontId="35" fillId="15" borderId="36" applyNumberFormat="0" applyAlignment="0" applyProtection="0"/>
    <xf numFmtId="0" fontId="5" fillId="15" borderId="2" applyNumberFormat="0" applyAlignment="0" applyProtection="0"/>
    <xf numFmtId="0" fontId="5" fillId="15" borderId="2" applyNumberFormat="0" applyAlignment="0" applyProtection="0"/>
    <xf numFmtId="0" fontId="35" fillId="15" borderId="36" applyNumberFormat="0" applyAlignment="0" applyProtection="0"/>
    <xf numFmtId="0" fontId="35" fillId="15" borderId="36" applyNumberFormat="0" applyAlignment="0" applyProtection="0"/>
    <xf numFmtId="0" fontId="12" fillId="15" borderId="1" applyNumberFormat="0" applyAlignment="0" applyProtection="0"/>
    <xf numFmtId="0" fontId="21" fillId="5" borderId="0" applyNumberFormat="0" applyBorder="0" applyAlignment="0" applyProtection="0"/>
    <xf numFmtId="0" fontId="21" fillId="5" borderId="0" applyNumberFormat="0" applyBorder="0" applyAlignment="0" applyProtection="0"/>
    <xf numFmtId="0" fontId="37" fillId="10" borderId="37" applyNumberFormat="0" applyAlignment="0" applyProtection="0"/>
    <xf numFmtId="0" fontId="37" fillId="15" borderId="37" applyNumberFormat="0" applyAlignment="0" applyProtection="0"/>
    <xf numFmtId="0" fontId="37" fillId="51" borderId="37" applyNumberFormat="0" applyAlignment="0" applyProtection="0"/>
    <xf numFmtId="0" fontId="37" fillId="51" borderId="37" applyNumberFormat="0" applyAlignment="0" applyProtection="0"/>
    <xf numFmtId="0" fontId="37" fillId="10" borderId="37" applyNumberFormat="0" applyAlignment="0" applyProtection="0"/>
    <xf numFmtId="0" fontId="37" fillId="10" borderId="37" applyNumberFormat="0" applyAlignment="0" applyProtection="0"/>
    <xf numFmtId="0" fontId="37" fillId="10" borderId="37" applyNumberFormat="0" applyAlignment="0" applyProtection="0"/>
    <xf numFmtId="0" fontId="37" fillId="15" borderId="37" applyNumberFormat="0" applyAlignment="0" applyProtection="0"/>
    <xf numFmtId="0" fontId="13" fillId="15" borderId="3" applyNumberFormat="0" applyAlignment="0" applyProtection="0"/>
    <xf numFmtId="0" fontId="13" fillId="15" borderId="3" applyNumberFormat="0" applyAlignment="0" applyProtection="0"/>
    <xf numFmtId="0" fontId="13" fillId="15" borderId="3" applyNumberFormat="0" applyAlignment="0" applyProtection="0"/>
    <xf numFmtId="0" fontId="37" fillId="15" borderId="37" applyNumberFormat="0" applyAlignment="0" applyProtection="0"/>
    <xf numFmtId="0" fontId="13" fillId="15" borderId="3" applyNumberFormat="0" applyAlignment="0" applyProtection="0"/>
    <xf numFmtId="0" fontId="37" fillId="15" borderId="37" applyNumberFormat="0" applyAlignment="0" applyProtection="0"/>
    <xf numFmtId="0" fontId="13" fillId="15" borderId="3" applyNumberFormat="0" applyAlignment="0" applyProtection="0"/>
    <xf numFmtId="0" fontId="13" fillId="15" borderId="3" applyNumberFormat="0" applyAlignment="0" applyProtection="0"/>
    <xf numFmtId="0" fontId="38" fillId="53" borderId="38" applyNumberFormat="0" applyAlignment="0" applyProtection="0"/>
    <xf numFmtId="0" fontId="22" fillId="26" borderId="4" applyNumberFormat="0" applyAlignment="0" applyProtection="0"/>
    <xf numFmtId="0" fontId="22" fillId="26" borderId="4" applyNumberFormat="0" applyAlignment="0" applyProtection="0"/>
    <xf numFmtId="0" fontId="38" fillId="53" borderId="5" applyNumberFormat="0" applyAlignment="0" applyProtection="0"/>
    <xf numFmtId="0" fontId="38" fillId="53" borderId="38" applyNumberFormat="0" applyAlignment="0" applyProtection="0"/>
    <xf numFmtId="0" fontId="38" fillId="53" borderId="38" applyNumberFormat="0" applyAlignment="0" applyProtection="0"/>
    <xf numFmtId="0" fontId="38" fillId="53" borderId="5" applyNumberFormat="0" applyAlignment="0" applyProtection="0"/>
    <xf numFmtId="0" fontId="38" fillId="53" borderId="4" applyNumberFormat="0" applyAlignment="0" applyProtection="0"/>
    <xf numFmtId="0" fontId="39" fillId="54" borderId="37" applyNumberFormat="0" applyAlignment="0" applyProtection="0"/>
    <xf numFmtId="0" fontId="14" fillId="6" borderId="3" applyNumberFormat="0" applyAlignment="0" applyProtection="0"/>
    <xf numFmtId="0" fontId="14" fillId="6" borderId="3" applyNumberFormat="0" applyAlignment="0" applyProtection="0"/>
    <xf numFmtId="0" fontId="14" fillId="6" borderId="3" applyNumberFormat="0" applyAlignment="0" applyProtection="0"/>
    <xf numFmtId="0" fontId="14" fillId="6" borderId="3" applyNumberFormat="0" applyAlignment="0" applyProtection="0"/>
    <xf numFmtId="0" fontId="14" fillId="6" borderId="3" applyNumberFormat="0" applyAlignment="0" applyProtection="0"/>
    <xf numFmtId="0" fontId="40" fillId="0" borderId="7"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39" applyNumberFormat="0" applyFill="0" applyAlignment="0" applyProtection="0"/>
    <xf numFmtId="0" fontId="40" fillId="0" borderId="39" applyNumberFormat="0" applyFill="0" applyAlignment="0" applyProtection="0"/>
    <xf numFmtId="0" fontId="40" fillId="0" borderId="7" applyNumberFormat="0" applyFill="0" applyAlignment="0" applyProtection="0"/>
    <xf numFmtId="0" fontId="40" fillId="0" borderId="7" applyNumberFormat="0" applyFill="0" applyAlignment="0" applyProtection="0"/>
    <xf numFmtId="0" fontId="40" fillId="0" borderId="7"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40"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40" fillId="0" borderId="6" applyNumberFormat="0" applyFill="0" applyAlignment="0" applyProtection="0"/>
    <xf numFmtId="0" fontId="5" fillId="0" borderId="6" applyNumberFormat="0" applyFill="0" applyAlignment="0" applyProtection="0"/>
    <xf numFmtId="0" fontId="40" fillId="0" borderId="6" applyNumberFormat="0" applyFill="0" applyAlignment="0" applyProtection="0"/>
    <xf numFmtId="0" fontId="5" fillId="0" borderId="6" applyNumberFormat="0" applyFill="0" applyAlignment="0" applyProtection="0"/>
    <xf numFmtId="0" fontId="41"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23" fillId="7" borderId="0" applyNumberFormat="0" applyBorder="0" applyAlignment="0" applyProtection="0"/>
    <xf numFmtId="0" fontId="23" fillId="7"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17" fillId="0" borderId="8"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27" fillId="0" borderId="9" applyNumberFormat="0" applyFill="0" applyAlignment="0" applyProtection="0"/>
    <xf numFmtId="0" fontId="44" fillId="0" borderId="40" applyNumberFormat="0" applyFill="0" applyAlignment="0" applyProtection="0"/>
    <xf numFmtId="0" fontId="44" fillId="0" borderId="40" applyNumberFormat="0" applyFill="0" applyAlignment="0" applyProtection="0"/>
    <xf numFmtId="0" fontId="27" fillId="0" borderId="9" applyNumberFormat="0" applyFill="0" applyAlignment="0" applyProtection="0"/>
    <xf numFmtId="0" fontId="17" fillId="0" borderId="8" applyNumberFormat="0" applyFill="0" applyAlignment="0" applyProtection="0"/>
    <xf numFmtId="0" fontId="20" fillId="0" borderId="10" applyNumberFormat="0" applyFill="0" applyAlignment="0" applyProtection="0"/>
    <xf numFmtId="0" fontId="45" fillId="0" borderId="11" applyNumberFormat="0" applyFill="0" applyAlignment="0" applyProtection="0"/>
    <xf numFmtId="0" fontId="45" fillId="0" borderId="12" applyNumberFormat="0" applyFill="0" applyAlignment="0" applyProtection="0"/>
    <xf numFmtId="0" fontId="28" fillId="0" borderId="12" applyNumberFormat="0" applyFill="0" applyAlignment="0" applyProtection="0"/>
    <xf numFmtId="0" fontId="46" fillId="0" borderId="41" applyNumberFormat="0" applyFill="0" applyAlignment="0" applyProtection="0"/>
    <xf numFmtId="0" fontId="46" fillId="0" borderId="41" applyNumberFormat="0" applyFill="0" applyAlignment="0" applyProtection="0"/>
    <xf numFmtId="0" fontId="28" fillId="0" borderId="11" applyNumberFormat="0" applyFill="0" applyAlignment="0" applyProtection="0"/>
    <xf numFmtId="0" fontId="20" fillId="0" borderId="10" applyNumberFormat="0" applyFill="0" applyAlignment="0" applyProtection="0"/>
    <xf numFmtId="0" fontId="18" fillId="0" borderId="13" applyNumberFormat="0" applyFill="0" applyAlignment="0" applyProtection="0"/>
    <xf numFmtId="0" fontId="47" fillId="0" borderId="14" applyNumberFormat="0" applyFill="0" applyAlignment="0" applyProtection="0"/>
    <xf numFmtId="0" fontId="47" fillId="0" borderId="15" applyNumberFormat="0" applyFill="0" applyAlignment="0" applyProtection="0"/>
    <xf numFmtId="0" fontId="29" fillId="0" borderId="15" applyNumberFormat="0" applyFill="0" applyAlignment="0" applyProtection="0"/>
    <xf numFmtId="0" fontId="48" fillId="0" borderId="42" applyNumberFormat="0" applyFill="0" applyAlignment="0" applyProtection="0"/>
    <xf numFmtId="0" fontId="48" fillId="0" borderId="42" applyNumberFormat="0" applyFill="0" applyAlignment="0" applyProtection="0"/>
    <xf numFmtId="0" fontId="29" fillId="0" borderId="14" applyNumberFormat="0" applyFill="0" applyAlignment="0" applyProtection="0"/>
    <xf numFmtId="0" fontId="18" fillId="0" borderId="13" applyNumberFormat="0" applyFill="0" applyAlignment="0" applyProtection="0"/>
    <xf numFmtId="0" fontId="18"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29"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29" fillId="0" borderId="0" applyNumberFormat="0" applyFill="0" applyBorder="0" applyAlignment="0" applyProtection="0"/>
    <xf numFmtId="0" fontId="18" fillId="0" borderId="0" applyNumberFormat="0" applyFill="0" applyBorder="0" applyAlignment="0" applyProtection="0"/>
    <xf numFmtId="0" fontId="14" fillId="6" borderId="3" applyNumberFormat="0" applyAlignment="0" applyProtection="0"/>
    <xf numFmtId="0" fontId="24" fillId="0" borderId="16" applyNumberFormat="0" applyFill="0" applyAlignment="0" applyProtection="0"/>
    <xf numFmtId="0" fontId="24" fillId="0" borderId="16" applyNumberFormat="0" applyFill="0" applyAlignment="0" applyProtection="0"/>
    <xf numFmtId="0" fontId="50" fillId="56" borderId="0" applyNumberFormat="0" applyBorder="0" applyAlignment="0" applyProtection="0"/>
    <xf numFmtId="0" fontId="32" fillId="0" borderId="0"/>
    <xf numFmtId="0" fontId="2" fillId="57" borderId="44" applyNumberFormat="0" applyFont="0" applyAlignment="0" applyProtection="0"/>
    <xf numFmtId="0" fontId="3" fillId="8" borderId="17" applyNumberFormat="0" applyFont="0" applyAlignment="0" applyProtection="0"/>
    <xf numFmtId="0" fontId="3" fillId="8" borderId="17"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3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3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3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3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3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3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2" fillId="57" borderId="44" applyNumberFormat="0" applyFont="0" applyAlignment="0" applyProtection="0"/>
    <xf numFmtId="0" fontId="12" fillId="15" borderId="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 fillId="0" borderId="0"/>
    <xf numFmtId="0" fontId="32" fillId="0" borderId="0"/>
    <xf numFmtId="0" fontId="32" fillId="0" borderId="0"/>
    <xf numFmtId="0" fontId="51" fillId="0" borderId="0"/>
    <xf numFmtId="0" fontId="3" fillId="0" borderId="0"/>
    <xf numFmtId="0" fontId="32" fillId="0" borderId="0"/>
    <xf numFmtId="0" fontId="32" fillId="0" borderId="0"/>
    <xf numFmtId="0" fontId="51"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5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xf numFmtId="0" fontId="2" fillId="0" borderId="0"/>
    <xf numFmtId="0" fontId="2" fillId="0" borderId="0"/>
    <xf numFmtId="0" fontId="32" fillId="0" borderId="0"/>
    <xf numFmtId="0" fontId="3" fillId="0" borderId="0"/>
    <xf numFmtId="0" fontId="3" fillId="0" borderId="0"/>
    <xf numFmtId="0" fontId="1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3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30" fillId="0" borderId="0" applyNumberFormat="0" applyFill="0" applyBorder="0" applyAlignment="0" applyProtection="0"/>
    <xf numFmtId="0" fontId="19" fillId="0" borderId="0" applyNumberFormat="0" applyFill="0" applyBorder="0" applyAlignment="0" applyProtection="0"/>
    <xf numFmtId="0" fontId="5" fillId="0" borderId="6"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20" fillId="0" borderId="10" applyNumberFormat="0" applyFill="0" applyAlignment="0" applyProtection="0"/>
    <xf numFmtId="0" fontId="20" fillId="0" borderId="10" applyNumberFormat="0" applyFill="0" applyAlignment="0" applyProtection="0"/>
    <xf numFmtId="0" fontId="45" fillId="0" borderId="11" applyNumberFormat="0" applyFill="0" applyAlignment="0" applyProtection="0"/>
    <xf numFmtId="0" fontId="45" fillId="0" borderId="11" applyNumberFormat="0" applyFill="0" applyAlignment="0" applyProtection="0"/>
    <xf numFmtId="0" fontId="18" fillId="0" borderId="13" applyNumberFormat="0" applyFill="0" applyAlignment="0" applyProtection="0"/>
    <xf numFmtId="0" fontId="18" fillId="0" borderId="13" applyNumberFormat="0" applyFill="0" applyAlignment="0" applyProtection="0"/>
    <xf numFmtId="0" fontId="47" fillId="0" borderId="14" applyNumberFormat="0" applyFill="0" applyAlignment="0" applyProtection="0"/>
    <xf numFmtId="0" fontId="47" fillId="0" borderId="14"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9" fillId="0" borderId="43" applyNumberFormat="0" applyFill="0" applyAlignment="0" applyProtection="0"/>
    <xf numFmtId="0" fontId="49" fillId="0" borderId="43" applyNumberFormat="0" applyFill="0" applyAlignment="0" applyProtection="0"/>
    <xf numFmtId="0" fontId="49" fillId="0" borderId="43" applyNumberFormat="0" applyFill="0" applyAlignment="0" applyProtection="0"/>
    <xf numFmtId="0" fontId="54" fillId="0" borderId="0" applyNumberFormat="0" applyFill="0" applyBorder="0" applyAlignment="0" applyProtection="0"/>
    <xf numFmtId="0" fontId="16"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31"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38" fillId="53" borderId="38" applyNumberFormat="0" applyAlignment="0" applyProtection="0"/>
    <xf numFmtId="0" fontId="38" fillId="53" borderId="38" applyNumberFormat="0" applyAlignment="0" applyProtection="0"/>
    <xf numFmtId="0" fontId="38" fillId="53" borderId="5" applyNumberFormat="0" applyAlignment="0" applyProtection="0"/>
    <xf numFmtId="0" fontId="38" fillId="53" borderId="5" applyNumberFormat="0" applyAlignment="0" applyProtection="0"/>
    <xf numFmtId="0" fontId="38" fillId="53" borderId="38" applyNumberFormat="0" applyAlignment="0" applyProtection="0"/>
    <xf numFmtId="0" fontId="38" fillId="53" borderId="5" applyNumberFormat="0" applyAlignment="0" applyProtection="0"/>
    <xf numFmtId="0" fontId="42" fillId="55" borderId="0" applyNumberFormat="0" applyBorder="0" applyAlignment="0" applyProtection="0"/>
    <xf numFmtId="0" fontId="36" fillId="52" borderId="0" applyNumberFormat="0" applyBorder="0" applyAlignment="0" applyProtection="0"/>
    <xf numFmtId="0" fontId="49" fillId="0" borderId="43" applyNumberFormat="0" applyFill="0" applyAlignment="0" applyProtection="0"/>
    <xf numFmtId="0" fontId="33" fillId="47" borderId="0" applyNumberFormat="0" applyBorder="0" applyAlignment="0" applyProtection="0"/>
    <xf numFmtId="0" fontId="33" fillId="49" borderId="0" applyNumberFormat="0" applyBorder="0" applyAlignment="0" applyProtection="0"/>
    <xf numFmtId="0" fontId="33" fillId="50" borderId="0" applyNumberFormat="0" applyBorder="0" applyAlignment="0" applyProtection="0"/>
    <xf numFmtId="164" fontId="2" fillId="0" borderId="0" applyFont="0" applyFill="0" applyBorder="0" applyAlignment="0" applyProtection="0"/>
    <xf numFmtId="0" fontId="26" fillId="0" borderId="0"/>
    <xf numFmtId="0" fontId="26" fillId="0" borderId="0"/>
    <xf numFmtId="164" fontId="2" fillId="0" borderId="0" applyFont="0" applyFill="0" applyBorder="0" applyAlignment="0" applyProtection="0"/>
    <xf numFmtId="9" fontId="2" fillId="0" borderId="0" applyFont="0" applyFill="0" applyBorder="0" applyAlignment="0" applyProtection="0"/>
    <xf numFmtId="0" fontId="26" fillId="0" borderId="0"/>
    <xf numFmtId="9" fontId="32" fillId="0" borderId="0" applyFont="0" applyFill="0" applyBorder="0" applyAlignment="0" applyProtection="0"/>
    <xf numFmtId="0" fontId="3" fillId="0" borderId="0"/>
    <xf numFmtId="0" fontId="70" fillId="0" borderId="0" applyNumberFormat="0" applyFill="0" applyBorder="0" applyAlignment="0" applyProtection="0">
      <alignment vertical="top"/>
      <protection locked="0"/>
    </xf>
    <xf numFmtId="0" fontId="50" fillId="56" borderId="0" applyNumberFormat="0" applyBorder="0" applyAlignment="0" applyProtection="0"/>
  </cellStyleXfs>
  <cellXfs count="405">
    <xf numFmtId="0" fontId="0" fillId="0" borderId="0" xfId="0"/>
    <xf numFmtId="0" fontId="56" fillId="0" borderId="0" xfId="0" applyFont="1"/>
    <xf numFmtId="0" fontId="59" fillId="0" borderId="0" xfId="0" applyFont="1"/>
    <xf numFmtId="0" fontId="60" fillId="0" borderId="0" xfId="0" applyFont="1"/>
    <xf numFmtId="0" fontId="58" fillId="0" borderId="0" xfId="0" applyFont="1"/>
    <xf numFmtId="0" fontId="6" fillId="0" borderId="21" xfId="0" applyFont="1" applyBorder="1" applyAlignment="1">
      <alignment vertical="center" wrapText="1"/>
    </xf>
    <xf numFmtId="0" fontId="61" fillId="0" borderId="0" xfId="0" applyFont="1"/>
    <xf numFmtId="0" fontId="7" fillId="0" borderId="0" xfId="0" applyFont="1" applyAlignment="1">
      <alignment vertical="center"/>
    </xf>
    <xf numFmtId="0" fontId="8" fillId="0" borderId="18" xfId="0" applyFont="1" applyBorder="1" applyAlignment="1">
      <alignment horizontal="left" vertical="center"/>
    </xf>
    <xf numFmtId="0" fontId="7" fillId="0" borderId="18" xfId="0" applyFont="1" applyBorder="1" applyAlignment="1">
      <alignment horizontal="center" vertical="center"/>
    </xf>
    <xf numFmtId="0" fontId="58" fillId="0" borderId="0" xfId="0" applyFont="1" applyAlignment="1">
      <alignment wrapText="1"/>
    </xf>
    <xf numFmtId="0" fontId="58" fillId="0" borderId="18" xfId="0" applyFont="1" applyBorder="1"/>
    <xf numFmtId="0" fontId="9" fillId="0" borderId="18" xfId="0" applyFont="1" applyBorder="1" applyAlignment="1">
      <alignment horizontal="center"/>
    </xf>
    <xf numFmtId="0" fontId="58" fillId="0" borderId="18" xfId="0" applyFont="1" applyBorder="1" applyAlignment="1">
      <alignment horizontal="center"/>
    </xf>
    <xf numFmtId="10" fontId="58" fillId="0" borderId="18" xfId="0" applyNumberFormat="1" applyFont="1" applyBorder="1" applyAlignment="1">
      <alignment horizontal="center"/>
    </xf>
    <xf numFmtId="0" fontId="61" fillId="59" borderId="21" xfId="0" applyFont="1" applyFill="1" applyBorder="1" applyAlignment="1" applyProtection="1">
      <alignment horizontal="center" vertical="center"/>
      <protection locked="0"/>
    </xf>
    <xf numFmtId="10" fontId="61" fillId="0" borderId="22" xfId="0" applyNumberFormat="1" applyFont="1" applyBorder="1" applyAlignment="1">
      <alignment horizontal="center" vertical="center"/>
    </xf>
    <xf numFmtId="0" fontId="57" fillId="0" borderId="0" xfId="0" applyFont="1"/>
    <xf numFmtId="0" fontId="56" fillId="0" borderId="0" xfId="0" applyFont="1" applyAlignment="1">
      <alignment vertical="center"/>
    </xf>
    <xf numFmtId="0" fontId="8" fillId="0" borderId="18" xfId="0" applyFont="1" applyBorder="1" applyAlignment="1">
      <alignment horizontal="center" vertical="center"/>
    </xf>
    <xf numFmtId="0" fontId="56" fillId="0" borderId="18" xfId="0" applyFont="1" applyBorder="1" applyAlignment="1">
      <alignment horizontal="center" vertical="center"/>
    </xf>
    <xf numFmtId="0" fontId="65" fillId="0" borderId="0" xfId="1041" applyFont="1" applyAlignment="1">
      <alignment horizontal="left" vertical="center"/>
    </xf>
    <xf numFmtId="0" fontId="56" fillId="0" borderId="18" xfId="0" applyFont="1" applyBorder="1" applyAlignment="1">
      <alignment vertical="center"/>
    </xf>
    <xf numFmtId="0" fontId="58" fillId="0" borderId="18" xfId="0" quotePrefix="1" applyFont="1" applyBorder="1"/>
    <xf numFmtId="0" fontId="9" fillId="0" borderId="18" xfId="0" applyFont="1" applyBorder="1" applyAlignment="1">
      <alignment vertical="center"/>
    </xf>
    <xf numFmtId="0" fontId="0" fillId="0" borderId="0" xfId="0" applyAlignment="1">
      <alignment vertical="center"/>
    </xf>
    <xf numFmtId="0" fontId="9" fillId="0" borderId="0" xfId="0" applyFont="1" applyAlignment="1">
      <alignment vertical="center"/>
    </xf>
    <xf numFmtId="0" fontId="58" fillId="0" borderId="0" xfId="0" applyFont="1" applyAlignment="1">
      <alignment vertical="center"/>
    </xf>
    <xf numFmtId="14" fontId="58" fillId="0" borderId="0" xfId="0" applyNumberFormat="1" applyFont="1"/>
    <xf numFmtId="14" fontId="9" fillId="0" borderId="18" xfId="0" applyNumberFormat="1" applyFont="1" applyBorder="1" applyAlignment="1">
      <alignment horizontal="center" vertical="center"/>
    </xf>
    <xf numFmtId="14" fontId="58" fillId="0" borderId="0" xfId="0" applyNumberFormat="1" applyFont="1" applyAlignment="1">
      <alignment vertical="center"/>
    </xf>
    <xf numFmtId="14" fontId="6" fillId="0" borderId="18" xfId="0" quotePrefix="1" applyNumberFormat="1" applyFont="1" applyBorder="1" applyAlignment="1">
      <alignment horizontal="center"/>
    </xf>
    <xf numFmtId="1" fontId="56" fillId="0" borderId="18" xfId="0" applyNumberFormat="1" applyFont="1" applyBorder="1" applyAlignment="1">
      <alignment horizontal="center" vertical="center"/>
    </xf>
    <xf numFmtId="0" fontId="8" fillId="58" borderId="18" xfId="0" applyFont="1" applyFill="1" applyBorder="1" applyAlignment="1">
      <alignment horizontal="center" vertical="center"/>
    </xf>
    <xf numFmtId="14" fontId="56" fillId="0" borderId="18" xfId="0" applyNumberFormat="1" applyFont="1" applyBorder="1" applyAlignment="1">
      <alignment horizontal="left" vertical="center"/>
    </xf>
    <xf numFmtId="14" fontId="9" fillId="0" borderId="18" xfId="0" applyNumberFormat="1" applyFont="1" applyBorder="1" applyAlignment="1">
      <alignment horizontal="center" vertical="center" wrapText="1"/>
    </xf>
    <xf numFmtId="0" fontId="58" fillId="63" borderId="0" xfId="0" applyFont="1" applyFill="1"/>
    <xf numFmtId="0" fontId="4" fillId="0" borderId="0" xfId="0" applyFont="1" applyAlignment="1">
      <alignment horizontal="center" vertical="center" wrapText="1"/>
    </xf>
    <xf numFmtId="0" fontId="69" fillId="0" borderId="0" xfId="0" applyFont="1" applyAlignment="1">
      <alignment vertical="center"/>
    </xf>
    <xf numFmtId="10" fontId="4" fillId="0" borderId="0" xfId="782" applyNumberFormat="1" applyFont="1" applyFill="1" applyBorder="1" applyAlignment="1" applyProtection="1">
      <alignment horizontal="center" vertical="center" wrapText="1"/>
    </xf>
    <xf numFmtId="165" fontId="4" fillId="0" borderId="0" xfId="782" applyNumberFormat="1" applyFont="1" applyFill="1" applyBorder="1" applyAlignment="1" applyProtection="1">
      <alignment horizontal="center" vertical="center" wrapText="1"/>
    </xf>
    <xf numFmtId="10" fontId="69" fillId="0" borderId="0" xfId="0" applyNumberFormat="1" applyFont="1" applyAlignment="1">
      <alignment vertical="center"/>
    </xf>
    <xf numFmtId="0" fontId="1" fillId="0" borderId="0" xfId="0" applyFont="1" applyAlignment="1">
      <alignment vertical="center"/>
    </xf>
    <xf numFmtId="0" fontId="1" fillId="0" borderId="0" xfId="0" quotePrefix="1" applyFont="1" applyAlignment="1">
      <alignment vertical="center"/>
    </xf>
    <xf numFmtId="0" fontId="58" fillId="58" borderId="0" xfId="0" applyFont="1" applyFill="1" applyAlignment="1">
      <alignment wrapText="1"/>
    </xf>
    <xf numFmtId="0" fontId="9" fillId="58" borderId="0" xfId="0" applyFont="1" applyFill="1"/>
    <xf numFmtId="0" fontId="58" fillId="58" borderId="0" xfId="0" applyFont="1" applyFill="1"/>
    <xf numFmtId="0" fontId="4" fillId="58" borderId="0" xfId="0" applyFont="1" applyFill="1" applyAlignment="1">
      <alignment wrapText="1"/>
    </xf>
    <xf numFmtId="0" fontId="60" fillId="0" borderId="0" xfId="0" quotePrefix="1" applyFont="1"/>
    <xf numFmtId="0" fontId="58" fillId="64" borderId="18" xfId="0" applyFont="1" applyFill="1" applyBorder="1" applyAlignment="1">
      <alignment vertical="center"/>
    </xf>
    <xf numFmtId="2" fontId="56" fillId="0" borderId="18" xfId="0" applyNumberFormat="1" applyFont="1" applyBorder="1" applyAlignment="1">
      <alignment horizontal="center" vertical="center"/>
    </xf>
    <xf numFmtId="2" fontId="8" fillId="58" borderId="18" xfId="0" applyNumberFormat="1" applyFont="1" applyFill="1" applyBorder="1" applyAlignment="1">
      <alignment horizontal="center" vertical="center"/>
    </xf>
    <xf numFmtId="0" fontId="1" fillId="0" borderId="0" xfId="0" applyFont="1"/>
    <xf numFmtId="165" fontId="4" fillId="66" borderId="21" xfId="1168" applyNumberFormat="1" applyFont="1" applyFill="1" applyBorder="1" applyAlignment="1" applyProtection="1">
      <alignment horizontal="center" vertical="center"/>
    </xf>
    <xf numFmtId="9" fontId="4" fillId="66" borderId="21" xfId="1168" applyFont="1" applyFill="1" applyBorder="1" applyAlignment="1" applyProtection="1">
      <alignment horizontal="center" vertical="center"/>
    </xf>
    <xf numFmtId="165" fontId="4" fillId="67" borderId="21" xfId="1168" applyNumberFormat="1" applyFont="1" applyFill="1" applyBorder="1" applyAlignment="1" applyProtection="1">
      <alignment horizontal="center" vertical="center"/>
    </xf>
    <xf numFmtId="165" fontId="4" fillId="0" borderId="21" xfId="1168" applyNumberFormat="1" applyFont="1" applyFill="1" applyBorder="1" applyAlignment="1" applyProtection="1">
      <alignment horizontal="center" vertical="center"/>
    </xf>
    <xf numFmtId="165" fontId="4" fillId="69" borderId="21" xfId="1168" applyNumberFormat="1" applyFont="1" applyFill="1" applyBorder="1" applyAlignment="1" applyProtection="1">
      <alignment horizontal="center" vertical="center"/>
    </xf>
    <xf numFmtId="165" fontId="4" fillId="0" borderId="22" xfId="1168" applyNumberFormat="1" applyFont="1" applyFill="1" applyBorder="1" applyAlignment="1" applyProtection="1">
      <alignment horizontal="center" vertical="top" wrapText="1"/>
    </xf>
    <xf numFmtId="0" fontId="56" fillId="0" borderId="0" xfId="0" applyFont="1" applyAlignment="1">
      <alignment horizontal="left" vertical="center"/>
    </xf>
    <xf numFmtId="14" fontId="56" fillId="0" borderId="0" xfId="0" applyNumberFormat="1" applyFont="1" applyAlignment="1">
      <alignment horizontal="center" vertical="center"/>
    </xf>
    <xf numFmtId="49" fontId="6" fillId="65" borderId="18" xfId="0" applyNumberFormat="1" applyFont="1" applyFill="1" applyBorder="1" applyAlignment="1">
      <alignment horizontal="center"/>
    </xf>
    <xf numFmtId="0" fontId="6" fillId="65" borderId="18" xfId="0" applyFont="1" applyFill="1" applyBorder="1" applyAlignment="1">
      <alignment horizontal="center"/>
    </xf>
    <xf numFmtId="9" fontId="6" fillId="65" borderId="18" xfId="847" applyFont="1" applyFill="1" applyBorder="1" applyAlignment="1" applyProtection="1">
      <alignment horizontal="center"/>
    </xf>
    <xf numFmtId="0" fontId="58" fillId="65" borderId="18" xfId="0" applyFont="1" applyFill="1" applyBorder="1" applyAlignment="1">
      <alignment horizontal="center"/>
    </xf>
    <xf numFmtId="0" fontId="61" fillId="70" borderId="21" xfId="0" applyFont="1" applyFill="1" applyBorder="1" applyAlignment="1">
      <alignment horizontal="center" vertical="center"/>
    </xf>
    <xf numFmtId="0" fontId="65" fillId="0" borderId="18" xfId="1041" applyFont="1" applyBorder="1" applyAlignment="1">
      <alignment horizontal="left" vertical="center"/>
    </xf>
    <xf numFmtId="0" fontId="60" fillId="0" borderId="18" xfId="0" applyFont="1" applyBorder="1"/>
    <xf numFmtId="0" fontId="65" fillId="0" borderId="18" xfId="0" applyFont="1" applyBorder="1" applyAlignment="1">
      <alignment vertical="center"/>
    </xf>
    <xf numFmtId="14" fontId="60" fillId="0" borderId="18" xfId="0" applyNumberFormat="1" applyFont="1" applyBorder="1" applyAlignment="1">
      <alignment horizontal="left"/>
    </xf>
    <xf numFmtId="0" fontId="6" fillId="0" borderId="18" xfId="0" applyFont="1" applyBorder="1" applyAlignment="1">
      <alignment vertical="center"/>
    </xf>
    <xf numFmtId="14" fontId="6" fillId="0" borderId="18" xfId="0" applyNumberFormat="1" applyFont="1" applyBorder="1" applyAlignment="1">
      <alignment horizontal="center" vertical="center" wrapText="1"/>
    </xf>
    <xf numFmtId="14" fontId="58" fillId="64" borderId="18" xfId="0" applyNumberFormat="1" applyFont="1" applyFill="1" applyBorder="1" applyAlignment="1">
      <alignment horizontal="left" vertical="center"/>
    </xf>
    <xf numFmtId="0" fontId="6" fillId="0" borderId="18" xfId="0" applyFont="1" applyBorder="1" applyAlignment="1">
      <alignment horizontal="left" vertical="center" wrapText="1"/>
    </xf>
    <xf numFmtId="0" fontId="1" fillId="0" borderId="0" xfId="0" applyFont="1" applyAlignment="1">
      <alignment horizontal="center" vertical="center"/>
    </xf>
    <xf numFmtId="0" fontId="56" fillId="0" borderId="0" xfId="0" applyFont="1" applyAlignment="1">
      <alignment horizontal="center" vertical="center"/>
    </xf>
    <xf numFmtId="0" fontId="6" fillId="0" borderId="21" xfId="0" applyFont="1" applyBorder="1" applyAlignment="1">
      <alignment horizontal="center" vertical="center" wrapText="1"/>
    </xf>
    <xf numFmtId="14" fontId="58" fillId="71" borderId="0" xfId="0" applyNumberFormat="1" applyFont="1" applyFill="1" applyAlignment="1">
      <alignment horizontal="center"/>
    </xf>
    <xf numFmtId="0" fontId="60" fillId="0" borderId="18" xfId="0" applyFont="1" applyBorder="1" applyAlignment="1">
      <alignment horizontal="left"/>
    </xf>
    <xf numFmtId="0" fontId="58" fillId="0" borderId="0" xfId="0" applyFont="1" applyAlignment="1">
      <alignment horizontal="justify" vertical="center" wrapText="1"/>
    </xf>
    <xf numFmtId="0" fontId="72" fillId="0" borderId="0" xfId="1031" applyFont="1" applyAlignment="1">
      <alignment vertical="center"/>
    </xf>
    <xf numFmtId="0" fontId="73" fillId="0" borderId="0" xfId="0" applyFont="1" applyAlignment="1">
      <alignment vertical="center"/>
    </xf>
    <xf numFmtId="0" fontId="60" fillId="0" borderId="0" xfId="0" applyFont="1" applyAlignment="1">
      <alignment vertical="center"/>
    </xf>
    <xf numFmtId="0" fontId="72" fillId="0" borderId="0" xfId="0" applyFont="1" applyAlignment="1">
      <alignment horizontal="left" vertical="center"/>
    </xf>
    <xf numFmtId="0" fontId="72" fillId="0" borderId="0" xfId="0" applyFont="1" applyAlignment="1">
      <alignment vertical="center"/>
    </xf>
    <xf numFmtId="0" fontId="73" fillId="0" borderId="0" xfId="0" applyFont="1" applyAlignment="1">
      <alignment horizontal="center" vertical="center"/>
    </xf>
    <xf numFmtId="0" fontId="60" fillId="0" borderId="0" xfId="1031" applyFont="1" applyAlignment="1">
      <alignment vertical="center"/>
    </xf>
    <xf numFmtId="0" fontId="60" fillId="0" borderId="0" xfId="1031" applyFont="1" applyAlignment="1">
      <alignment horizontal="left" vertical="center"/>
    </xf>
    <xf numFmtId="0" fontId="60" fillId="0" borderId="0" xfId="0" applyFont="1" applyAlignment="1">
      <alignment horizontal="center" vertical="center"/>
    </xf>
    <xf numFmtId="9" fontId="60" fillId="0" borderId="0" xfId="0" applyNumberFormat="1" applyFont="1" applyAlignment="1">
      <alignment horizontal="center" vertical="center"/>
    </xf>
    <xf numFmtId="0" fontId="60" fillId="0" borderId="0" xfId="0" applyFont="1" applyAlignment="1">
      <alignment horizontal="left" vertical="center"/>
    </xf>
    <xf numFmtId="0" fontId="32" fillId="0" borderId="0" xfId="0" applyFont="1" applyAlignment="1">
      <alignment horizontal="left" vertical="center"/>
    </xf>
    <xf numFmtId="14" fontId="60" fillId="0" borderId="0" xfId="1031" applyNumberFormat="1" applyFont="1" applyAlignment="1">
      <alignment horizontal="left" vertical="center"/>
    </xf>
    <xf numFmtId="0" fontId="73" fillId="0" borderId="0" xfId="0" applyFont="1" applyAlignment="1">
      <alignment horizontal="left" vertical="center"/>
    </xf>
    <xf numFmtId="0" fontId="58" fillId="0" borderId="0" xfId="0" applyFont="1" applyAlignment="1">
      <alignment horizontal="left" vertical="center" wrapText="1"/>
    </xf>
    <xf numFmtId="0" fontId="60" fillId="0" borderId="49" xfId="0" applyFont="1" applyBorder="1" applyAlignment="1">
      <alignment horizontal="left" vertical="center" wrapText="1"/>
    </xf>
    <xf numFmtId="0" fontId="60" fillId="0" borderId="50" xfId="0" applyFont="1" applyBorder="1" applyAlignment="1">
      <alignment horizontal="left" vertical="center" wrapText="1"/>
    </xf>
    <xf numFmtId="0" fontId="58" fillId="0" borderId="50" xfId="0" applyFont="1" applyBorder="1" applyAlignment="1">
      <alignment horizontal="left" vertical="center"/>
    </xf>
    <xf numFmtId="0" fontId="58" fillId="0" borderId="51" xfId="0" applyFont="1" applyBorder="1" applyAlignment="1">
      <alignment horizontal="left" vertical="center"/>
    </xf>
    <xf numFmtId="0" fontId="60" fillId="0" borderId="0" xfId="0" quotePrefix="1" applyFont="1" applyAlignment="1">
      <alignment vertical="center"/>
    </xf>
    <xf numFmtId="0" fontId="62" fillId="0" borderId="0" xfId="0" applyFont="1" applyAlignment="1">
      <alignment horizontal="left" vertical="center" wrapText="1"/>
    </xf>
    <xf numFmtId="0" fontId="60" fillId="0" borderId="0" xfId="0" applyFont="1" applyAlignment="1">
      <alignment horizontal="center" vertical="center" wrapText="1"/>
    </xf>
    <xf numFmtId="0" fontId="58" fillId="0" borderId="18" xfId="0" applyFont="1" applyBorder="1" applyAlignment="1">
      <alignment vertical="center"/>
    </xf>
    <xf numFmtId="0" fontId="74" fillId="73" borderId="18" xfId="1031" applyFont="1" applyFill="1" applyBorder="1" applyAlignment="1">
      <alignment horizontal="left" vertical="center"/>
    </xf>
    <xf numFmtId="0" fontId="79" fillId="59" borderId="21" xfId="0" applyFont="1" applyFill="1" applyBorder="1" applyAlignment="1" applyProtection="1">
      <alignment horizontal="center" vertical="center"/>
      <protection locked="0"/>
    </xf>
    <xf numFmtId="0" fontId="79" fillId="70" borderId="21" xfId="0" applyFont="1" applyFill="1" applyBorder="1" applyAlignment="1">
      <alignment horizontal="center" vertical="center"/>
    </xf>
    <xf numFmtId="10" fontId="79" fillId="0" borderId="22" xfId="0" applyNumberFormat="1" applyFont="1" applyBorder="1" applyAlignment="1">
      <alignment horizontal="center" vertical="center"/>
    </xf>
    <xf numFmtId="2" fontId="8" fillId="0" borderId="18" xfId="0" applyNumberFormat="1" applyFont="1" applyBorder="1" applyAlignment="1">
      <alignment horizontal="center" vertical="center"/>
    </xf>
    <xf numFmtId="0" fontId="58" fillId="62" borderId="0" xfId="0" applyFont="1" applyFill="1"/>
    <xf numFmtId="49" fontId="6" fillId="62" borderId="18" xfId="0" applyNumberFormat="1" applyFont="1" applyFill="1" applyBorder="1" applyAlignment="1">
      <alignment horizontal="center"/>
    </xf>
    <xf numFmtId="0" fontId="6" fillId="62" borderId="18" xfId="0" applyFont="1" applyFill="1" applyBorder="1" applyAlignment="1">
      <alignment horizontal="center"/>
    </xf>
    <xf numFmtId="9" fontId="6" fillId="62" borderId="18" xfId="847" applyFont="1" applyFill="1" applyBorder="1" applyAlignment="1" applyProtection="1">
      <alignment horizontal="center"/>
    </xf>
    <xf numFmtId="0" fontId="6" fillId="62" borderId="18" xfId="847" applyNumberFormat="1" applyFont="1" applyFill="1" applyBorder="1" applyAlignment="1" applyProtection="1">
      <alignment horizontal="center"/>
    </xf>
    <xf numFmtId="0" fontId="58" fillId="62" borderId="18" xfId="0" applyFont="1" applyFill="1" applyBorder="1" applyAlignment="1">
      <alignment horizontal="center"/>
    </xf>
    <xf numFmtId="0" fontId="58" fillId="62" borderId="18" xfId="0" applyFont="1" applyFill="1" applyBorder="1" applyAlignment="1">
      <alignment horizontal="center" vertical="center"/>
    </xf>
    <xf numFmtId="0" fontId="58" fillId="62" borderId="18" xfId="0" applyFont="1" applyFill="1" applyBorder="1"/>
    <xf numFmtId="10" fontId="58" fillId="65" borderId="18" xfId="1168" applyNumberFormat="1" applyFont="1" applyFill="1" applyBorder="1" applyAlignment="1">
      <alignment horizontal="center"/>
    </xf>
    <xf numFmtId="0" fontId="69" fillId="0" borderId="0" xfId="0" applyFont="1"/>
    <xf numFmtId="0" fontId="83" fillId="71" borderId="0" xfId="0" applyFont="1" applyFill="1" applyAlignment="1">
      <alignment horizontal="center" vertical="center"/>
    </xf>
    <xf numFmtId="0" fontId="1" fillId="0" borderId="0" xfId="0" applyFont="1" applyAlignment="1">
      <alignment horizontal="left"/>
    </xf>
    <xf numFmtId="0" fontId="84" fillId="0" borderId="0" xfId="0" applyFont="1"/>
    <xf numFmtId="0" fontId="7" fillId="0" borderId="0" xfId="0" applyFont="1"/>
    <xf numFmtId="0" fontId="69" fillId="0" borderId="0" xfId="0" applyFont="1" applyAlignment="1">
      <alignment horizontal="center"/>
    </xf>
    <xf numFmtId="0" fontId="8" fillId="0" borderId="0" xfId="0" applyFont="1"/>
    <xf numFmtId="0" fontId="85" fillId="0" borderId="0" xfId="1031" applyFont="1" applyAlignment="1">
      <alignment vertical="center"/>
    </xf>
    <xf numFmtId="0" fontId="86" fillId="0" borderId="0" xfId="1031" applyFont="1"/>
    <xf numFmtId="0" fontId="8" fillId="0" borderId="59" xfId="0" applyFont="1" applyBorder="1"/>
    <xf numFmtId="14" fontId="65" fillId="73" borderId="18" xfId="0" applyNumberFormat="1" applyFont="1" applyFill="1" applyBorder="1" applyAlignment="1">
      <alignment horizontal="center" vertical="center"/>
    </xf>
    <xf numFmtId="0" fontId="59" fillId="0" borderId="0" xfId="0" applyFont="1" applyAlignment="1">
      <alignment vertical="center"/>
    </xf>
    <xf numFmtId="0" fontId="8" fillId="71" borderId="18" xfId="0" applyFont="1" applyFill="1" applyBorder="1" applyAlignment="1">
      <alignment horizontal="center" vertical="center"/>
    </xf>
    <xf numFmtId="0" fontId="6" fillId="0" borderId="0" xfId="0" applyFont="1" applyAlignment="1">
      <alignment vertical="top"/>
    </xf>
    <xf numFmtId="0" fontId="61" fillId="0" borderId="18" xfId="0" applyFont="1" applyBorder="1" applyAlignment="1">
      <alignment horizontal="center" vertical="center" wrapText="1"/>
    </xf>
    <xf numFmtId="0" fontId="61" fillId="0" borderId="60" xfId="0" applyFont="1" applyBorder="1" applyAlignment="1">
      <alignment horizontal="center" vertical="center" wrapText="1"/>
    </xf>
    <xf numFmtId="0" fontId="58" fillId="0" borderId="60" xfId="0" applyFont="1" applyBorder="1" applyAlignment="1">
      <alignment horizontal="center" vertical="center" wrapText="1"/>
    </xf>
    <xf numFmtId="0" fontId="61" fillId="0" borderId="61"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left" vertical="center" wrapText="1"/>
    </xf>
    <xf numFmtId="9" fontId="6"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10" fontId="6" fillId="0" borderId="0" xfId="0" applyNumberFormat="1" applyFont="1" applyAlignment="1">
      <alignment horizontal="center" vertical="center" wrapText="1"/>
    </xf>
    <xf numFmtId="0" fontId="6" fillId="0" borderId="0" xfId="0" applyFont="1" applyAlignment="1">
      <alignment vertical="center" wrapText="1"/>
    </xf>
    <xf numFmtId="0" fontId="58" fillId="71" borderId="18" xfId="0" applyFont="1" applyFill="1" applyBorder="1" applyAlignment="1">
      <alignment horizontal="center" vertical="center"/>
    </xf>
    <xf numFmtId="0" fontId="58" fillId="0" borderId="0" xfId="0" applyFont="1" applyAlignment="1">
      <alignment horizontal="center" vertical="center"/>
    </xf>
    <xf numFmtId="9" fontId="61" fillId="0" borderId="18" xfId="0" applyNumberFormat="1" applyFont="1" applyBorder="1" applyAlignment="1">
      <alignment horizontal="center" vertical="center" wrapText="1"/>
    </xf>
    <xf numFmtId="0" fontId="58" fillId="0" borderId="0" xfId="0" applyFont="1" applyAlignment="1">
      <alignment horizontal="center" vertical="center" wrapText="1"/>
    </xf>
    <xf numFmtId="0" fontId="58" fillId="0" borderId="18" xfId="0" applyFont="1" applyBorder="1" applyAlignment="1">
      <alignment horizontal="center" vertical="center"/>
    </xf>
    <xf numFmtId="0" fontId="58" fillId="0" borderId="18" xfId="0" applyFont="1" applyBorder="1" applyAlignment="1">
      <alignment horizontal="center" vertical="center" wrapText="1"/>
    </xf>
    <xf numFmtId="0" fontId="58" fillId="0" borderId="18" xfId="0" applyFont="1" applyBorder="1" applyAlignment="1">
      <alignment horizontal="left" vertical="center" wrapText="1"/>
    </xf>
    <xf numFmtId="9" fontId="58" fillId="0" borderId="18" xfId="0" applyNumberFormat="1" applyFont="1" applyBorder="1" applyAlignment="1">
      <alignment horizontal="center" vertical="center"/>
    </xf>
    <xf numFmtId="9" fontId="58" fillId="0" borderId="18" xfId="0" applyNumberFormat="1" applyFont="1" applyBorder="1" applyAlignment="1">
      <alignment horizontal="center" vertical="center" wrapText="1"/>
    </xf>
    <xf numFmtId="1" fontId="58" fillId="0" borderId="18" xfId="0" applyNumberFormat="1" applyFont="1" applyBorder="1" applyAlignment="1">
      <alignment horizontal="center" vertical="center"/>
    </xf>
    <xf numFmtId="0" fontId="58" fillId="0" borderId="18" xfId="0" applyFont="1" applyBorder="1" applyAlignment="1">
      <alignment horizontal="left" vertical="center"/>
    </xf>
    <xf numFmtId="10" fontId="58" fillId="0" borderId="18" xfId="0" applyNumberFormat="1" applyFont="1" applyBorder="1" applyAlignment="1">
      <alignment horizontal="center" vertical="center"/>
    </xf>
    <xf numFmtId="0" fontId="61" fillId="0" borderId="50" xfId="0" applyFont="1" applyBorder="1" applyAlignment="1">
      <alignment horizontal="left" vertical="center"/>
    </xf>
    <xf numFmtId="0" fontId="58" fillId="0" borderId="50" xfId="0" applyFont="1" applyBorder="1" applyAlignment="1">
      <alignment horizontal="center" vertical="center"/>
    </xf>
    <xf numFmtId="0" fontId="58" fillId="74" borderId="0" xfId="0" applyFont="1" applyFill="1"/>
    <xf numFmtId="0" fontId="62" fillId="0" borderId="18" xfId="0" applyFont="1" applyBorder="1" applyAlignment="1">
      <alignment horizontal="center" vertical="center" wrapText="1"/>
    </xf>
    <xf numFmtId="0" fontId="0" fillId="0" borderId="18" xfId="0" applyBorder="1"/>
    <xf numFmtId="0" fontId="60" fillId="0" borderId="18" xfId="0" applyFont="1" applyBorder="1" applyAlignment="1" applyProtection="1">
      <alignment horizontal="left" vertical="center" wrapText="1"/>
      <protection locked="0"/>
    </xf>
    <xf numFmtId="0" fontId="6" fillId="0" borderId="18" xfId="0" applyFont="1" applyBorder="1"/>
    <xf numFmtId="0" fontId="56" fillId="0" borderId="18" xfId="0" applyFont="1" applyBorder="1" applyAlignment="1">
      <alignment horizontal="left" vertical="center"/>
    </xf>
    <xf numFmtId="0" fontId="62" fillId="0" borderId="54" xfId="0" applyFont="1" applyBorder="1" applyAlignment="1">
      <alignment horizontal="center" vertical="center" wrapText="1"/>
    </xf>
    <xf numFmtId="0" fontId="62" fillId="0" borderId="27" xfId="0" applyFont="1" applyBorder="1" applyAlignment="1">
      <alignment horizontal="center" vertical="center" wrapText="1"/>
    </xf>
    <xf numFmtId="0" fontId="62" fillId="0" borderId="51" xfId="0" applyFont="1" applyBorder="1" applyAlignment="1">
      <alignment horizontal="center" vertical="center" wrapText="1"/>
    </xf>
    <xf numFmtId="0" fontId="62" fillId="0" borderId="35" xfId="0" applyFont="1" applyBorder="1" applyAlignment="1">
      <alignment horizontal="left" vertical="center" wrapText="1"/>
    </xf>
    <xf numFmtId="0" fontId="62" fillId="0" borderId="55" xfId="0" applyFont="1" applyBorder="1" applyAlignment="1">
      <alignment horizontal="left" vertical="center" wrapText="1"/>
    </xf>
    <xf numFmtId="0" fontId="62" fillId="0" borderId="56" xfId="0" applyFont="1" applyBorder="1" applyAlignment="1">
      <alignment horizontal="left" vertical="center" wrapText="1"/>
    </xf>
    <xf numFmtId="0" fontId="60" fillId="72" borderId="57" xfId="0" applyFont="1" applyFill="1" applyBorder="1" applyAlignment="1">
      <alignment horizontal="center" vertical="center" wrapText="1"/>
    </xf>
    <xf numFmtId="0" fontId="60" fillId="72" borderId="55" xfId="0" applyFont="1" applyFill="1" applyBorder="1" applyAlignment="1">
      <alignment horizontal="center" vertical="center" wrapText="1"/>
    </xf>
    <xf numFmtId="0" fontId="60" fillId="72" borderId="56" xfId="0" applyFont="1" applyFill="1" applyBorder="1" applyAlignment="1">
      <alignment horizontal="center" vertical="center" wrapText="1"/>
    </xf>
    <xf numFmtId="0" fontId="60" fillId="0" borderId="57" xfId="0" applyFont="1" applyBorder="1" applyAlignment="1">
      <alignment horizontal="center" vertical="center" wrapText="1"/>
    </xf>
    <xf numFmtId="0" fontId="60" fillId="0" borderId="58" xfId="0" applyFont="1" applyBorder="1" applyAlignment="1">
      <alignment horizontal="center" vertical="center" wrapText="1"/>
    </xf>
    <xf numFmtId="0" fontId="58" fillId="0" borderId="0" xfId="0" applyFont="1" applyAlignment="1">
      <alignment horizontal="left" vertical="center" wrapText="1"/>
    </xf>
    <xf numFmtId="0" fontId="58" fillId="0" borderId="0" xfId="0" applyFont="1" applyAlignment="1">
      <alignment horizontal="justify" vertical="center" wrapText="1"/>
    </xf>
    <xf numFmtId="0" fontId="62" fillId="0" borderId="52" xfId="0" applyFont="1" applyBorder="1" applyAlignment="1">
      <alignment horizontal="left" vertical="center" wrapText="1"/>
    </xf>
    <xf numFmtId="0" fontId="62" fillId="0" borderId="18" xfId="0" applyFont="1" applyBorder="1" applyAlignment="1">
      <alignment horizontal="left" vertical="center" wrapText="1"/>
    </xf>
    <xf numFmtId="0" fontId="60" fillId="59" borderId="20" xfId="0" applyFont="1" applyFill="1" applyBorder="1" applyAlignment="1" applyProtection="1">
      <alignment horizontal="left" vertical="center" wrapText="1"/>
      <protection locked="0"/>
    </xf>
    <xf numFmtId="0" fontId="60" fillId="59" borderId="19" xfId="0" applyFont="1" applyFill="1" applyBorder="1" applyAlignment="1" applyProtection="1">
      <alignment horizontal="left" vertical="center" wrapText="1"/>
      <protection locked="0"/>
    </xf>
    <xf numFmtId="0" fontId="60" fillId="59" borderId="27" xfId="0" applyFont="1" applyFill="1" applyBorder="1" applyAlignment="1" applyProtection="1">
      <alignment horizontal="left" vertical="center" wrapText="1"/>
      <protection locked="0"/>
    </xf>
    <xf numFmtId="0" fontId="60" fillId="59" borderId="20" xfId="0" applyFont="1" applyFill="1" applyBorder="1" applyAlignment="1" applyProtection="1">
      <alignment horizontal="center" vertical="center" wrapText="1"/>
      <protection locked="0"/>
    </xf>
    <xf numFmtId="0" fontId="60" fillId="59" borderId="53" xfId="0" applyFont="1" applyFill="1" applyBorder="1" applyAlignment="1" applyProtection="1">
      <alignment horizontal="center" vertical="center" wrapText="1"/>
      <protection locked="0"/>
    </xf>
    <xf numFmtId="0" fontId="62" fillId="0" borderId="54" xfId="1031" applyFont="1" applyBorder="1" applyAlignment="1">
      <alignment horizontal="left" vertical="center" wrapText="1"/>
    </xf>
    <xf numFmtId="0" fontId="62" fillId="0" borderId="27" xfId="1031" applyFont="1" applyBorder="1" applyAlignment="1">
      <alignment horizontal="left" vertical="center" wrapText="1"/>
    </xf>
    <xf numFmtId="0" fontId="62" fillId="0" borderId="19" xfId="1031" applyFont="1" applyBorder="1" applyAlignment="1">
      <alignment horizontal="left" vertical="center" wrapText="1"/>
    </xf>
    <xf numFmtId="0" fontId="62" fillId="0" borderId="52" xfId="1031" applyFont="1" applyBorder="1" applyAlignment="1">
      <alignment horizontal="left" vertical="center" wrapText="1"/>
    </xf>
    <xf numFmtId="0" fontId="62" fillId="0" borderId="18" xfId="1031" applyFont="1" applyBorder="1" applyAlignment="1">
      <alignment horizontal="left" vertical="center" wrapText="1"/>
    </xf>
    <xf numFmtId="0" fontId="32" fillId="0" borderId="18" xfId="0" applyFont="1" applyBorder="1" applyAlignment="1">
      <alignment horizontal="left" vertical="center" wrapText="1"/>
    </xf>
    <xf numFmtId="0" fontId="58" fillId="0" borderId="0" xfId="0" applyFont="1" applyAlignment="1">
      <alignment horizontal="left" vertical="center"/>
    </xf>
    <xf numFmtId="0" fontId="62" fillId="0" borderId="34" xfId="0" applyFont="1" applyBorder="1" applyAlignment="1">
      <alignment horizontal="left" vertical="center" wrapText="1"/>
    </xf>
    <xf numFmtId="0" fontId="62" fillId="0" borderId="47" xfId="0" applyFont="1" applyBorder="1" applyAlignment="1">
      <alignment horizontal="left" vertical="center" wrapText="1"/>
    </xf>
    <xf numFmtId="0" fontId="62" fillId="0" borderId="48" xfId="0" applyFont="1" applyBorder="1" applyAlignment="1">
      <alignment horizontal="left" vertical="center" wrapText="1"/>
    </xf>
    <xf numFmtId="0" fontId="62" fillId="0" borderId="52" xfId="0" applyFont="1" applyBorder="1" applyAlignment="1">
      <alignment horizontal="center" vertical="center" wrapText="1"/>
    </xf>
    <xf numFmtId="0" fontId="62" fillId="0" borderId="18" xfId="0" applyFont="1" applyBorder="1" applyAlignment="1">
      <alignment horizontal="center" vertical="center" wrapText="1"/>
    </xf>
    <xf numFmtId="0" fontId="62" fillId="0" borderId="20" xfId="0" applyFont="1" applyBorder="1" applyAlignment="1">
      <alignment horizontal="center" vertical="center" wrapText="1"/>
    </xf>
    <xf numFmtId="0" fontId="62" fillId="0" borderId="53" xfId="0" applyFont="1" applyBorder="1" applyAlignment="1">
      <alignment horizontal="center" vertical="center" wrapText="1"/>
    </xf>
    <xf numFmtId="0" fontId="60" fillId="61" borderId="18" xfId="0" applyFont="1" applyFill="1" applyBorder="1" applyAlignment="1" applyProtection="1">
      <alignment horizontal="left" vertical="center"/>
      <protection locked="0"/>
    </xf>
    <xf numFmtId="14" fontId="60" fillId="0" borderId="20" xfId="0" applyNumberFormat="1" applyFont="1" applyBorder="1" applyAlignment="1">
      <alignment horizontal="center" vertical="center"/>
    </xf>
    <xf numFmtId="14" fontId="60" fillId="0" borderId="19" xfId="0" applyNumberFormat="1" applyFont="1" applyBorder="1" applyAlignment="1">
      <alignment horizontal="center" vertical="center"/>
    </xf>
    <xf numFmtId="0" fontId="60" fillId="0" borderId="20" xfId="0" applyFont="1" applyBorder="1" applyAlignment="1">
      <alignment horizontal="center" vertical="center"/>
    </xf>
    <xf numFmtId="0" fontId="60" fillId="0" borderId="19" xfId="0" applyFont="1" applyBorder="1" applyAlignment="1">
      <alignment horizontal="center" vertical="center"/>
    </xf>
    <xf numFmtId="14" fontId="60" fillId="0" borderId="0" xfId="1031" applyNumberFormat="1" applyFont="1" applyAlignment="1">
      <alignment horizontal="left" vertical="center"/>
    </xf>
    <xf numFmtId="0" fontId="60" fillId="0" borderId="0" xfId="0" applyFont="1" applyAlignment="1">
      <alignment horizontal="left" vertical="center" wrapText="1"/>
    </xf>
    <xf numFmtId="0" fontId="1" fillId="61" borderId="20" xfId="0" applyFont="1" applyFill="1" applyBorder="1" applyAlignment="1" applyProtection="1">
      <alignment horizontal="left" vertical="center"/>
      <protection locked="0"/>
    </xf>
    <xf numFmtId="0" fontId="1" fillId="61" borderId="27" xfId="0" applyFont="1" applyFill="1" applyBorder="1" applyAlignment="1" applyProtection="1">
      <alignment horizontal="left" vertical="center"/>
      <protection locked="0"/>
    </xf>
    <xf numFmtId="0" fontId="1" fillId="61" borderId="19" xfId="0" applyFont="1" applyFill="1" applyBorder="1" applyAlignment="1" applyProtection="1">
      <alignment horizontal="left" vertical="center"/>
      <protection locked="0"/>
    </xf>
    <xf numFmtId="0" fontId="58" fillId="0" borderId="0" xfId="0" applyFont="1" applyAlignment="1">
      <alignment horizontal="left" vertical="top"/>
    </xf>
    <xf numFmtId="0" fontId="60" fillId="0" borderId="20" xfId="1031" applyFont="1" applyBorder="1" applyAlignment="1">
      <alignment horizontal="left" vertical="center"/>
    </xf>
    <xf numFmtId="0" fontId="60" fillId="0" borderId="27" xfId="1031" applyFont="1" applyBorder="1" applyAlignment="1">
      <alignment horizontal="left" vertical="center"/>
    </xf>
    <xf numFmtId="0" fontId="60" fillId="0" borderId="19" xfId="1031" applyFont="1" applyBorder="1" applyAlignment="1">
      <alignment horizontal="left" vertical="center"/>
    </xf>
    <xf numFmtId="14" fontId="60" fillId="0" borderId="20" xfId="0" applyNumberFormat="1" applyFont="1" applyBorder="1" applyAlignment="1">
      <alignment horizontal="left" vertical="center"/>
    </xf>
    <xf numFmtId="14" fontId="60" fillId="0" borderId="27" xfId="0" applyNumberFormat="1" applyFont="1" applyBorder="1" applyAlignment="1">
      <alignment horizontal="left" vertical="center"/>
    </xf>
    <xf numFmtId="14" fontId="60" fillId="0" borderId="19" xfId="0" applyNumberFormat="1" applyFont="1" applyBorder="1" applyAlignment="1">
      <alignment horizontal="left" vertical="center"/>
    </xf>
    <xf numFmtId="14" fontId="60" fillId="61" borderId="20" xfId="0" applyNumberFormat="1" applyFont="1" applyFill="1" applyBorder="1" applyAlignment="1" applyProtection="1">
      <alignment horizontal="center" vertical="center"/>
      <protection locked="0"/>
    </xf>
    <xf numFmtId="14" fontId="60" fillId="61" borderId="19" xfId="0" applyNumberFormat="1" applyFont="1" applyFill="1" applyBorder="1" applyAlignment="1" applyProtection="1">
      <alignment horizontal="center" vertical="center"/>
      <protection locked="0"/>
    </xf>
    <xf numFmtId="0" fontId="62" fillId="0" borderId="50" xfId="0" applyFont="1" applyBorder="1" applyAlignment="1">
      <alignment horizontal="center" vertical="center" wrapText="1"/>
    </xf>
    <xf numFmtId="0" fontId="60" fillId="72" borderId="18" xfId="0" applyFont="1" applyFill="1" applyBorder="1" applyAlignment="1">
      <alignment horizontal="center" vertical="center" wrapText="1"/>
    </xf>
    <xf numFmtId="0" fontId="58" fillId="0" borderId="25" xfId="0" applyFont="1" applyBorder="1" applyAlignment="1">
      <alignment horizontal="center" vertical="center"/>
    </xf>
    <xf numFmtId="0" fontId="58" fillId="0" borderId="29" xfId="0" applyFont="1" applyBorder="1" applyAlignment="1">
      <alignment horizontal="center" vertical="center"/>
    </xf>
    <xf numFmtId="0" fontId="58" fillId="0" borderId="26" xfId="0" applyFont="1" applyBorder="1" applyAlignment="1">
      <alignment horizontal="center" vertical="center"/>
    </xf>
    <xf numFmtId="0" fontId="58" fillId="0" borderId="24" xfId="0" applyFont="1" applyBorder="1" applyAlignment="1">
      <alignment horizontal="center" vertical="center"/>
    </xf>
    <xf numFmtId="0" fontId="58" fillId="0" borderId="23" xfId="0" applyFont="1" applyBorder="1" applyAlignment="1">
      <alignment horizontal="center" vertical="center"/>
    </xf>
    <xf numFmtId="0" fontId="58" fillId="0" borderId="22" xfId="0" applyFont="1" applyBorder="1" applyAlignment="1">
      <alignment horizontal="center" vertical="center"/>
    </xf>
    <xf numFmtId="0" fontId="75" fillId="0" borderId="24" xfId="0" applyFont="1" applyBorder="1" applyAlignment="1">
      <alignment horizontal="center" vertical="center" wrapText="1"/>
    </xf>
    <xf numFmtId="0" fontId="75" fillId="0" borderId="23" xfId="0" applyFont="1" applyBorder="1" applyAlignment="1">
      <alignment horizontal="center" vertical="center"/>
    </xf>
    <xf numFmtId="0" fontId="75" fillId="0" borderId="22" xfId="0" applyFont="1" applyBorder="1" applyAlignment="1">
      <alignment horizontal="center" vertical="center"/>
    </xf>
    <xf numFmtId="0" fontId="56" fillId="0" borderId="24" xfId="0" applyFont="1" applyBorder="1" applyAlignment="1">
      <alignment horizontal="center"/>
    </xf>
    <xf numFmtId="0" fontId="56" fillId="0" borderId="23" xfId="0" applyFont="1" applyBorder="1" applyAlignment="1">
      <alignment horizontal="center"/>
    </xf>
    <xf numFmtId="0" fontId="56" fillId="0" borderId="22" xfId="0" applyFont="1" applyBorder="1" applyAlignment="1">
      <alignment horizontal="center"/>
    </xf>
    <xf numFmtId="0" fontId="78" fillId="0" borderId="24" xfId="0" applyFont="1" applyBorder="1" applyAlignment="1">
      <alignment horizontal="center"/>
    </xf>
    <xf numFmtId="0" fontId="78" fillId="0" borderId="23" xfId="0" applyFont="1" applyBorder="1" applyAlignment="1">
      <alignment horizontal="center"/>
    </xf>
    <xf numFmtId="0" fontId="78" fillId="0" borderId="22" xfId="0" applyFont="1" applyBorder="1" applyAlignment="1">
      <alignment horizontal="center"/>
    </xf>
    <xf numFmtId="0" fontId="75" fillId="0" borderId="25" xfId="0" applyFont="1" applyBorder="1" applyAlignment="1">
      <alignment horizontal="left" vertical="center" wrapText="1"/>
    </xf>
    <xf numFmtId="0" fontId="76" fillId="0" borderId="28" xfId="0" applyFont="1" applyBorder="1" applyAlignment="1">
      <alignment horizontal="left" vertical="center" wrapText="1"/>
    </xf>
    <xf numFmtId="0" fontId="76" fillId="0" borderId="29" xfId="0" applyFont="1" applyBorder="1" applyAlignment="1">
      <alignment horizontal="left" vertical="center" wrapText="1"/>
    </xf>
    <xf numFmtId="0" fontId="76" fillId="0" borderId="30" xfId="0" applyFont="1" applyBorder="1" applyAlignment="1">
      <alignment horizontal="left" vertical="center" wrapText="1"/>
    </xf>
    <xf numFmtId="0" fontId="76" fillId="0" borderId="26" xfId="0" applyFont="1" applyBorder="1" applyAlignment="1">
      <alignment horizontal="left" vertical="center" wrapText="1"/>
    </xf>
    <xf numFmtId="0" fontId="76" fillId="0" borderId="31" xfId="0" applyFont="1" applyBorder="1" applyAlignment="1">
      <alignment horizontal="left" vertical="center" wrapText="1"/>
    </xf>
    <xf numFmtId="0" fontId="75" fillId="0" borderId="25" xfId="0" applyFont="1" applyBorder="1" applyAlignment="1">
      <alignment vertical="center" wrapText="1"/>
    </xf>
    <xf numFmtId="0" fontId="75" fillId="0" borderId="28" xfId="0" applyFont="1" applyBorder="1" applyAlignment="1">
      <alignment vertical="center" wrapText="1"/>
    </xf>
    <xf numFmtId="0" fontId="75" fillId="0" borderId="29" xfId="0" applyFont="1" applyBorder="1" applyAlignment="1">
      <alignment vertical="center" wrapText="1"/>
    </xf>
    <xf numFmtId="0" fontId="75" fillId="0" borderId="30" xfId="0" applyFont="1" applyBorder="1" applyAlignment="1">
      <alignment vertical="center" wrapText="1"/>
    </xf>
    <xf numFmtId="0" fontId="75" fillId="0" borderId="26" xfId="0" applyFont="1" applyBorder="1" applyAlignment="1">
      <alignment vertical="center" wrapText="1"/>
    </xf>
    <xf numFmtId="0" fontId="75" fillId="0" borderId="31" xfId="0" applyFont="1" applyBorder="1" applyAlignment="1">
      <alignment vertical="center" wrapText="1"/>
    </xf>
    <xf numFmtId="0" fontId="75" fillId="0" borderId="25" xfId="0" quotePrefix="1" applyFont="1" applyBorder="1" applyAlignment="1">
      <alignment vertical="center" wrapText="1"/>
    </xf>
    <xf numFmtId="0" fontId="75" fillId="0" borderId="46" xfId="0" quotePrefix="1" applyFont="1" applyBorder="1" applyAlignment="1">
      <alignment vertical="center" wrapText="1"/>
    </xf>
    <xf numFmtId="0" fontId="76" fillId="0" borderId="28" xfId="0" applyFont="1" applyBorder="1" applyAlignment="1">
      <alignment vertical="center" wrapText="1"/>
    </xf>
    <xf numFmtId="0" fontId="76" fillId="0" borderId="29" xfId="0" applyFont="1" applyBorder="1" applyAlignment="1">
      <alignment vertical="center" wrapText="1"/>
    </xf>
    <xf numFmtId="0" fontId="76" fillId="0" borderId="0" xfId="0" applyFont="1" applyAlignment="1">
      <alignment vertical="center" wrapText="1"/>
    </xf>
    <xf numFmtId="0" fontId="76" fillId="0" borderId="30" xfId="0" applyFont="1" applyBorder="1" applyAlignment="1">
      <alignment vertical="center" wrapText="1"/>
    </xf>
    <xf numFmtId="0" fontId="76" fillId="0" borderId="26" xfId="0" applyFont="1" applyBorder="1" applyAlignment="1">
      <alignment vertical="center" wrapText="1"/>
    </xf>
    <xf numFmtId="0" fontId="76" fillId="0" borderId="45" xfId="0" applyFont="1" applyBorder="1" applyAlignment="1">
      <alignment vertical="center" wrapText="1"/>
    </xf>
    <xf numFmtId="0" fontId="76" fillId="0" borderId="31" xfId="0" applyFont="1" applyBorder="1" applyAlignment="1">
      <alignment vertical="center" wrapText="1"/>
    </xf>
    <xf numFmtId="0" fontId="77" fillId="0" borderId="24" xfId="0" applyFont="1" applyBorder="1" applyAlignment="1">
      <alignment horizontal="center" vertical="center" wrapText="1"/>
    </xf>
    <xf numFmtId="0" fontId="77" fillId="0" borderId="23" xfId="0" applyFont="1" applyBorder="1" applyAlignment="1">
      <alignment horizontal="center" vertical="center" wrapText="1"/>
    </xf>
    <xf numFmtId="0" fontId="77" fillId="0" borderId="22" xfId="0" applyFont="1" applyBorder="1" applyAlignment="1">
      <alignment horizontal="center" vertical="center" wrapText="1"/>
    </xf>
    <xf numFmtId="0" fontId="77" fillId="60" borderId="25" xfId="0" applyFont="1" applyFill="1" applyBorder="1" applyAlignment="1">
      <alignment horizontal="center" vertical="center" wrapText="1"/>
    </xf>
    <xf numFmtId="0" fontId="77" fillId="60" borderId="28" xfId="0" applyFont="1" applyFill="1" applyBorder="1" applyAlignment="1">
      <alignment horizontal="center" vertical="center" wrapText="1"/>
    </xf>
    <xf numFmtId="0" fontId="77" fillId="60" borderId="29" xfId="0" applyFont="1" applyFill="1" applyBorder="1" applyAlignment="1">
      <alignment horizontal="center" vertical="center" wrapText="1"/>
    </xf>
    <xf numFmtId="0" fontId="77" fillId="60" borderId="30" xfId="0" applyFont="1" applyFill="1" applyBorder="1" applyAlignment="1">
      <alignment horizontal="center" vertical="center" wrapText="1"/>
    </xf>
    <xf numFmtId="0" fontId="77" fillId="60" borderId="26" xfId="0" applyFont="1" applyFill="1" applyBorder="1" applyAlignment="1">
      <alignment horizontal="center" vertical="center" wrapText="1"/>
    </xf>
    <xf numFmtId="0" fontId="77" fillId="60" borderId="31" xfId="0" applyFont="1" applyFill="1" applyBorder="1" applyAlignment="1">
      <alignment horizontal="center" vertical="center" wrapText="1"/>
    </xf>
    <xf numFmtId="0" fontId="4" fillId="0" borderId="24" xfId="0" applyFont="1" applyBorder="1" applyAlignment="1">
      <alignment horizontal="left" vertical="center" wrapText="1"/>
    </xf>
    <xf numFmtId="0" fontId="71" fillId="0" borderId="23" xfId="0" applyFont="1" applyBorder="1" applyAlignment="1">
      <alignment horizontal="left" vertical="center" wrapText="1"/>
    </xf>
    <xf numFmtId="0" fontId="71" fillId="0" borderId="22" xfId="0" applyFont="1" applyBorder="1" applyAlignment="1">
      <alignment horizontal="left" vertical="center" wrapText="1"/>
    </xf>
    <xf numFmtId="0" fontId="75" fillId="0" borderId="24" xfId="0" applyFont="1" applyBorder="1" applyAlignment="1">
      <alignment vertical="center" wrapText="1"/>
    </xf>
    <xf numFmtId="0" fontId="76" fillId="0" borderId="23" xfId="0" applyFont="1" applyBorder="1" applyAlignment="1">
      <alignment vertical="center" wrapText="1"/>
    </xf>
    <xf numFmtId="0" fontId="76" fillId="0" borderId="22" xfId="0" applyFont="1" applyBorder="1" applyAlignment="1">
      <alignment vertical="center" wrapText="1"/>
    </xf>
    <xf numFmtId="0" fontId="1" fillId="59" borderId="24" xfId="0" applyFont="1" applyFill="1" applyBorder="1" applyAlignment="1" applyProtection="1">
      <alignment horizontal="left" vertical="center" wrapText="1"/>
      <protection locked="0"/>
    </xf>
    <xf numFmtId="0" fontId="56" fillId="59" borderId="23" xfId="0" applyFont="1" applyFill="1" applyBorder="1" applyAlignment="1" applyProtection="1">
      <alignment horizontal="left" vertical="center" wrapText="1"/>
      <protection locked="0"/>
    </xf>
    <xf numFmtId="0" fontId="56" fillId="59" borderId="22" xfId="0" applyFont="1" applyFill="1" applyBorder="1" applyAlignment="1" applyProtection="1">
      <alignment horizontal="left" vertical="center" wrapText="1"/>
      <protection locked="0"/>
    </xf>
    <xf numFmtId="0" fontId="62" fillId="0" borderId="21" xfId="0" applyFont="1" applyBorder="1" applyAlignment="1">
      <alignment horizontal="center" vertical="center"/>
    </xf>
    <xf numFmtId="0" fontId="66" fillId="60" borderId="25" xfId="0" applyFont="1" applyFill="1" applyBorder="1" applyAlignment="1">
      <alignment horizontal="center" vertical="center" wrapText="1"/>
    </xf>
    <xf numFmtId="0" fontId="66" fillId="60" borderId="28" xfId="0" applyFont="1" applyFill="1" applyBorder="1" applyAlignment="1">
      <alignment horizontal="center" vertical="center" wrapText="1"/>
    </xf>
    <xf numFmtId="0" fontId="66" fillId="60" borderId="29" xfId="0" applyFont="1" applyFill="1" applyBorder="1" applyAlignment="1">
      <alignment horizontal="center" vertical="center" wrapText="1"/>
    </xf>
    <xf numFmtId="0" fontId="66" fillId="60" borderId="30" xfId="0" applyFont="1" applyFill="1" applyBorder="1" applyAlignment="1">
      <alignment horizontal="center" vertical="center" wrapText="1"/>
    </xf>
    <xf numFmtId="0" fontId="66" fillId="60" borderId="26" xfId="0" applyFont="1" applyFill="1" applyBorder="1" applyAlignment="1">
      <alignment horizontal="center" vertical="center" wrapText="1"/>
    </xf>
    <xf numFmtId="0" fontId="66" fillId="60" borderId="31" xfId="0" applyFont="1" applyFill="1" applyBorder="1" applyAlignment="1">
      <alignment horizontal="center" vertical="center" wrapText="1"/>
    </xf>
    <xf numFmtId="0" fontId="25" fillId="0" borderId="24" xfId="0" applyFont="1" applyBorder="1" applyAlignment="1">
      <alignment horizontal="center" vertical="center" wrapText="1"/>
    </xf>
    <xf numFmtId="0" fontId="25" fillId="0" borderId="23" xfId="0" applyFont="1" applyBorder="1" applyAlignment="1">
      <alignment horizontal="center" vertical="center" wrapText="1"/>
    </xf>
    <xf numFmtId="0" fontId="25" fillId="0" borderId="22" xfId="0" applyFont="1" applyBorder="1" applyAlignment="1">
      <alignment horizontal="center" vertical="center" wrapText="1"/>
    </xf>
    <xf numFmtId="0" fontId="4" fillId="0" borderId="25" xfId="0" applyFont="1" applyBorder="1" applyAlignment="1">
      <alignment horizontal="left" vertical="center" wrapText="1"/>
    </xf>
    <xf numFmtId="0" fontId="71" fillId="0" borderId="28" xfId="0" applyFont="1" applyBorder="1" applyAlignment="1">
      <alignment horizontal="left" vertical="center" wrapText="1"/>
    </xf>
    <xf numFmtId="0" fontId="71" fillId="0" borderId="29" xfId="0" applyFont="1" applyBorder="1" applyAlignment="1">
      <alignment horizontal="left" vertical="center" wrapText="1"/>
    </xf>
    <xf numFmtId="0" fontId="71" fillId="0" borderId="30" xfId="0" applyFont="1" applyBorder="1" applyAlignment="1">
      <alignment horizontal="left" vertical="center" wrapText="1"/>
    </xf>
    <xf numFmtId="0" fontId="71" fillId="0" borderId="26" xfId="0" applyFont="1" applyBorder="1" applyAlignment="1">
      <alignment horizontal="left" vertical="center" wrapText="1"/>
    </xf>
    <xf numFmtId="0" fontId="71" fillId="0" borderId="31" xfId="0" applyFont="1" applyBorder="1" applyAlignment="1">
      <alignment horizontal="left" vertical="center" wrapText="1"/>
    </xf>
    <xf numFmtId="0" fontId="4" fillId="0" borderId="25" xfId="0" applyFont="1" applyBorder="1" applyAlignment="1">
      <alignment vertical="center" wrapText="1"/>
    </xf>
    <xf numFmtId="0" fontId="4" fillId="0" borderId="28" xfId="0" applyFont="1" applyBorder="1" applyAlignment="1">
      <alignment vertical="center" wrapText="1"/>
    </xf>
    <xf numFmtId="0" fontId="4" fillId="0" borderId="29" xfId="0" applyFont="1" applyBorder="1" applyAlignment="1">
      <alignment vertical="center" wrapText="1"/>
    </xf>
    <xf numFmtId="0" fontId="4" fillId="0" borderId="30" xfId="0" applyFont="1" applyBorder="1" applyAlignment="1">
      <alignment vertical="center" wrapText="1"/>
    </xf>
    <xf numFmtId="0" fontId="4" fillId="0" borderId="26" xfId="0" applyFont="1" applyBorder="1" applyAlignment="1">
      <alignment vertical="center" wrapText="1"/>
    </xf>
    <xf numFmtId="0" fontId="4" fillId="0" borderId="31" xfId="0" applyFont="1" applyBorder="1" applyAlignment="1">
      <alignment vertical="center" wrapText="1"/>
    </xf>
    <xf numFmtId="0" fontId="4" fillId="0" borderId="25" xfId="0" quotePrefix="1" applyFont="1" applyBorder="1" applyAlignment="1">
      <alignment vertical="center" wrapText="1"/>
    </xf>
    <xf numFmtId="0" fontId="4" fillId="0" borderId="46" xfId="0" quotePrefix="1" applyFont="1" applyBorder="1" applyAlignment="1">
      <alignment vertical="center" wrapText="1"/>
    </xf>
    <xf numFmtId="0" fontId="71" fillId="0" borderId="28" xfId="0" applyFont="1" applyBorder="1" applyAlignment="1">
      <alignment vertical="center" wrapText="1"/>
    </xf>
    <xf numFmtId="0" fontId="71" fillId="0" borderId="29" xfId="0" applyFont="1" applyBorder="1" applyAlignment="1">
      <alignment vertical="center" wrapText="1"/>
    </xf>
    <xf numFmtId="0" fontId="71" fillId="0" borderId="0" xfId="0" applyFont="1" applyAlignment="1">
      <alignment vertical="center" wrapText="1"/>
    </xf>
    <xf numFmtId="0" fontId="71" fillId="0" borderId="30" xfId="0" applyFont="1" applyBorder="1" applyAlignment="1">
      <alignment vertical="center" wrapText="1"/>
    </xf>
    <xf numFmtId="0" fontId="71" fillId="0" borderId="26" xfId="0" applyFont="1" applyBorder="1" applyAlignment="1">
      <alignment vertical="center" wrapText="1"/>
    </xf>
    <xf numFmtId="0" fontId="71" fillId="0" borderId="45" xfId="0" applyFont="1" applyBorder="1" applyAlignment="1">
      <alignment vertical="center" wrapText="1"/>
    </xf>
    <xf numFmtId="0" fontId="71" fillId="0" borderId="31" xfId="0" applyFont="1" applyBorder="1" applyAlignment="1">
      <alignment vertical="center" wrapText="1"/>
    </xf>
    <xf numFmtId="0" fontId="6" fillId="0" borderId="21" xfId="0" applyFont="1" applyBorder="1" applyAlignment="1">
      <alignment vertical="center" wrapText="1"/>
    </xf>
    <xf numFmtId="0" fontId="61" fillId="59" borderId="24" xfId="0" applyFont="1" applyFill="1" applyBorder="1" applyAlignment="1" applyProtection="1">
      <alignment horizontal="center" vertical="center"/>
      <protection locked="0"/>
    </xf>
    <xf numFmtId="0" fontId="61" fillId="59" borderId="23" xfId="0" applyFont="1" applyFill="1" applyBorder="1" applyAlignment="1" applyProtection="1">
      <alignment horizontal="center" vertical="center"/>
      <protection locked="0"/>
    </xf>
    <xf numFmtId="0" fontId="61" fillId="59" borderId="22" xfId="0" applyFont="1" applyFill="1" applyBorder="1" applyAlignment="1" applyProtection="1">
      <alignment horizontal="center" vertical="center"/>
      <protection locked="0"/>
    </xf>
    <xf numFmtId="0" fontId="63" fillId="0" borderId="24" xfId="0" applyFont="1" applyBorder="1" applyAlignment="1">
      <alignment horizontal="center" vertical="center" wrapText="1"/>
    </xf>
    <xf numFmtId="0" fontId="63" fillId="0" borderId="23" xfId="0" applyFont="1" applyBorder="1" applyAlignment="1">
      <alignment horizontal="center" vertical="center" wrapText="1"/>
    </xf>
    <xf numFmtId="0" fontId="63" fillId="0" borderId="22" xfId="0" applyFont="1" applyBorder="1" applyAlignment="1">
      <alignment horizontal="center" vertical="center" wrapText="1"/>
    </xf>
    <xf numFmtId="0" fontId="78" fillId="59" borderId="24" xfId="0" applyFont="1" applyFill="1" applyBorder="1" applyAlignment="1" applyProtection="1">
      <alignment horizontal="left" vertical="center" wrapText="1"/>
      <protection locked="0"/>
    </xf>
    <xf numFmtId="0" fontId="78" fillId="59" borderId="23" xfId="0" applyFont="1" applyFill="1" applyBorder="1" applyAlignment="1" applyProtection="1">
      <alignment horizontal="left" vertical="center" wrapText="1"/>
      <protection locked="0"/>
    </xf>
    <xf numFmtId="0" fontId="78" fillId="59" borderId="22" xfId="0" applyFont="1" applyFill="1" applyBorder="1" applyAlignment="1" applyProtection="1">
      <alignment horizontal="left" vertical="center" wrapText="1"/>
      <protection locked="0"/>
    </xf>
    <xf numFmtId="0" fontId="80" fillId="0" borderId="24" xfId="0" applyFont="1" applyBorder="1" applyAlignment="1">
      <alignment horizontal="center" vertical="center" wrapText="1"/>
    </xf>
    <xf numFmtId="0" fontId="80" fillId="0" borderId="23" xfId="0" applyFont="1" applyBorder="1" applyAlignment="1">
      <alignment horizontal="center" vertical="center" wrapText="1"/>
    </xf>
    <xf numFmtId="0" fontId="80" fillId="0" borderId="22" xfId="0" applyFont="1" applyBorder="1" applyAlignment="1">
      <alignment horizontal="center" vertical="center" wrapText="1"/>
    </xf>
    <xf numFmtId="0" fontId="4" fillId="0" borderId="0" xfId="0" applyFont="1" applyAlignment="1">
      <alignment horizontal="left" vertical="top" wrapText="1"/>
    </xf>
    <xf numFmtId="165" fontId="4" fillId="66" borderId="24" xfId="1168" applyNumberFormat="1" applyFont="1" applyFill="1" applyBorder="1" applyAlignment="1" applyProtection="1">
      <alignment horizontal="center" vertical="center"/>
    </xf>
    <xf numFmtId="165" fontId="4" fillId="66" borderId="22" xfId="1168" applyNumberFormat="1" applyFont="1" applyFill="1" applyBorder="1" applyAlignment="1" applyProtection="1">
      <alignment horizontal="center" vertical="center"/>
    </xf>
    <xf numFmtId="165" fontId="4" fillId="0" borderId="21" xfId="1168" applyNumberFormat="1" applyFont="1" applyFill="1" applyBorder="1" applyAlignment="1" applyProtection="1">
      <alignment horizontal="center" vertical="center"/>
    </xf>
    <xf numFmtId="165" fontId="4" fillId="68" borderId="21" xfId="1168" applyNumberFormat="1" applyFont="1" applyFill="1" applyBorder="1" applyAlignment="1" applyProtection="1">
      <alignment horizontal="left" vertical="center" wrapText="1"/>
    </xf>
    <xf numFmtId="165" fontId="4" fillId="69" borderId="24" xfId="1168" applyNumberFormat="1" applyFont="1" applyFill="1" applyBorder="1" applyAlignment="1" applyProtection="1">
      <alignment horizontal="center" vertical="center"/>
    </xf>
    <xf numFmtId="165" fontId="4" fillId="69" borderId="22" xfId="1168" applyNumberFormat="1" applyFont="1" applyFill="1" applyBorder="1" applyAlignment="1" applyProtection="1">
      <alignment horizontal="center" vertical="center"/>
    </xf>
    <xf numFmtId="165" fontId="4" fillId="0" borderId="24" xfId="1168" applyNumberFormat="1" applyFont="1" applyFill="1" applyBorder="1" applyAlignment="1" applyProtection="1">
      <alignment horizontal="center" wrapText="1"/>
    </xf>
    <xf numFmtId="165" fontId="4" fillId="0" borderId="23" xfId="1168" applyNumberFormat="1" applyFont="1" applyFill="1" applyBorder="1" applyAlignment="1" applyProtection="1">
      <alignment horizontal="center" wrapText="1"/>
    </xf>
    <xf numFmtId="0" fontId="68" fillId="0" borderId="0" xfId="0" applyFont="1" applyAlignment="1">
      <alignment horizontal="left"/>
    </xf>
    <xf numFmtId="0" fontId="62" fillId="0" borderId="24" xfId="0" applyFont="1" applyBorder="1" applyAlignment="1">
      <alignment horizontal="center" vertical="center" wrapText="1"/>
    </xf>
    <xf numFmtId="0" fontId="62" fillId="0" borderId="22" xfId="0" applyFont="1" applyBorder="1" applyAlignment="1">
      <alignment horizontal="center" vertical="center"/>
    </xf>
    <xf numFmtId="0" fontId="61" fillId="0" borderId="24" xfId="0" applyFont="1" applyBorder="1" applyAlignment="1">
      <alignment horizontal="center" vertical="center" wrapText="1"/>
    </xf>
    <xf numFmtId="0" fontId="61" fillId="0" borderId="22" xfId="0" applyFont="1" applyBorder="1" applyAlignment="1">
      <alignment horizontal="center" vertical="center" wrapText="1"/>
    </xf>
    <xf numFmtId="0" fontId="62" fillId="0" borderId="32" xfId="0" applyFont="1" applyBorder="1" applyAlignment="1">
      <alignment horizontal="center" vertical="center"/>
    </xf>
    <xf numFmtId="0" fontId="62" fillId="0" borderId="34" xfId="0" applyFont="1" applyBorder="1" applyAlignment="1">
      <alignment horizontal="center" vertical="center"/>
    </xf>
    <xf numFmtId="0" fontId="62" fillId="0" borderId="33" xfId="0" applyFont="1" applyBorder="1" applyAlignment="1">
      <alignment horizontal="center" vertical="center"/>
    </xf>
    <xf numFmtId="0" fontId="62" fillId="0" borderId="35" xfId="0" applyFont="1" applyBorder="1" applyAlignment="1">
      <alignment horizontal="center" vertical="center"/>
    </xf>
    <xf numFmtId="0" fontId="62" fillId="0" borderId="25" xfId="0" applyFont="1" applyBorder="1" applyAlignment="1">
      <alignment horizontal="center" vertical="center"/>
    </xf>
    <xf numFmtId="0" fontId="62" fillId="0" borderId="28" xfId="0" applyFont="1" applyBorder="1" applyAlignment="1">
      <alignment horizontal="center" vertical="center"/>
    </xf>
    <xf numFmtId="0" fontId="62" fillId="0" borderId="26" xfId="0" applyFont="1" applyBorder="1" applyAlignment="1">
      <alignment horizontal="center" vertical="center"/>
    </xf>
    <xf numFmtId="0" fontId="62" fillId="0" borderId="31" xfId="0" applyFont="1" applyBorder="1" applyAlignment="1">
      <alignment horizontal="center" vertical="center"/>
    </xf>
    <xf numFmtId="0" fontId="62" fillId="0" borderId="32" xfId="0" applyFont="1" applyBorder="1" applyAlignment="1">
      <alignment horizontal="center" vertical="center" wrapText="1"/>
    </xf>
    <xf numFmtId="0" fontId="61" fillId="0" borderId="25" xfId="0" applyFont="1" applyBorder="1" applyAlignment="1">
      <alignment horizontal="center" vertical="center" wrapText="1"/>
    </xf>
    <xf numFmtId="0" fontId="61" fillId="0" borderId="28" xfId="0" applyFont="1" applyBorder="1" applyAlignment="1">
      <alignment horizontal="center" vertical="center" wrapText="1"/>
    </xf>
    <xf numFmtId="0" fontId="61" fillId="0" borderId="26" xfId="0" applyFont="1" applyBorder="1" applyAlignment="1">
      <alignment horizontal="center" vertical="center" wrapText="1"/>
    </xf>
    <xf numFmtId="0" fontId="61" fillId="0" borderId="31" xfId="0" applyFont="1" applyBorder="1" applyAlignment="1">
      <alignment horizontal="center" vertical="center" wrapText="1"/>
    </xf>
    <xf numFmtId="0" fontId="74" fillId="73" borderId="18" xfId="1031" applyFont="1" applyFill="1" applyBorder="1" applyAlignment="1">
      <alignment horizontal="left" vertical="center"/>
    </xf>
    <xf numFmtId="9" fontId="25" fillId="0" borderId="24" xfId="0" applyNumberFormat="1" applyFont="1" applyBorder="1" applyAlignment="1">
      <alignment horizontal="center" vertical="center" wrapText="1"/>
    </xf>
    <xf numFmtId="0" fontId="1" fillId="59" borderId="24" xfId="0" quotePrefix="1" applyFont="1" applyFill="1" applyBorder="1" applyAlignment="1" applyProtection="1">
      <alignment horizontal="left" vertical="center" wrapText="1"/>
      <protection locked="0"/>
    </xf>
    <xf numFmtId="0" fontId="61" fillId="70" borderId="24" xfId="0" applyFont="1" applyFill="1" applyBorder="1" applyAlignment="1">
      <alignment horizontal="center" vertical="center"/>
    </xf>
    <xf numFmtId="0" fontId="61" fillId="70" borderId="23" xfId="0" applyFont="1" applyFill="1" applyBorder="1" applyAlignment="1">
      <alignment horizontal="center" vertical="center"/>
    </xf>
    <xf numFmtId="0" fontId="61" fillId="70" borderId="22" xfId="0" applyFont="1" applyFill="1" applyBorder="1" applyAlignment="1">
      <alignment horizontal="center" vertical="center"/>
    </xf>
    <xf numFmtId="0" fontId="25" fillId="0" borderId="25" xfId="0" applyFont="1" applyBorder="1" applyAlignment="1">
      <alignment horizontal="center" vertical="center" wrapText="1"/>
    </xf>
    <xf numFmtId="0" fontId="25" fillId="0" borderId="28"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30" xfId="0" applyFont="1" applyBorder="1" applyAlignment="1">
      <alignment horizontal="center" vertical="center" wrapText="1"/>
    </xf>
    <xf numFmtId="0" fontId="25" fillId="0" borderId="26" xfId="0" applyFont="1" applyBorder="1" applyAlignment="1">
      <alignment horizontal="center" vertical="center" wrapText="1"/>
    </xf>
    <xf numFmtId="0" fontId="25" fillId="0" borderId="31" xfId="0" applyFont="1" applyBorder="1" applyAlignment="1">
      <alignment horizontal="center" vertical="center" wrapText="1"/>
    </xf>
    <xf numFmtId="0" fontId="4" fillId="0" borderId="25" xfId="0" applyFont="1" applyBorder="1" applyAlignment="1">
      <alignment horizontal="left" vertical="center" wrapText="1" readingOrder="1"/>
    </xf>
    <xf numFmtId="0" fontId="4" fillId="0" borderId="46" xfId="0" applyFont="1" applyBorder="1" applyAlignment="1">
      <alignment horizontal="left" vertical="center" wrapText="1" readingOrder="1"/>
    </xf>
    <xf numFmtId="0" fontId="26" fillId="0" borderId="28" xfId="0" applyFont="1" applyBorder="1" applyAlignment="1">
      <alignment horizontal="left" vertical="center" wrapText="1" readingOrder="1"/>
    </xf>
    <xf numFmtId="0" fontId="4" fillId="0" borderId="29" xfId="0" applyFont="1" applyBorder="1" applyAlignment="1">
      <alignment horizontal="left" vertical="center" wrapText="1" readingOrder="1"/>
    </xf>
    <xf numFmtId="0" fontId="4" fillId="0" borderId="0" xfId="0" applyFont="1" applyAlignment="1">
      <alignment horizontal="left" vertical="center" wrapText="1" readingOrder="1"/>
    </xf>
    <xf numFmtId="0" fontId="26" fillId="0" borderId="30" xfId="0" applyFont="1" applyBorder="1" applyAlignment="1">
      <alignment horizontal="left" vertical="center" wrapText="1" readingOrder="1"/>
    </xf>
    <xf numFmtId="0" fontId="4" fillId="0" borderId="26" xfId="0" applyFont="1" applyBorder="1" applyAlignment="1">
      <alignment horizontal="left" vertical="center" wrapText="1" readingOrder="1"/>
    </xf>
    <xf numFmtId="0" fontId="4" fillId="0" borderId="45" xfId="0" applyFont="1" applyBorder="1" applyAlignment="1">
      <alignment horizontal="left" vertical="center" wrapText="1" readingOrder="1"/>
    </xf>
    <xf numFmtId="0" fontId="26" fillId="0" borderId="31" xfId="0" applyFont="1" applyBorder="1" applyAlignment="1">
      <alignment horizontal="left" vertical="center" wrapText="1" readingOrder="1"/>
    </xf>
    <xf numFmtId="0" fontId="64" fillId="0" borderId="28" xfId="0" applyFont="1" applyBorder="1" applyAlignment="1">
      <alignment horizontal="left" vertical="center" wrapText="1" readingOrder="1"/>
    </xf>
    <xf numFmtId="0" fontId="64" fillId="0" borderId="30" xfId="0" applyFont="1" applyBorder="1" applyAlignment="1">
      <alignment horizontal="left" vertical="center" wrapText="1" readingOrder="1"/>
    </xf>
    <xf numFmtId="0" fontId="64" fillId="0" borderId="31" xfId="0" applyFont="1" applyBorder="1" applyAlignment="1">
      <alignment horizontal="left" vertical="center" wrapText="1" readingOrder="1"/>
    </xf>
    <xf numFmtId="0" fontId="66" fillId="0" borderId="24" xfId="0" applyFont="1" applyBorder="1" applyAlignment="1">
      <alignment horizontal="center" vertical="center" wrapText="1"/>
    </xf>
    <xf numFmtId="0" fontId="66" fillId="0" borderId="23" xfId="0" applyFont="1" applyBorder="1" applyAlignment="1">
      <alignment horizontal="center" vertical="center" wrapText="1"/>
    </xf>
    <xf numFmtId="0" fontId="66" fillId="0" borderId="22" xfId="0" applyFont="1" applyBorder="1" applyAlignment="1">
      <alignment horizontal="center" vertical="center" wrapText="1"/>
    </xf>
    <xf numFmtId="0" fontId="58" fillId="0" borderId="28" xfId="0" applyFont="1" applyBorder="1" applyAlignment="1">
      <alignment horizontal="center" vertical="center"/>
    </xf>
    <xf numFmtId="0" fontId="58" fillId="0" borderId="30" xfId="0" applyFont="1" applyBorder="1" applyAlignment="1">
      <alignment horizontal="center" vertical="center"/>
    </xf>
    <xf numFmtId="0" fontId="58" fillId="0" borderId="31" xfId="0" applyFont="1" applyBorder="1" applyAlignment="1">
      <alignment horizontal="center" vertical="center"/>
    </xf>
    <xf numFmtId="0" fontId="4" fillId="0" borderId="24" xfId="0" applyFont="1" applyBorder="1" applyAlignment="1">
      <alignment horizontal="left" vertical="center" wrapText="1" readingOrder="1"/>
    </xf>
    <xf numFmtId="0" fontId="4" fillId="0" borderId="23" xfId="0" applyFont="1" applyBorder="1" applyAlignment="1">
      <alignment horizontal="left" vertical="center" wrapText="1" readingOrder="1"/>
    </xf>
    <xf numFmtId="0" fontId="4" fillId="0" borderId="22" xfId="0" applyFont="1" applyBorder="1" applyAlignment="1">
      <alignment horizontal="left" vertical="center" wrapText="1" readingOrder="1"/>
    </xf>
    <xf numFmtId="0" fontId="4" fillId="0" borderId="24" xfId="0" applyFont="1" applyBorder="1" applyAlignment="1">
      <alignment vertical="center" wrapText="1"/>
    </xf>
    <xf numFmtId="0" fontId="71" fillId="0" borderId="23" xfId="0" applyFont="1" applyBorder="1" applyAlignment="1">
      <alignment vertical="center" wrapText="1"/>
    </xf>
    <xf numFmtId="0" fontId="71" fillId="0" borderId="22" xfId="0" applyFont="1" applyBorder="1" applyAlignment="1">
      <alignment vertical="center" wrapText="1"/>
    </xf>
    <xf numFmtId="0" fontId="26" fillId="0" borderId="28" xfId="0" applyFont="1" applyBorder="1"/>
    <xf numFmtId="0" fontId="26" fillId="0" borderId="30" xfId="0" applyFont="1" applyBorder="1"/>
    <xf numFmtId="0" fontId="26" fillId="0" borderId="31" xfId="0" applyFont="1" applyBorder="1"/>
    <xf numFmtId="0" fontId="58" fillId="0" borderId="25" xfId="0" quotePrefix="1" applyFont="1" applyBorder="1" applyAlignment="1">
      <alignment horizontal="left" vertical="center" wrapText="1" readingOrder="1"/>
    </xf>
    <xf numFmtId="0" fontId="0" fillId="0" borderId="28" xfId="0" applyBorder="1"/>
    <xf numFmtId="0" fontId="58" fillId="0" borderId="29" xfId="0" applyFont="1" applyBorder="1" applyAlignment="1">
      <alignment horizontal="left" vertical="center" wrapText="1" readingOrder="1"/>
    </xf>
    <xf numFmtId="0" fontId="0" fillId="0" borderId="30" xfId="0" applyBorder="1"/>
    <xf numFmtId="0" fontId="58" fillId="0" borderId="26" xfId="0" applyFont="1" applyBorder="1" applyAlignment="1">
      <alignment horizontal="left" vertical="center" wrapText="1" readingOrder="1"/>
    </xf>
    <xf numFmtId="0" fontId="0" fillId="0" borderId="31" xfId="0" applyBorder="1"/>
    <xf numFmtId="0" fontId="58" fillId="0" borderId="25" xfId="0" applyFont="1" applyBorder="1" applyAlignment="1">
      <alignment horizontal="left" vertical="center" wrapText="1" readingOrder="1"/>
    </xf>
    <xf numFmtId="0" fontId="67" fillId="0" borderId="28" xfId="0" applyFont="1" applyBorder="1"/>
    <xf numFmtId="0" fontId="67" fillId="0" borderId="30" xfId="0" applyFont="1" applyBorder="1"/>
    <xf numFmtId="0" fontId="67" fillId="0" borderId="31" xfId="0" applyFont="1" applyBorder="1"/>
    <xf numFmtId="0" fontId="64" fillId="0" borderId="28" xfId="0" applyFont="1" applyBorder="1"/>
    <xf numFmtId="0" fontId="64" fillId="0" borderId="30" xfId="0" applyFont="1" applyBorder="1"/>
    <xf numFmtId="0" fontId="64" fillId="0" borderId="31" xfId="0" applyFont="1" applyBorder="1"/>
    <xf numFmtId="0" fontId="74" fillId="73" borderId="20" xfId="1031" applyFont="1" applyFill="1" applyBorder="1" applyAlignment="1">
      <alignment horizontal="left" vertical="center"/>
    </xf>
    <xf numFmtId="0" fontId="74" fillId="73" borderId="27" xfId="1031" applyFont="1" applyFill="1" applyBorder="1" applyAlignment="1">
      <alignment horizontal="left" vertical="center"/>
    </xf>
    <xf numFmtId="0" fontId="74" fillId="73" borderId="19" xfId="1031" applyFont="1" applyFill="1" applyBorder="1" applyAlignment="1">
      <alignment horizontal="left" vertical="center"/>
    </xf>
    <xf numFmtId="0" fontId="74" fillId="73" borderId="20" xfId="1031" applyFont="1" applyFill="1" applyBorder="1" applyAlignment="1">
      <alignment vertical="center"/>
    </xf>
    <xf numFmtId="0" fontId="0" fillId="0" borderId="27" xfId="0" applyBorder="1" applyAlignment="1">
      <alignment vertical="center"/>
    </xf>
    <xf numFmtId="0" fontId="0" fillId="0" borderId="19" xfId="0" applyBorder="1"/>
    <xf numFmtId="0" fontId="61" fillId="0" borderId="18" xfId="0" applyFont="1" applyBorder="1" applyAlignment="1">
      <alignment horizontal="center" vertical="center" wrapText="1"/>
    </xf>
    <xf numFmtId="0" fontId="61" fillId="0" borderId="60" xfId="0" applyFont="1" applyBorder="1" applyAlignment="1">
      <alignment horizontal="center" vertical="center" wrapText="1"/>
    </xf>
    <xf numFmtId="0" fontId="88" fillId="0" borderId="60" xfId="0" applyFont="1" applyBorder="1" applyAlignment="1">
      <alignment horizontal="center" vertical="center" wrapText="1"/>
    </xf>
    <xf numFmtId="0" fontId="87" fillId="0" borderId="18"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19" xfId="0" applyFont="1" applyBorder="1" applyAlignment="1">
      <alignment horizontal="center" vertical="center" wrapText="1"/>
    </xf>
  </cellXfs>
  <cellStyles count="1172">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3 2" xfId="14" xr:uid="{00000000-0005-0000-0000-00000D000000}"/>
    <cellStyle name="20 % - Akzent1 3 4" xfId="15" xr:uid="{00000000-0005-0000-0000-00000E000000}"/>
    <cellStyle name="20 % - Akzent1 3 5" xfId="16" xr:uid="{00000000-0005-0000-0000-00000F000000}"/>
    <cellStyle name="20 % - Akzent1 4" xfId="17" xr:uid="{00000000-0005-0000-0000-000010000000}"/>
    <cellStyle name="20 % - Akzent1 4 2" xfId="18" xr:uid="{00000000-0005-0000-0000-000011000000}"/>
    <cellStyle name="20 % - Akzent1 4 2 2" xfId="19" xr:uid="{00000000-0005-0000-0000-000012000000}"/>
    <cellStyle name="20 % - Akzent1 4 2 3" xfId="20" xr:uid="{00000000-0005-0000-0000-000013000000}"/>
    <cellStyle name="20 % - Akzent1 4 2 4" xfId="21" xr:uid="{00000000-0005-0000-0000-000014000000}"/>
    <cellStyle name="20 % - Akzent1 4 3" xfId="22" xr:uid="{00000000-0005-0000-0000-000015000000}"/>
    <cellStyle name="20 % - Akzent1 4 3 2" xfId="23" xr:uid="{00000000-0005-0000-0000-000016000000}"/>
    <cellStyle name="20 % - Akzent1 4 4" xfId="24" xr:uid="{00000000-0005-0000-0000-000017000000}"/>
    <cellStyle name="20 % - Akzent1 4 5" xfId="25" xr:uid="{00000000-0005-0000-0000-000018000000}"/>
    <cellStyle name="20 % - Akzent1 5" xfId="26" xr:uid="{00000000-0005-0000-0000-000019000000}"/>
    <cellStyle name="20 % - Akzent1 5 2" xfId="27" xr:uid="{00000000-0005-0000-0000-00001A000000}"/>
    <cellStyle name="20 % - Akzent1 5 3" xfId="28" xr:uid="{00000000-0005-0000-0000-00001B000000}"/>
    <cellStyle name="20 % - Akzent1 5 4" xfId="29" xr:uid="{00000000-0005-0000-0000-00001C000000}"/>
    <cellStyle name="20 % - Akzent1 6" xfId="30" xr:uid="{00000000-0005-0000-0000-00001D000000}"/>
    <cellStyle name="20 % - Akzent1 6 2" xfId="31" xr:uid="{00000000-0005-0000-0000-00001E000000}"/>
    <cellStyle name="20 % - Akzent1 7" xfId="32" xr:uid="{00000000-0005-0000-0000-00001F000000}"/>
    <cellStyle name="20 % - Akzent1 7 2" xfId="33" xr:uid="{00000000-0005-0000-0000-000020000000}"/>
    <cellStyle name="20 % - Akzent2 2" xfId="34" xr:uid="{00000000-0005-0000-0000-000021000000}"/>
    <cellStyle name="20 % - Akzent2 2 2" xfId="35" xr:uid="{00000000-0005-0000-0000-000022000000}"/>
    <cellStyle name="20 % - Akzent2 2 3" xfId="36" xr:uid="{00000000-0005-0000-0000-000023000000}"/>
    <cellStyle name="20 % - Akzent2 2 3 2" xfId="37" xr:uid="{00000000-0005-0000-0000-000024000000}"/>
    <cellStyle name="20 % - Akzent2 2 3 2 2" xfId="38" xr:uid="{00000000-0005-0000-0000-000025000000}"/>
    <cellStyle name="20 % - Akzent2 2 3 3" xfId="39" xr:uid="{00000000-0005-0000-0000-000026000000}"/>
    <cellStyle name="20 % - Akzent2 2 4" xfId="40" xr:uid="{00000000-0005-0000-0000-000027000000}"/>
    <cellStyle name="20 % - Akzent2 3" xfId="41" xr:uid="{00000000-0005-0000-0000-000028000000}"/>
    <cellStyle name="20 % - Akzent2 3 2" xfId="42" xr:uid="{00000000-0005-0000-0000-000029000000}"/>
    <cellStyle name="20 % - Akzent2 3 2 2" xfId="43" xr:uid="{00000000-0005-0000-0000-00002A000000}"/>
    <cellStyle name="20 % - Akzent2 3 2 3" xfId="44" xr:uid="{00000000-0005-0000-0000-00002B000000}"/>
    <cellStyle name="20 % - Akzent2 3 2 4" xfId="45" xr:uid="{00000000-0005-0000-0000-00002C000000}"/>
    <cellStyle name="20 % - Akzent2 3 3" xfId="46" xr:uid="{00000000-0005-0000-0000-00002D000000}"/>
    <cellStyle name="20 % - Akzent2 3 3 2" xfId="47" xr:uid="{00000000-0005-0000-0000-00002E000000}"/>
    <cellStyle name="20 % - Akzent2 3 4" xfId="48" xr:uid="{00000000-0005-0000-0000-00002F000000}"/>
    <cellStyle name="20 % - Akzent2 3 5" xfId="49" xr:uid="{00000000-0005-0000-0000-000030000000}"/>
    <cellStyle name="20 % - Akzent2 4" xfId="50" xr:uid="{00000000-0005-0000-0000-000031000000}"/>
    <cellStyle name="20 % - Akzent2 4 2" xfId="51" xr:uid="{00000000-0005-0000-0000-000032000000}"/>
    <cellStyle name="20 % - Akzent2 4 2 2" xfId="52" xr:uid="{00000000-0005-0000-0000-000033000000}"/>
    <cellStyle name="20 % - Akzent2 4 2 3" xfId="53" xr:uid="{00000000-0005-0000-0000-000034000000}"/>
    <cellStyle name="20 % - Akzent2 4 2 4" xfId="54" xr:uid="{00000000-0005-0000-0000-000035000000}"/>
    <cellStyle name="20 % - Akzent2 4 3" xfId="55" xr:uid="{00000000-0005-0000-0000-000036000000}"/>
    <cellStyle name="20 % - Akzent2 4 3 2" xfId="56" xr:uid="{00000000-0005-0000-0000-000037000000}"/>
    <cellStyle name="20 % - Akzent2 4 4" xfId="57" xr:uid="{00000000-0005-0000-0000-000038000000}"/>
    <cellStyle name="20 % - Akzent2 4 5" xfId="58" xr:uid="{00000000-0005-0000-0000-000039000000}"/>
    <cellStyle name="20 % - Akzent2 5" xfId="59" xr:uid="{00000000-0005-0000-0000-00003A000000}"/>
    <cellStyle name="20 % - Akzent2 5 2" xfId="60" xr:uid="{00000000-0005-0000-0000-00003B000000}"/>
    <cellStyle name="20 % - Akzent2 5 3" xfId="61" xr:uid="{00000000-0005-0000-0000-00003C000000}"/>
    <cellStyle name="20 % - Akzent2 5 4" xfId="62" xr:uid="{00000000-0005-0000-0000-00003D000000}"/>
    <cellStyle name="20 % - Akzent2 6" xfId="63" xr:uid="{00000000-0005-0000-0000-00003E000000}"/>
    <cellStyle name="20 % - Akzent2 6 2" xfId="64" xr:uid="{00000000-0005-0000-0000-00003F000000}"/>
    <cellStyle name="20 % - Akzent2 7" xfId="65" xr:uid="{00000000-0005-0000-0000-000040000000}"/>
    <cellStyle name="20 % - Akzent2 7 2" xfId="66" xr:uid="{00000000-0005-0000-0000-000041000000}"/>
    <cellStyle name="20 % - Akzent3 2" xfId="67" xr:uid="{00000000-0005-0000-0000-000042000000}"/>
    <cellStyle name="20 % - Akzent3 2 2" xfId="68" xr:uid="{00000000-0005-0000-0000-000043000000}"/>
    <cellStyle name="20 % - Akzent3 2 3" xfId="69" xr:uid="{00000000-0005-0000-0000-000044000000}"/>
    <cellStyle name="20 % - Akzent3 2 3 2" xfId="70" xr:uid="{00000000-0005-0000-0000-000045000000}"/>
    <cellStyle name="20 % - Akzent3 2 3 2 2" xfId="71" xr:uid="{00000000-0005-0000-0000-000046000000}"/>
    <cellStyle name="20 % - Akzent3 2 3 3" xfId="72" xr:uid="{00000000-0005-0000-0000-000047000000}"/>
    <cellStyle name="20 % - Akzent3 2 4" xfId="73" xr:uid="{00000000-0005-0000-0000-000048000000}"/>
    <cellStyle name="20 % - Akzent3 3" xfId="74" xr:uid="{00000000-0005-0000-0000-000049000000}"/>
    <cellStyle name="20 % - Akzent3 3 2" xfId="75" xr:uid="{00000000-0005-0000-0000-00004A000000}"/>
    <cellStyle name="20 % - Akzent3 3 2 2" xfId="76" xr:uid="{00000000-0005-0000-0000-00004B000000}"/>
    <cellStyle name="20 % - Akzent3 3 2 3" xfId="77" xr:uid="{00000000-0005-0000-0000-00004C000000}"/>
    <cellStyle name="20 % - Akzent3 3 2 4" xfId="78" xr:uid="{00000000-0005-0000-0000-00004D000000}"/>
    <cellStyle name="20 % - Akzent3 3 3" xfId="79" xr:uid="{00000000-0005-0000-0000-00004E000000}"/>
    <cellStyle name="20 % - Akzent3 3 3 2" xfId="80" xr:uid="{00000000-0005-0000-0000-00004F000000}"/>
    <cellStyle name="20 % - Akzent3 3 4" xfId="81" xr:uid="{00000000-0005-0000-0000-000050000000}"/>
    <cellStyle name="20 % - Akzent3 3 5" xfId="82" xr:uid="{00000000-0005-0000-0000-000051000000}"/>
    <cellStyle name="20 % - Akzent3 4" xfId="83" xr:uid="{00000000-0005-0000-0000-000052000000}"/>
    <cellStyle name="20 % - Akzent3 4 2" xfId="84" xr:uid="{00000000-0005-0000-0000-000053000000}"/>
    <cellStyle name="20 % - Akzent3 4 2 2" xfId="85" xr:uid="{00000000-0005-0000-0000-000054000000}"/>
    <cellStyle name="20 % - Akzent3 4 2 3" xfId="86" xr:uid="{00000000-0005-0000-0000-000055000000}"/>
    <cellStyle name="20 % - Akzent3 4 2 4" xfId="87" xr:uid="{00000000-0005-0000-0000-000056000000}"/>
    <cellStyle name="20 % - Akzent3 4 3" xfId="88" xr:uid="{00000000-0005-0000-0000-000057000000}"/>
    <cellStyle name="20 % - Akzent3 4 3 2" xfId="89" xr:uid="{00000000-0005-0000-0000-000058000000}"/>
    <cellStyle name="20 % - Akzent3 4 4" xfId="90" xr:uid="{00000000-0005-0000-0000-000059000000}"/>
    <cellStyle name="20 % - Akzent3 4 5" xfId="91" xr:uid="{00000000-0005-0000-0000-00005A000000}"/>
    <cellStyle name="20 % - Akzent3 5" xfId="92" xr:uid="{00000000-0005-0000-0000-00005B000000}"/>
    <cellStyle name="20 % - Akzent3 5 2" xfId="93" xr:uid="{00000000-0005-0000-0000-00005C000000}"/>
    <cellStyle name="20 % - Akzent3 5 3" xfId="94" xr:uid="{00000000-0005-0000-0000-00005D000000}"/>
    <cellStyle name="20 % - Akzent3 5 4" xfId="95" xr:uid="{00000000-0005-0000-0000-00005E000000}"/>
    <cellStyle name="20 % - Akzent3 6" xfId="96" xr:uid="{00000000-0005-0000-0000-00005F000000}"/>
    <cellStyle name="20 % - Akzent3 6 2" xfId="97" xr:uid="{00000000-0005-0000-0000-000060000000}"/>
    <cellStyle name="20 % - Akzent3 7" xfId="98" xr:uid="{00000000-0005-0000-0000-000061000000}"/>
    <cellStyle name="20 % - Akzent3 7 2" xfId="99" xr:uid="{00000000-0005-0000-0000-000062000000}"/>
    <cellStyle name="20 % - Akzent4 2" xfId="100" xr:uid="{00000000-0005-0000-0000-000063000000}"/>
    <cellStyle name="20 % - Akzent4 2 2" xfId="101" xr:uid="{00000000-0005-0000-0000-000064000000}"/>
    <cellStyle name="20 % - Akzent4 2 3" xfId="102" xr:uid="{00000000-0005-0000-0000-000065000000}"/>
    <cellStyle name="20 % - Akzent4 2 3 2" xfId="103" xr:uid="{00000000-0005-0000-0000-000066000000}"/>
    <cellStyle name="20 % - Akzent4 2 3 2 2" xfId="104" xr:uid="{00000000-0005-0000-0000-000067000000}"/>
    <cellStyle name="20 % - Akzent4 2 3 3" xfId="105" xr:uid="{00000000-0005-0000-0000-000068000000}"/>
    <cellStyle name="20 % - Akzent4 2 4" xfId="106" xr:uid="{00000000-0005-0000-0000-000069000000}"/>
    <cellStyle name="20 % - Akzent4 3" xfId="107" xr:uid="{00000000-0005-0000-0000-00006A000000}"/>
    <cellStyle name="20 % - Akzent4 3 2" xfId="108" xr:uid="{00000000-0005-0000-0000-00006B000000}"/>
    <cellStyle name="20 % - Akzent4 3 2 2" xfId="109" xr:uid="{00000000-0005-0000-0000-00006C000000}"/>
    <cellStyle name="20 % - Akzent4 3 2 3" xfId="110" xr:uid="{00000000-0005-0000-0000-00006D000000}"/>
    <cellStyle name="20 % - Akzent4 3 2 4" xfId="111" xr:uid="{00000000-0005-0000-0000-00006E000000}"/>
    <cellStyle name="20 % - Akzent4 3 3" xfId="112" xr:uid="{00000000-0005-0000-0000-00006F000000}"/>
    <cellStyle name="20 % - Akzent4 3 3 2" xfId="113" xr:uid="{00000000-0005-0000-0000-000070000000}"/>
    <cellStyle name="20 % - Akzent4 3 4" xfId="114" xr:uid="{00000000-0005-0000-0000-000071000000}"/>
    <cellStyle name="20 % - Akzent4 3 5" xfId="115" xr:uid="{00000000-0005-0000-0000-000072000000}"/>
    <cellStyle name="20 % - Akzent4 4" xfId="116" xr:uid="{00000000-0005-0000-0000-000073000000}"/>
    <cellStyle name="20 % - Akzent4 4 2" xfId="117" xr:uid="{00000000-0005-0000-0000-000074000000}"/>
    <cellStyle name="20 % - Akzent4 4 2 2" xfId="118" xr:uid="{00000000-0005-0000-0000-000075000000}"/>
    <cellStyle name="20 % - Akzent4 4 2 3" xfId="119" xr:uid="{00000000-0005-0000-0000-000076000000}"/>
    <cellStyle name="20 % - Akzent4 4 2 4" xfId="120" xr:uid="{00000000-0005-0000-0000-000077000000}"/>
    <cellStyle name="20 % - Akzent4 4 3" xfId="121" xr:uid="{00000000-0005-0000-0000-000078000000}"/>
    <cellStyle name="20 % - Akzent4 4 3 2" xfId="122" xr:uid="{00000000-0005-0000-0000-000079000000}"/>
    <cellStyle name="20 % - Akzent4 4 4" xfId="123" xr:uid="{00000000-0005-0000-0000-00007A000000}"/>
    <cellStyle name="20 % - Akzent4 4 5" xfId="124" xr:uid="{00000000-0005-0000-0000-00007B000000}"/>
    <cellStyle name="20 % - Akzent4 5" xfId="125" xr:uid="{00000000-0005-0000-0000-00007C000000}"/>
    <cellStyle name="20 % - Akzent4 5 2" xfId="126" xr:uid="{00000000-0005-0000-0000-00007D000000}"/>
    <cellStyle name="20 % - Akzent4 5 3" xfId="127" xr:uid="{00000000-0005-0000-0000-00007E000000}"/>
    <cellStyle name="20 % - Akzent4 5 4" xfId="128" xr:uid="{00000000-0005-0000-0000-00007F000000}"/>
    <cellStyle name="20 % - Akzent4 6" xfId="129" xr:uid="{00000000-0005-0000-0000-000080000000}"/>
    <cellStyle name="20 % - Akzent4 6 2" xfId="130" xr:uid="{00000000-0005-0000-0000-000081000000}"/>
    <cellStyle name="20 % - Akzent4 7" xfId="131" xr:uid="{00000000-0005-0000-0000-000082000000}"/>
    <cellStyle name="20 % - Akzent4 7 2" xfId="132" xr:uid="{00000000-0005-0000-0000-000083000000}"/>
    <cellStyle name="20 % - Akzent5 2" xfId="133" xr:uid="{00000000-0005-0000-0000-000084000000}"/>
    <cellStyle name="20 % - Akzent5 2 2" xfId="134" xr:uid="{00000000-0005-0000-0000-000085000000}"/>
    <cellStyle name="20 % - Akzent5 2 2 2" xfId="135" xr:uid="{00000000-0005-0000-0000-000086000000}"/>
    <cellStyle name="20 % - Akzent5 2 3" xfId="136" xr:uid="{00000000-0005-0000-0000-000087000000}"/>
    <cellStyle name="20 % - Akzent5 3" xfId="137" xr:uid="{00000000-0005-0000-0000-000088000000}"/>
    <cellStyle name="20 % - Akzent5 3 2" xfId="138" xr:uid="{00000000-0005-0000-0000-000089000000}"/>
    <cellStyle name="20 % - Akzent5 3 2 2" xfId="139" xr:uid="{00000000-0005-0000-0000-00008A000000}"/>
    <cellStyle name="20 % - Akzent5 3 2 3" xfId="140" xr:uid="{00000000-0005-0000-0000-00008B000000}"/>
    <cellStyle name="20 % - Akzent5 3 2 4" xfId="141" xr:uid="{00000000-0005-0000-0000-00008C000000}"/>
    <cellStyle name="20 % - Akzent5 3 3" xfId="142" xr:uid="{00000000-0005-0000-0000-00008D000000}"/>
    <cellStyle name="20 % - Akzent5 3 3 2" xfId="143" xr:uid="{00000000-0005-0000-0000-00008E000000}"/>
    <cellStyle name="20 % - Akzent5 3 4" xfId="144" xr:uid="{00000000-0005-0000-0000-00008F000000}"/>
    <cellStyle name="20 % - Akzent5 3 5" xfId="145" xr:uid="{00000000-0005-0000-0000-000090000000}"/>
    <cellStyle name="20 % - Akzent5 4" xfId="146" xr:uid="{00000000-0005-0000-0000-000091000000}"/>
    <cellStyle name="20 % - Akzent5 4 2" xfId="147" xr:uid="{00000000-0005-0000-0000-000092000000}"/>
    <cellStyle name="20 % - Akzent5 4 2 2" xfId="148" xr:uid="{00000000-0005-0000-0000-000093000000}"/>
    <cellStyle name="20 % - Akzent5 4 2 3" xfId="149" xr:uid="{00000000-0005-0000-0000-000094000000}"/>
    <cellStyle name="20 % - Akzent5 4 2 4" xfId="150" xr:uid="{00000000-0005-0000-0000-000095000000}"/>
    <cellStyle name="20 % - Akzent5 4 3" xfId="151" xr:uid="{00000000-0005-0000-0000-000096000000}"/>
    <cellStyle name="20 % - Akzent5 4 3 2" xfId="152" xr:uid="{00000000-0005-0000-0000-000097000000}"/>
    <cellStyle name="20 % - Akzent5 4 4" xfId="153" xr:uid="{00000000-0005-0000-0000-000098000000}"/>
    <cellStyle name="20 % - Akzent5 4 5" xfId="154" xr:uid="{00000000-0005-0000-0000-000099000000}"/>
    <cellStyle name="20 % - Akzent5 5" xfId="155" xr:uid="{00000000-0005-0000-0000-00009A000000}"/>
    <cellStyle name="20 % - Akzent5 5 2" xfId="156" xr:uid="{00000000-0005-0000-0000-00009B000000}"/>
    <cellStyle name="20 % - Akzent5 5 3" xfId="157" xr:uid="{00000000-0005-0000-0000-00009C000000}"/>
    <cellStyle name="20 % - Akzent5 5 4" xfId="158" xr:uid="{00000000-0005-0000-0000-00009D000000}"/>
    <cellStyle name="20 % - Akzent5 6" xfId="159" xr:uid="{00000000-0005-0000-0000-00009E000000}"/>
    <cellStyle name="20 % - Akzent5 6 2" xfId="160" xr:uid="{00000000-0005-0000-0000-00009F000000}"/>
    <cellStyle name="20 % - Akzent5 7" xfId="161" xr:uid="{00000000-0005-0000-0000-0000A0000000}"/>
    <cellStyle name="20 % - Akzent5 7 2" xfId="162" xr:uid="{00000000-0005-0000-0000-0000A1000000}"/>
    <cellStyle name="20 % - Akzent6 2" xfId="163" xr:uid="{00000000-0005-0000-0000-0000A2000000}"/>
    <cellStyle name="20 % - Akzent6 3" xfId="164" xr:uid="{00000000-0005-0000-0000-0000A3000000}"/>
    <cellStyle name="20 % - Akzent6 3 2" xfId="165" xr:uid="{00000000-0005-0000-0000-0000A4000000}"/>
    <cellStyle name="20 % - Akzent6 3 2 2" xfId="166" xr:uid="{00000000-0005-0000-0000-0000A5000000}"/>
    <cellStyle name="20 % - Akzent6 3 2 3" xfId="167" xr:uid="{00000000-0005-0000-0000-0000A6000000}"/>
    <cellStyle name="20 % - Akzent6 3 2 4" xfId="168" xr:uid="{00000000-0005-0000-0000-0000A7000000}"/>
    <cellStyle name="20 % - Akzent6 3 3" xfId="169" xr:uid="{00000000-0005-0000-0000-0000A8000000}"/>
    <cellStyle name="20 % - Akzent6 3 3 2" xfId="170" xr:uid="{00000000-0005-0000-0000-0000A9000000}"/>
    <cellStyle name="20 % - Akzent6 3 4" xfId="171" xr:uid="{00000000-0005-0000-0000-0000AA000000}"/>
    <cellStyle name="20 % - Akzent6 3 5" xfId="172" xr:uid="{00000000-0005-0000-0000-0000AB000000}"/>
    <cellStyle name="20 % - Akzent6 4" xfId="173" xr:uid="{00000000-0005-0000-0000-0000AC000000}"/>
    <cellStyle name="20 % - Akzent6 4 2" xfId="174" xr:uid="{00000000-0005-0000-0000-0000AD000000}"/>
    <cellStyle name="20 % - Akzent6 4 2 2" xfId="175" xr:uid="{00000000-0005-0000-0000-0000AE000000}"/>
    <cellStyle name="20 % - Akzent6 4 2 3" xfId="176" xr:uid="{00000000-0005-0000-0000-0000AF000000}"/>
    <cellStyle name="20 % - Akzent6 4 2 4" xfId="177" xr:uid="{00000000-0005-0000-0000-0000B0000000}"/>
    <cellStyle name="20 % - Akzent6 4 3" xfId="178" xr:uid="{00000000-0005-0000-0000-0000B1000000}"/>
    <cellStyle name="20 % - Akzent6 4 3 2" xfId="179" xr:uid="{00000000-0005-0000-0000-0000B2000000}"/>
    <cellStyle name="20 % - Akzent6 4 4" xfId="180" xr:uid="{00000000-0005-0000-0000-0000B3000000}"/>
    <cellStyle name="20 % - Akzent6 4 5" xfId="181" xr:uid="{00000000-0005-0000-0000-0000B4000000}"/>
    <cellStyle name="20 % - Akzent6 5" xfId="182" xr:uid="{00000000-0005-0000-0000-0000B5000000}"/>
    <cellStyle name="20 % - Akzent6 5 2" xfId="183" xr:uid="{00000000-0005-0000-0000-0000B6000000}"/>
    <cellStyle name="20 % - Akzent6 5 3" xfId="184" xr:uid="{00000000-0005-0000-0000-0000B7000000}"/>
    <cellStyle name="20 % - Akzent6 5 4" xfId="185" xr:uid="{00000000-0005-0000-0000-0000B8000000}"/>
    <cellStyle name="20 % - Akzent6 6" xfId="186" xr:uid="{00000000-0005-0000-0000-0000B9000000}"/>
    <cellStyle name="20 % - Akzent6 6 2" xfId="187" xr:uid="{00000000-0005-0000-0000-0000BA000000}"/>
    <cellStyle name="20 % - Akzent6 7" xfId="188" xr:uid="{00000000-0005-0000-0000-0000BB000000}"/>
    <cellStyle name="20 % - Akzent6 7 2" xfId="189" xr:uid="{00000000-0005-0000-0000-0000BC000000}"/>
    <cellStyle name="40 % - Akzent1 2" xfId="190" xr:uid="{00000000-0005-0000-0000-0000BD000000}"/>
    <cellStyle name="40 % - Akzent1 2 2" xfId="191" xr:uid="{00000000-0005-0000-0000-0000BE000000}"/>
    <cellStyle name="40 % - Akzent1 2 3" xfId="192" xr:uid="{00000000-0005-0000-0000-0000BF000000}"/>
    <cellStyle name="40 % - Akzent1 3" xfId="193" xr:uid="{00000000-0005-0000-0000-0000C0000000}"/>
    <cellStyle name="40 % - Akzent1 3 2" xfId="194" xr:uid="{00000000-0005-0000-0000-0000C1000000}"/>
    <cellStyle name="40 % - Akzent1 3 2 2" xfId="195" xr:uid="{00000000-0005-0000-0000-0000C2000000}"/>
    <cellStyle name="40 % - Akzent1 3 2 3" xfId="196" xr:uid="{00000000-0005-0000-0000-0000C3000000}"/>
    <cellStyle name="40 % - Akzent1 3 2 4" xfId="197" xr:uid="{00000000-0005-0000-0000-0000C4000000}"/>
    <cellStyle name="40 % - Akzent1 3 3" xfId="198" xr:uid="{00000000-0005-0000-0000-0000C5000000}"/>
    <cellStyle name="40 % - Akzent1 3 3 2" xfId="199" xr:uid="{00000000-0005-0000-0000-0000C6000000}"/>
    <cellStyle name="40 % - Akzent1 3 4" xfId="200" xr:uid="{00000000-0005-0000-0000-0000C7000000}"/>
    <cellStyle name="40 % - Akzent1 3 5" xfId="201" xr:uid="{00000000-0005-0000-0000-0000C8000000}"/>
    <cellStyle name="40 % - Akzent1 4" xfId="202" xr:uid="{00000000-0005-0000-0000-0000C9000000}"/>
    <cellStyle name="40 % - Akzent1 4 2" xfId="203" xr:uid="{00000000-0005-0000-0000-0000CA000000}"/>
    <cellStyle name="40 % - Akzent1 4 2 2" xfId="204" xr:uid="{00000000-0005-0000-0000-0000CB000000}"/>
    <cellStyle name="40 % - Akzent1 4 2 3" xfId="205" xr:uid="{00000000-0005-0000-0000-0000CC000000}"/>
    <cellStyle name="40 % - Akzent1 4 2 4" xfId="206" xr:uid="{00000000-0005-0000-0000-0000CD000000}"/>
    <cellStyle name="40 % - Akzent1 4 3" xfId="207" xr:uid="{00000000-0005-0000-0000-0000CE000000}"/>
    <cellStyle name="40 % - Akzent1 4 3 2" xfId="208" xr:uid="{00000000-0005-0000-0000-0000CF000000}"/>
    <cellStyle name="40 % - Akzent1 4 4" xfId="209" xr:uid="{00000000-0005-0000-0000-0000D0000000}"/>
    <cellStyle name="40 % - Akzent1 4 5" xfId="210" xr:uid="{00000000-0005-0000-0000-0000D1000000}"/>
    <cellStyle name="40 % - Akzent1 5" xfId="211" xr:uid="{00000000-0005-0000-0000-0000D2000000}"/>
    <cellStyle name="40 % - Akzent1 5 2" xfId="212" xr:uid="{00000000-0005-0000-0000-0000D3000000}"/>
    <cellStyle name="40 % - Akzent1 5 3" xfId="213" xr:uid="{00000000-0005-0000-0000-0000D4000000}"/>
    <cellStyle name="40 % - Akzent1 5 4" xfId="214" xr:uid="{00000000-0005-0000-0000-0000D5000000}"/>
    <cellStyle name="40 % - Akzent1 6" xfId="215" xr:uid="{00000000-0005-0000-0000-0000D6000000}"/>
    <cellStyle name="40 % - Akzent1 6 2" xfId="216" xr:uid="{00000000-0005-0000-0000-0000D7000000}"/>
    <cellStyle name="40 % - Akzent1 7" xfId="217" xr:uid="{00000000-0005-0000-0000-0000D8000000}"/>
    <cellStyle name="40 % - Akzent1 7 2" xfId="218" xr:uid="{00000000-0005-0000-0000-0000D9000000}"/>
    <cellStyle name="40 % - Akzent2 2" xfId="219" xr:uid="{00000000-0005-0000-0000-0000DA000000}"/>
    <cellStyle name="40 % - Akzent2 3" xfId="220" xr:uid="{00000000-0005-0000-0000-0000DB000000}"/>
    <cellStyle name="40 % - Akzent2 3 2" xfId="221" xr:uid="{00000000-0005-0000-0000-0000DC000000}"/>
    <cellStyle name="40 % - Akzent2 3 2 2" xfId="222" xr:uid="{00000000-0005-0000-0000-0000DD000000}"/>
    <cellStyle name="40 % - Akzent2 3 2 3" xfId="223" xr:uid="{00000000-0005-0000-0000-0000DE000000}"/>
    <cellStyle name="40 % - Akzent2 3 2 4" xfId="224" xr:uid="{00000000-0005-0000-0000-0000DF000000}"/>
    <cellStyle name="40 % - Akzent2 3 3" xfId="225" xr:uid="{00000000-0005-0000-0000-0000E0000000}"/>
    <cellStyle name="40 % - Akzent2 3 3 2" xfId="226" xr:uid="{00000000-0005-0000-0000-0000E1000000}"/>
    <cellStyle name="40 % - Akzent2 3 4" xfId="227" xr:uid="{00000000-0005-0000-0000-0000E2000000}"/>
    <cellStyle name="40 % - Akzent2 3 5" xfId="228" xr:uid="{00000000-0005-0000-0000-0000E3000000}"/>
    <cellStyle name="40 % - Akzent2 4" xfId="229" xr:uid="{00000000-0005-0000-0000-0000E4000000}"/>
    <cellStyle name="40 % - Akzent2 4 2" xfId="230" xr:uid="{00000000-0005-0000-0000-0000E5000000}"/>
    <cellStyle name="40 % - Akzent2 4 2 2" xfId="231" xr:uid="{00000000-0005-0000-0000-0000E6000000}"/>
    <cellStyle name="40 % - Akzent2 4 2 3" xfId="232" xr:uid="{00000000-0005-0000-0000-0000E7000000}"/>
    <cellStyle name="40 % - Akzent2 4 2 4" xfId="233" xr:uid="{00000000-0005-0000-0000-0000E8000000}"/>
    <cellStyle name="40 % - Akzent2 4 3" xfId="234" xr:uid="{00000000-0005-0000-0000-0000E9000000}"/>
    <cellStyle name="40 % - Akzent2 4 3 2" xfId="235" xr:uid="{00000000-0005-0000-0000-0000EA000000}"/>
    <cellStyle name="40 % - Akzent2 4 4" xfId="236" xr:uid="{00000000-0005-0000-0000-0000EB000000}"/>
    <cellStyle name="40 % - Akzent2 4 5" xfId="237" xr:uid="{00000000-0005-0000-0000-0000EC000000}"/>
    <cellStyle name="40 % - Akzent2 5" xfId="238" xr:uid="{00000000-0005-0000-0000-0000ED000000}"/>
    <cellStyle name="40 % - Akzent2 5 2" xfId="239" xr:uid="{00000000-0005-0000-0000-0000EE000000}"/>
    <cellStyle name="40 % - Akzent2 5 3" xfId="240" xr:uid="{00000000-0005-0000-0000-0000EF000000}"/>
    <cellStyle name="40 % - Akzent2 5 4" xfId="241" xr:uid="{00000000-0005-0000-0000-0000F0000000}"/>
    <cellStyle name="40 % - Akzent2 6" xfId="242" xr:uid="{00000000-0005-0000-0000-0000F1000000}"/>
    <cellStyle name="40 % - Akzent2 6 2" xfId="243" xr:uid="{00000000-0005-0000-0000-0000F2000000}"/>
    <cellStyle name="40 % - Akzent2 7" xfId="244" xr:uid="{00000000-0005-0000-0000-0000F3000000}"/>
    <cellStyle name="40 % - Akzent2 7 2" xfId="245" xr:uid="{00000000-0005-0000-0000-0000F4000000}"/>
    <cellStyle name="40 % - Akzent3 2" xfId="246" xr:uid="{00000000-0005-0000-0000-0000F5000000}"/>
    <cellStyle name="40 % - Akzent3 2 2" xfId="247" xr:uid="{00000000-0005-0000-0000-0000F6000000}"/>
    <cellStyle name="40 % - Akzent3 2 3" xfId="248" xr:uid="{00000000-0005-0000-0000-0000F7000000}"/>
    <cellStyle name="40 % - Akzent3 2 3 2" xfId="249" xr:uid="{00000000-0005-0000-0000-0000F8000000}"/>
    <cellStyle name="40 % - Akzent3 2 3 2 2" xfId="250" xr:uid="{00000000-0005-0000-0000-0000F9000000}"/>
    <cellStyle name="40 % - Akzent3 2 3 3" xfId="251" xr:uid="{00000000-0005-0000-0000-0000FA000000}"/>
    <cellStyle name="40 % - Akzent3 2 4" xfId="252" xr:uid="{00000000-0005-0000-0000-0000FB000000}"/>
    <cellStyle name="40 % - Akzent3 3" xfId="253" xr:uid="{00000000-0005-0000-0000-0000FC000000}"/>
    <cellStyle name="40 % - Akzent3 3 2" xfId="254" xr:uid="{00000000-0005-0000-0000-0000FD000000}"/>
    <cellStyle name="40 % - Akzent3 3 2 2" xfId="255" xr:uid="{00000000-0005-0000-0000-0000FE000000}"/>
    <cellStyle name="40 % - Akzent3 3 2 3" xfId="256" xr:uid="{00000000-0005-0000-0000-0000FF000000}"/>
    <cellStyle name="40 % - Akzent3 3 2 4" xfId="257" xr:uid="{00000000-0005-0000-0000-000000010000}"/>
    <cellStyle name="40 % - Akzent3 3 3" xfId="258" xr:uid="{00000000-0005-0000-0000-000001010000}"/>
    <cellStyle name="40 % - Akzent3 3 3 2" xfId="259" xr:uid="{00000000-0005-0000-0000-000002010000}"/>
    <cellStyle name="40 % - Akzent3 3 4" xfId="260" xr:uid="{00000000-0005-0000-0000-000003010000}"/>
    <cellStyle name="40 % - Akzent3 3 5" xfId="261" xr:uid="{00000000-0005-0000-0000-000004010000}"/>
    <cellStyle name="40 % - Akzent3 4" xfId="262" xr:uid="{00000000-0005-0000-0000-000005010000}"/>
    <cellStyle name="40 % - Akzent3 4 2" xfId="263" xr:uid="{00000000-0005-0000-0000-000006010000}"/>
    <cellStyle name="40 % - Akzent3 4 2 2" xfId="264" xr:uid="{00000000-0005-0000-0000-000007010000}"/>
    <cellStyle name="40 % - Akzent3 4 2 3" xfId="265" xr:uid="{00000000-0005-0000-0000-000008010000}"/>
    <cellStyle name="40 % - Akzent3 4 2 4" xfId="266" xr:uid="{00000000-0005-0000-0000-000009010000}"/>
    <cellStyle name="40 % - Akzent3 4 3" xfId="267" xr:uid="{00000000-0005-0000-0000-00000A010000}"/>
    <cellStyle name="40 % - Akzent3 4 3 2" xfId="268" xr:uid="{00000000-0005-0000-0000-00000B010000}"/>
    <cellStyle name="40 % - Akzent3 4 4" xfId="269" xr:uid="{00000000-0005-0000-0000-00000C010000}"/>
    <cellStyle name="40 % - Akzent3 4 5" xfId="270" xr:uid="{00000000-0005-0000-0000-00000D010000}"/>
    <cellStyle name="40 % - Akzent3 5" xfId="271" xr:uid="{00000000-0005-0000-0000-00000E010000}"/>
    <cellStyle name="40 % - Akzent3 5 2" xfId="272" xr:uid="{00000000-0005-0000-0000-00000F010000}"/>
    <cellStyle name="40 % - Akzent3 5 3" xfId="273" xr:uid="{00000000-0005-0000-0000-000010010000}"/>
    <cellStyle name="40 % - Akzent3 5 4" xfId="274" xr:uid="{00000000-0005-0000-0000-000011010000}"/>
    <cellStyle name="40 % - Akzent3 6" xfId="275" xr:uid="{00000000-0005-0000-0000-000012010000}"/>
    <cellStyle name="40 % - Akzent3 6 2" xfId="276" xr:uid="{00000000-0005-0000-0000-000013010000}"/>
    <cellStyle name="40 % - Akzent3 7" xfId="277" xr:uid="{00000000-0005-0000-0000-000014010000}"/>
    <cellStyle name="40 % - Akzent3 7 2" xfId="278" xr:uid="{00000000-0005-0000-0000-000015010000}"/>
    <cellStyle name="40 % - Akzent4 2" xfId="279" xr:uid="{00000000-0005-0000-0000-000016010000}"/>
    <cellStyle name="40 % - Akzent4 2 2" xfId="280" xr:uid="{00000000-0005-0000-0000-000017010000}"/>
    <cellStyle name="40 % - Akzent4 2 2 2" xfId="281" xr:uid="{00000000-0005-0000-0000-000018010000}"/>
    <cellStyle name="40 % - Akzent4 2 3" xfId="282" xr:uid="{00000000-0005-0000-0000-000019010000}"/>
    <cellStyle name="40 % - Akzent4 3" xfId="283" xr:uid="{00000000-0005-0000-0000-00001A010000}"/>
    <cellStyle name="40 % - Akzent4 3 2" xfId="284" xr:uid="{00000000-0005-0000-0000-00001B010000}"/>
    <cellStyle name="40 % - Akzent4 3 2 2" xfId="285" xr:uid="{00000000-0005-0000-0000-00001C010000}"/>
    <cellStyle name="40 % - Akzent4 3 2 3" xfId="286" xr:uid="{00000000-0005-0000-0000-00001D010000}"/>
    <cellStyle name="40 % - Akzent4 3 2 4" xfId="287" xr:uid="{00000000-0005-0000-0000-00001E010000}"/>
    <cellStyle name="40 % - Akzent4 3 3" xfId="288" xr:uid="{00000000-0005-0000-0000-00001F010000}"/>
    <cellStyle name="40 % - Akzent4 3 3 2" xfId="289" xr:uid="{00000000-0005-0000-0000-000020010000}"/>
    <cellStyle name="40 % - Akzent4 3 4" xfId="290" xr:uid="{00000000-0005-0000-0000-000021010000}"/>
    <cellStyle name="40 % - Akzent4 3 5" xfId="291" xr:uid="{00000000-0005-0000-0000-000022010000}"/>
    <cellStyle name="40 % - Akzent4 4" xfId="292" xr:uid="{00000000-0005-0000-0000-000023010000}"/>
    <cellStyle name="40 % - Akzent4 4 2" xfId="293" xr:uid="{00000000-0005-0000-0000-000024010000}"/>
    <cellStyle name="40 % - Akzent4 4 2 2" xfId="294" xr:uid="{00000000-0005-0000-0000-000025010000}"/>
    <cellStyle name="40 % - Akzent4 4 2 3" xfId="295" xr:uid="{00000000-0005-0000-0000-000026010000}"/>
    <cellStyle name="40 % - Akzent4 4 2 4" xfId="296" xr:uid="{00000000-0005-0000-0000-000027010000}"/>
    <cellStyle name="40 % - Akzent4 4 3" xfId="297" xr:uid="{00000000-0005-0000-0000-000028010000}"/>
    <cellStyle name="40 % - Akzent4 4 3 2" xfId="298" xr:uid="{00000000-0005-0000-0000-000029010000}"/>
    <cellStyle name="40 % - Akzent4 4 4" xfId="299" xr:uid="{00000000-0005-0000-0000-00002A010000}"/>
    <cellStyle name="40 % - Akzent4 4 5" xfId="300" xr:uid="{00000000-0005-0000-0000-00002B010000}"/>
    <cellStyle name="40 % - Akzent4 5" xfId="301" xr:uid="{00000000-0005-0000-0000-00002C010000}"/>
    <cellStyle name="40 % - Akzent4 5 2" xfId="302" xr:uid="{00000000-0005-0000-0000-00002D010000}"/>
    <cellStyle name="40 % - Akzent4 5 3" xfId="303" xr:uid="{00000000-0005-0000-0000-00002E010000}"/>
    <cellStyle name="40 % - Akzent4 5 4" xfId="304" xr:uid="{00000000-0005-0000-0000-00002F010000}"/>
    <cellStyle name="40 % - Akzent4 6" xfId="305" xr:uid="{00000000-0005-0000-0000-000030010000}"/>
    <cellStyle name="40 % - Akzent4 6 2" xfId="306" xr:uid="{00000000-0005-0000-0000-000031010000}"/>
    <cellStyle name="40 % - Akzent4 7" xfId="307" xr:uid="{00000000-0005-0000-0000-000032010000}"/>
    <cellStyle name="40 % - Akzent4 7 2" xfId="308" xr:uid="{00000000-0005-0000-0000-000033010000}"/>
    <cellStyle name="40 % - Akzent5 2" xfId="309" xr:uid="{00000000-0005-0000-0000-000034010000}"/>
    <cellStyle name="40 % - Akzent5 2 2" xfId="310" xr:uid="{00000000-0005-0000-0000-000035010000}"/>
    <cellStyle name="40 % - Akzent5 2 3" xfId="311" xr:uid="{00000000-0005-0000-0000-000036010000}"/>
    <cellStyle name="40 % - Akzent5 3" xfId="312" xr:uid="{00000000-0005-0000-0000-000037010000}"/>
    <cellStyle name="40 % - Akzent5 3 2" xfId="313" xr:uid="{00000000-0005-0000-0000-000038010000}"/>
    <cellStyle name="40 % - Akzent5 3 2 2" xfId="314" xr:uid="{00000000-0005-0000-0000-000039010000}"/>
    <cellStyle name="40 % - Akzent5 3 2 3" xfId="315" xr:uid="{00000000-0005-0000-0000-00003A010000}"/>
    <cellStyle name="40 % - Akzent5 3 2 4" xfId="316" xr:uid="{00000000-0005-0000-0000-00003B010000}"/>
    <cellStyle name="40 % - Akzent5 3 3" xfId="317" xr:uid="{00000000-0005-0000-0000-00003C010000}"/>
    <cellStyle name="40 % - Akzent5 3 3 2" xfId="318" xr:uid="{00000000-0005-0000-0000-00003D010000}"/>
    <cellStyle name="40 % - Akzent5 3 4" xfId="319" xr:uid="{00000000-0005-0000-0000-00003E010000}"/>
    <cellStyle name="40 % - Akzent5 3 5" xfId="320" xr:uid="{00000000-0005-0000-0000-00003F010000}"/>
    <cellStyle name="40 % - Akzent5 4" xfId="321" xr:uid="{00000000-0005-0000-0000-000040010000}"/>
    <cellStyle name="40 % - Akzent5 4 2" xfId="322" xr:uid="{00000000-0005-0000-0000-000041010000}"/>
    <cellStyle name="40 % - Akzent5 4 2 2" xfId="323" xr:uid="{00000000-0005-0000-0000-000042010000}"/>
    <cellStyle name="40 % - Akzent5 4 2 3" xfId="324" xr:uid="{00000000-0005-0000-0000-000043010000}"/>
    <cellStyle name="40 % - Akzent5 4 2 4" xfId="325" xr:uid="{00000000-0005-0000-0000-000044010000}"/>
    <cellStyle name="40 % - Akzent5 4 3" xfId="326" xr:uid="{00000000-0005-0000-0000-000045010000}"/>
    <cellStyle name="40 % - Akzent5 4 3 2" xfId="327" xr:uid="{00000000-0005-0000-0000-000046010000}"/>
    <cellStyle name="40 % - Akzent5 4 4" xfId="328" xr:uid="{00000000-0005-0000-0000-000047010000}"/>
    <cellStyle name="40 % - Akzent5 4 5" xfId="329" xr:uid="{00000000-0005-0000-0000-000048010000}"/>
    <cellStyle name="40 % - Akzent5 5" xfId="330" xr:uid="{00000000-0005-0000-0000-000049010000}"/>
    <cellStyle name="40 % - Akzent5 5 2" xfId="331" xr:uid="{00000000-0005-0000-0000-00004A010000}"/>
    <cellStyle name="40 % - Akzent5 5 3" xfId="332" xr:uid="{00000000-0005-0000-0000-00004B010000}"/>
    <cellStyle name="40 % - Akzent5 5 4" xfId="333" xr:uid="{00000000-0005-0000-0000-00004C010000}"/>
    <cellStyle name="40 % - Akzent5 6" xfId="334" xr:uid="{00000000-0005-0000-0000-00004D010000}"/>
    <cellStyle name="40 % - Akzent5 6 2" xfId="335" xr:uid="{00000000-0005-0000-0000-00004E010000}"/>
    <cellStyle name="40 % - Akzent5 7" xfId="336" xr:uid="{00000000-0005-0000-0000-00004F010000}"/>
    <cellStyle name="40 % - Akzent5 7 2" xfId="337" xr:uid="{00000000-0005-0000-0000-000050010000}"/>
    <cellStyle name="40 % - Akzent6 2" xfId="338" xr:uid="{00000000-0005-0000-0000-000051010000}"/>
    <cellStyle name="40 % - Akzent6 2 2" xfId="339" xr:uid="{00000000-0005-0000-0000-000052010000}"/>
    <cellStyle name="40 % - Akzent6 2 2 2" xfId="340" xr:uid="{00000000-0005-0000-0000-000053010000}"/>
    <cellStyle name="40 % - Akzent6 2 3" xfId="341" xr:uid="{00000000-0005-0000-0000-000054010000}"/>
    <cellStyle name="40 % - Akzent6 3" xfId="342" xr:uid="{00000000-0005-0000-0000-000055010000}"/>
    <cellStyle name="40 % - Akzent6 3 2" xfId="343" xr:uid="{00000000-0005-0000-0000-000056010000}"/>
    <cellStyle name="40 % - Akzent6 3 2 2" xfId="344" xr:uid="{00000000-0005-0000-0000-000057010000}"/>
    <cellStyle name="40 % - Akzent6 3 2 3" xfId="345" xr:uid="{00000000-0005-0000-0000-000058010000}"/>
    <cellStyle name="40 % - Akzent6 3 2 4" xfId="346" xr:uid="{00000000-0005-0000-0000-000059010000}"/>
    <cellStyle name="40 % - Akzent6 3 3" xfId="347" xr:uid="{00000000-0005-0000-0000-00005A010000}"/>
    <cellStyle name="40 % - Akzent6 3 3 2" xfId="348" xr:uid="{00000000-0005-0000-0000-00005B010000}"/>
    <cellStyle name="40 % - Akzent6 3 4" xfId="349" xr:uid="{00000000-0005-0000-0000-00005C010000}"/>
    <cellStyle name="40 % - Akzent6 3 5" xfId="350" xr:uid="{00000000-0005-0000-0000-00005D010000}"/>
    <cellStyle name="40 % - Akzent6 4" xfId="351" xr:uid="{00000000-0005-0000-0000-00005E010000}"/>
    <cellStyle name="40 % - Akzent6 4 2" xfId="352" xr:uid="{00000000-0005-0000-0000-00005F010000}"/>
    <cellStyle name="40 % - Akzent6 4 2 2" xfId="353" xr:uid="{00000000-0005-0000-0000-000060010000}"/>
    <cellStyle name="40 % - Akzent6 4 2 3" xfId="354" xr:uid="{00000000-0005-0000-0000-000061010000}"/>
    <cellStyle name="40 % - Akzent6 4 2 4" xfId="355" xr:uid="{00000000-0005-0000-0000-000062010000}"/>
    <cellStyle name="40 % - Akzent6 4 3" xfId="356" xr:uid="{00000000-0005-0000-0000-000063010000}"/>
    <cellStyle name="40 % - Akzent6 4 3 2" xfId="357" xr:uid="{00000000-0005-0000-0000-000064010000}"/>
    <cellStyle name="40 % - Akzent6 4 4" xfId="358" xr:uid="{00000000-0005-0000-0000-000065010000}"/>
    <cellStyle name="40 % - Akzent6 4 5" xfId="359" xr:uid="{00000000-0005-0000-0000-000066010000}"/>
    <cellStyle name="40 % - Akzent6 5" xfId="360" xr:uid="{00000000-0005-0000-0000-000067010000}"/>
    <cellStyle name="40 % - Akzent6 5 2" xfId="361" xr:uid="{00000000-0005-0000-0000-000068010000}"/>
    <cellStyle name="40 % - Akzent6 5 3" xfId="362" xr:uid="{00000000-0005-0000-0000-000069010000}"/>
    <cellStyle name="40 % - Akzent6 5 4" xfId="363" xr:uid="{00000000-0005-0000-0000-00006A010000}"/>
    <cellStyle name="40 % - Akzent6 6" xfId="364" xr:uid="{00000000-0005-0000-0000-00006B010000}"/>
    <cellStyle name="40 % - Akzent6 6 2" xfId="365" xr:uid="{00000000-0005-0000-0000-00006C010000}"/>
    <cellStyle name="40 % - Akzent6 7" xfId="366" xr:uid="{00000000-0005-0000-0000-00006D010000}"/>
    <cellStyle name="40 % - Akzent6 7 2" xfId="367" xr:uid="{00000000-0005-0000-0000-00006E010000}"/>
    <cellStyle name="60 % - Akzent1 2" xfId="368" xr:uid="{00000000-0005-0000-0000-00006F010000}"/>
    <cellStyle name="60 % - Akzent1 2 2" xfId="369" xr:uid="{00000000-0005-0000-0000-000070010000}"/>
    <cellStyle name="60 % - Akzent1 2 2 2" xfId="370" xr:uid="{00000000-0005-0000-0000-000071010000}"/>
    <cellStyle name="60 % - Akzent1 2 3" xfId="371" xr:uid="{00000000-0005-0000-0000-000072010000}"/>
    <cellStyle name="60 % - Akzent1 3" xfId="372" xr:uid="{00000000-0005-0000-0000-000073010000}"/>
    <cellStyle name="60 % - Akzent1 4" xfId="373" xr:uid="{00000000-0005-0000-0000-000074010000}"/>
    <cellStyle name="60 % - Akzent1 5" xfId="374" xr:uid="{00000000-0005-0000-0000-000075010000}"/>
    <cellStyle name="60 % - Akzent1 6" xfId="375" xr:uid="{00000000-0005-0000-0000-000076010000}"/>
    <cellStyle name="60 % - Akzent2 2" xfId="376" xr:uid="{00000000-0005-0000-0000-000077010000}"/>
    <cellStyle name="60 % - Akzent2 3" xfId="377" xr:uid="{00000000-0005-0000-0000-000078010000}"/>
    <cellStyle name="60 % - Akzent2 4" xfId="378" xr:uid="{00000000-0005-0000-0000-000079010000}"/>
    <cellStyle name="60 % - Akzent2 5" xfId="379" xr:uid="{00000000-0005-0000-0000-00007A010000}"/>
    <cellStyle name="60 % - Akzent2 6" xfId="380" xr:uid="{00000000-0005-0000-0000-00007B010000}"/>
    <cellStyle name="60 % - Akzent3 2" xfId="381" xr:uid="{00000000-0005-0000-0000-00007C010000}"/>
    <cellStyle name="60 % - Akzent3 3" xfId="382" xr:uid="{00000000-0005-0000-0000-00007D010000}"/>
    <cellStyle name="60 % - Akzent3 4" xfId="383" xr:uid="{00000000-0005-0000-0000-00007E010000}"/>
    <cellStyle name="60 % - Akzent3 5" xfId="384" xr:uid="{00000000-0005-0000-0000-00007F010000}"/>
    <cellStyle name="60 % - Akzent3 6" xfId="385" xr:uid="{00000000-0005-0000-0000-000080010000}"/>
    <cellStyle name="60 % - Akzent4 2" xfId="386" xr:uid="{00000000-0005-0000-0000-000081010000}"/>
    <cellStyle name="60 % - Akzent4 2 2" xfId="387" xr:uid="{00000000-0005-0000-0000-000082010000}"/>
    <cellStyle name="60 % - Akzent4 2 3" xfId="388" xr:uid="{00000000-0005-0000-0000-000083010000}"/>
    <cellStyle name="60 % - Akzent4 2 3 2" xfId="389" xr:uid="{00000000-0005-0000-0000-000084010000}"/>
    <cellStyle name="60 % - Akzent4 2 3 2 2" xfId="390" xr:uid="{00000000-0005-0000-0000-000085010000}"/>
    <cellStyle name="60 % - Akzent4 2 3 3" xfId="391" xr:uid="{00000000-0005-0000-0000-000086010000}"/>
    <cellStyle name="60 % - Akzent4 2 4" xfId="392" xr:uid="{00000000-0005-0000-0000-000087010000}"/>
    <cellStyle name="60 % - Akzent4 3" xfId="393" xr:uid="{00000000-0005-0000-0000-000088010000}"/>
    <cellStyle name="60 % - Akzent4 4" xfId="394" xr:uid="{00000000-0005-0000-0000-000089010000}"/>
    <cellStyle name="60 % - Akzent4 5" xfId="395" xr:uid="{00000000-0005-0000-0000-00008A010000}"/>
    <cellStyle name="60 % - Akzent4 6" xfId="396" xr:uid="{00000000-0005-0000-0000-00008B010000}"/>
    <cellStyle name="60 % - Akzent5 2" xfId="397" xr:uid="{00000000-0005-0000-0000-00008C010000}"/>
    <cellStyle name="60 % - Akzent5 2 2" xfId="398" xr:uid="{00000000-0005-0000-0000-00008D010000}"/>
    <cellStyle name="60 % - Akzent5 2 2 2" xfId="399" xr:uid="{00000000-0005-0000-0000-00008E010000}"/>
    <cellStyle name="60 % - Akzent5 2 3" xfId="400" xr:uid="{00000000-0005-0000-0000-00008F010000}"/>
    <cellStyle name="60 % - Akzent5 3" xfId="401" xr:uid="{00000000-0005-0000-0000-000090010000}"/>
    <cellStyle name="60 % - Akzent5 4" xfId="402" xr:uid="{00000000-0005-0000-0000-000091010000}"/>
    <cellStyle name="60 % - Akzent5 5" xfId="403" xr:uid="{00000000-0005-0000-0000-000092010000}"/>
    <cellStyle name="60 % - Akzent5 6" xfId="404" xr:uid="{00000000-0005-0000-0000-000093010000}"/>
    <cellStyle name="60 % - Akzent6 2" xfId="405" xr:uid="{00000000-0005-0000-0000-000094010000}"/>
    <cellStyle name="60 % - Akzent6 2 2" xfId="406" xr:uid="{00000000-0005-0000-0000-000095010000}"/>
    <cellStyle name="60 % - Akzent6 2 3" xfId="407" xr:uid="{00000000-0005-0000-0000-000096010000}"/>
    <cellStyle name="60 % - Akzent6 2 3 2" xfId="408" xr:uid="{00000000-0005-0000-0000-000097010000}"/>
    <cellStyle name="60 % - Akzent6 2 3 2 2" xfId="409" xr:uid="{00000000-0005-0000-0000-000098010000}"/>
    <cellStyle name="60 % - Akzent6 2 3 3" xfId="410" xr:uid="{00000000-0005-0000-0000-000099010000}"/>
    <cellStyle name="60 % - Akzent6 2 4" xfId="411" xr:uid="{00000000-0005-0000-0000-00009A010000}"/>
    <cellStyle name="60 % - Akzent6 3" xfId="412" xr:uid="{00000000-0005-0000-0000-00009B010000}"/>
    <cellStyle name="60 % - Akzent6 4" xfId="413" xr:uid="{00000000-0005-0000-0000-00009C010000}"/>
    <cellStyle name="60 % - Akzent6 5" xfId="414" xr:uid="{00000000-0005-0000-0000-00009D010000}"/>
    <cellStyle name="60 % - Akzent6 6" xfId="415" xr:uid="{00000000-0005-0000-0000-00009E010000}"/>
    <cellStyle name="Accent1" xfId="416" xr:uid="{00000000-0005-0000-0000-00009F010000}"/>
    <cellStyle name="Accent1 2" xfId="417" xr:uid="{00000000-0005-0000-0000-0000A0010000}"/>
    <cellStyle name="Accent1 3" xfId="418" xr:uid="{00000000-0005-0000-0000-0000A1010000}"/>
    <cellStyle name="Accent1 3 2" xfId="419" xr:uid="{00000000-0005-0000-0000-0000A2010000}"/>
    <cellStyle name="Accent1 3 3" xfId="420" xr:uid="{00000000-0005-0000-0000-0000A3010000}"/>
    <cellStyle name="Accent1 4" xfId="421" xr:uid="{00000000-0005-0000-0000-0000A4010000}"/>
    <cellStyle name="Accent1 4 2" xfId="422" xr:uid="{00000000-0005-0000-0000-0000A5010000}"/>
    <cellStyle name="Accent1 5" xfId="423" xr:uid="{00000000-0005-0000-0000-0000A6010000}"/>
    <cellStyle name="Accent2" xfId="424" xr:uid="{00000000-0005-0000-0000-0000A7010000}"/>
    <cellStyle name="Accent2 2" xfId="425" xr:uid="{00000000-0005-0000-0000-0000A8010000}"/>
    <cellStyle name="Accent2 3" xfId="426" xr:uid="{00000000-0005-0000-0000-0000A9010000}"/>
    <cellStyle name="Accent2 4" xfId="427" xr:uid="{00000000-0005-0000-0000-0000AA010000}"/>
    <cellStyle name="Accent3" xfId="1159" xr:uid="{00000000-0005-0000-0000-0000AB010000}"/>
    <cellStyle name="Accent3 2" xfId="428" xr:uid="{00000000-0005-0000-0000-0000AC010000}"/>
    <cellStyle name="Accent4" xfId="429" xr:uid="{00000000-0005-0000-0000-0000AD010000}"/>
    <cellStyle name="Accent4 2" xfId="430" xr:uid="{00000000-0005-0000-0000-0000AE010000}"/>
    <cellStyle name="Accent4 3" xfId="431" xr:uid="{00000000-0005-0000-0000-0000AF010000}"/>
    <cellStyle name="Accent4 3 2" xfId="432" xr:uid="{00000000-0005-0000-0000-0000B0010000}"/>
    <cellStyle name="Accent4 3 3" xfId="433" xr:uid="{00000000-0005-0000-0000-0000B1010000}"/>
    <cellStyle name="Accent4 4" xfId="434" xr:uid="{00000000-0005-0000-0000-0000B2010000}"/>
    <cellStyle name="Accent4 4 2" xfId="435" xr:uid="{00000000-0005-0000-0000-0000B3010000}"/>
    <cellStyle name="Accent4 5" xfId="436" xr:uid="{00000000-0005-0000-0000-0000B4010000}"/>
    <cellStyle name="Accent5" xfId="1160" xr:uid="{00000000-0005-0000-0000-0000B5010000}"/>
    <cellStyle name="Accent5 2" xfId="437" xr:uid="{00000000-0005-0000-0000-0000B6010000}"/>
    <cellStyle name="Accent6" xfId="1161" xr:uid="{00000000-0005-0000-0000-0000B7010000}"/>
    <cellStyle name="Accent6 2" xfId="438" xr:uid="{00000000-0005-0000-0000-0000B8010000}"/>
    <cellStyle name="Akzent1 2" xfId="439" xr:uid="{00000000-0005-0000-0000-0000B9010000}"/>
    <cellStyle name="Akzent1 3" xfId="440" xr:uid="{00000000-0005-0000-0000-0000BA010000}"/>
    <cellStyle name="Akzent1 4" xfId="441" xr:uid="{00000000-0005-0000-0000-0000BB010000}"/>
    <cellStyle name="Akzent1 5" xfId="442" xr:uid="{00000000-0005-0000-0000-0000BC010000}"/>
    <cellStyle name="Akzent2 2" xfId="443" xr:uid="{00000000-0005-0000-0000-0000BD010000}"/>
    <cellStyle name="Akzent2 3" xfId="444" xr:uid="{00000000-0005-0000-0000-0000BE010000}"/>
    <cellStyle name="Akzent2 4" xfId="445" xr:uid="{00000000-0005-0000-0000-0000BF010000}"/>
    <cellStyle name="Akzent2 5" xfId="446" xr:uid="{00000000-0005-0000-0000-0000C0010000}"/>
    <cellStyle name="Akzent3 2" xfId="447" xr:uid="{00000000-0005-0000-0000-0000C1010000}"/>
    <cellStyle name="Akzent3 3" xfId="448" xr:uid="{00000000-0005-0000-0000-0000C2010000}"/>
    <cellStyle name="Akzent3 4" xfId="449" xr:uid="{00000000-0005-0000-0000-0000C3010000}"/>
    <cellStyle name="Akzent4 2" xfId="450" xr:uid="{00000000-0005-0000-0000-0000C4010000}"/>
    <cellStyle name="Akzent4 3" xfId="451" xr:uid="{00000000-0005-0000-0000-0000C5010000}"/>
    <cellStyle name="Akzent4 4" xfId="452" xr:uid="{00000000-0005-0000-0000-0000C6010000}"/>
    <cellStyle name="Akzent4 5" xfId="453" xr:uid="{00000000-0005-0000-0000-0000C7010000}"/>
    <cellStyle name="Akzent5 2" xfId="454" xr:uid="{00000000-0005-0000-0000-0000C8010000}"/>
    <cellStyle name="Akzent5 3" xfId="455" xr:uid="{00000000-0005-0000-0000-0000C9010000}"/>
    <cellStyle name="Akzent5 4" xfId="456" xr:uid="{00000000-0005-0000-0000-0000CA010000}"/>
    <cellStyle name="Akzent6 2" xfId="457" xr:uid="{00000000-0005-0000-0000-0000CB010000}"/>
    <cellStyle name="Akzent6 3" xfId="458" xr:uid="{00000000-0005-0000-0000-0000CC010000}"/>
    <cellStyle name="Akzent6 4" xfId="459" xr:uid="{00000000-0005-0000-0000-0000CD010000}"/>
    <cellStyle name="Ausgabe 2" xfId="460" xr:uid="{00000000-0005-0000-0000-0000CE010000}"/>
    <cellStyle name="Ausgabe 2 2" xfId="461" xr:uid="{00000000-0005-0000-0000-0000CF010000}"/>
    <cellStyle name="Ausgabe 2 2 2" xfId="462" xr:uid="{00000000-0005-0000-0000-0000D0010000}"/>
    <cellStyle name="Ausgabe 2 2 3" xfId="463" xr:uid="{00000000-0005-0000-0000-0000D1010000}"/>
    <cellStyle name="Ausgabe 2 2 3 2" xfId="464" xr:uid="{00000000-0005-0000-0000-0000D2010000}"/>
    <cellStyle name="Ausgabe 2 2 3 3" xfId="465" xr:uid="{00000000-0005-0000-0000-0000D3010000}"/>
    <cellStyle name="Ausgabe 2 3" xfId="466" xr:uid="{00000000-0005-0000-0000-0000D4010000}"/>
    <cellStyle name="Ausgabe 2 3 2" xfId="467" xr:uid="{00000000-0005-0000-0000-0000D5010000}"/>
    <cellStyle name="Ausgabe 2 3 2 2" xfId="468" xr:uid="{00000000-0005-0000-0000-0000D6010000}"/>
    <cellStyle name="Ausgabe 2 3 3" xfId="469" xr:uid="{00000000-0005-0000-0000-0000D7010000}"/>
    <cellStyle name="Ausgabe 2 3 3 2" xfId="470" xr:uid="{00000000-0005-0000-0000-0000D8010000}"/>
    <cellStyle name="Ausgabe 2 3 3 3" xfId="471" xr:uid="{00000000-0005-0000-0000-0000D9010000}"/>
    <cellStyle name="Ausgabe 2 4" xfId="472" xr:uid="{00000000-0005-0000-0000-0000DA010000}"/>
    <cellStyle name="Ausgabe 2 5" xfId="473" xr:uid="{00000000-0005-0000-0000-0000DB010000}"/>
    <cellStyle name="Ausgabe 2 5 2" xfId="474" xr:uid="{00000000-0005-0000-0000-0000DC010000}"/>
    <cellStyle name="Ausgabe 2 5 3" xfId="475" xr:uid="{00000000-0005-0000-0000-0000DD010000}"/>
    <cellStyle name="Ausgabe 3" xfId="476" xr:uid="{00000000-0005-0000-0000-0000DE010000}"/>
    <cellStyle name="Ausgabe 3 2" xfId="477" xr:uid="{00000000-0005-0000-0000-0000DF010000}"/>
    <cellStyle name="Ausgabe 3 3" xfId="478" xr:uid="{00000000-0005-0000-0000-0000E0010000}"/>
    <cellStyle name="Ausgabe 3 3 2" xfId="479" xr:uid="{00000000-0005-0000-0000-0000E1010000}"/>
    <cellStyle name="Ausgabe 3 3 3" xfId="480" xr:uid="{00000000-0005-0000-0000-0000E2010000}"/>
    <cellStyle name="Ausgabe 4" xfId="481" xr:uid="{00000000-0005-0000-0000-0000E3010000}"/>
    <cellStyle name="Ausgabe 5" xfId="482" xr:uid="{00000000-0005-0000-0000-0000E4010000}"/>
    <cellStyle name="Ausgabe 6" xfId="483" xr:uid="{00000000-0005-0000-0000-0000E5010000}"/>
    <cellStyle name="Ausgabe 7" xfId="484" xr:uid="{00000000-0005-0000-0000-0000E6010000}"/>
    <cellStyle name="Ausgabe 7 2" xfId="485" xr:uid="{00000000-0005-0000-0000-0000E7010000}"/>
    <cellStyle name="Ausgabe 7 3" xfId="486" xr:uid="{00000000-0005-0000-0000-0000E8010000}"/>
    <cellStyle name="Ausgabe 7 3 2" xfId="487" xr:uid="{00000000-0005-0000-0000-0000E9010000}"/>
    <cellStyle name="Ausgabe 7 3 3" xfId="488" xr:uid="{00000000-0005-0000-0000-0000EA010000}"/>
    <cellStyle name="Ausgabe 7 3 4" xfId="489" xr:uid="{00000000-0005-0000-0000-0000EB010000}"/>
    <cellStyle name="Ausgabe 7 4" xfId="490" xr:uid="{00000000-0005-0000-0000-0000EC010000}"/>
    <cellStyle name="Ausgabe 8" xfId="491" xr:uid="{00000000-0005-0000-0000-0000ED010000}"/>
    <cellStyle name="Ausgabe 8 2" xfId="492" xr:uid="{00000000-0005-0000-0000-0000EE010000}"/>
    <cellStyle name="Bad" xfId="1157" xr:uid="{00000000-0005-0000-0000-0000EF010000}"/>
    <cellStyle name="Bad 2" xfId="493" xr:uid="{00000000-0005-0000-0000-0000F0010000}"/>
    <cellStyle name="Bad 2 2" xfId="494" xr:uid="{00000000-0005-0000-0000-0000F1010000}"/>
    <cellStyle name="Berechnung 2" xfId="495" xr:uid="{00000000-0005-0000-0000-0000F2010000}"/>
    <cellStyle name="Berechnung 2 2" xfId="496" xr:uid="{00000000-0005-0000-0000-0000F3010000}"/>
    <cellStyle name="Berechnung 2 3" xfId="497" xr:uid="{00000000-0005-0000-0000-0000F4010000}"/>
    <cellStyle name="Berechnung 2 3 2" xfId="498" xr:uid="{00000000-0005-0000-0000-0000F5010000}"/>
    <cellStyle name="Berechnung 2 3 2 2" xfId="499" xr:uid="{00000000-0005-0000-0000-0000F6010000}"/>
    <cellStyle name="Berechnung 2 3 3" xfId="500" xr:uid="{00000000-0005-0000-0000-0000F7010000}"/>
    <cellStyle name="Berechnung 2 4" xfId="501" xr:uid="{00000000-0005-0000-0000-0000F8010000}"/>
    <cellStyle name="Berechnung 3" xfId="502" xr:uid="{00000000-0005-0000-0000-0000F9010000}"/>
    <cellStyle name="Berechnung 4" xfId="503" xr:uid="{00000000-0005-0000-0000-0000FA010000}"/>
    <cellStyle name="Berechnung 5" xfId="504" xr:uid="{00000000-0005-0000-0000-0000FB010000}"/>
    <cellStyle name="Berechnung 6" xfId="505" xr:uid="{00000000-0005-0000-0000-0000FC010000}"/>
    <cellStyle name="Berechnung 7" xfId="506" xr:uid="{00000000-0005-0000-0000-0000FD010000}"/>
    <cellStyle name="Berechnung 7 2" xfId="507" xr:uid="{00000000-0005-0000-0000-0000FE010000}"/>
    <cellStyle name="Berechnung 7 3" xfId="508" xr:uid="{00000000-0005-0000-0000-0000FF010000}"/>
    <cellStyle name="Berechnung 8" xfId="509" xr:uid="{00000000-0005-0000-0000-000000020000}"/>
    <cellStyle name="Calculation 2" xfId="510" xr:uid="{00000000-0005-0000-0000-000001020000}"/>
    <cellStyle name="Check Cell" xfId="511" xr:uid="{00000000-0005-0000-0000-000002020000}"/>
    <cellStyle name="Check Cell 2" xfId="512" xr:uid="{00000000-0005-0000-0000-000003020000}"/>
    <cellStyle name="Check Cell 2 2" xfId="513" xr:uid="{00000000-0005-0000-0000-000004020000}"/>
    <cellStyle name="Check Cell 3" xfId="514" xr:uid="{00000000-0005-0000-0000-000005020000}"/>
    <cellStyle name="Check Cell 3 2" xfId="515" xr:uid="{00000000-0005-0000-0000-000006020000}"/>
    <cellStyle name="Check Cell 4" xfId="516" xr:uid="{00000000-0005-0000-0000-000007020000}"/>
    <cellStyle name="Check Cell 4 2" xfId="517" xr:uid="{00000000-0005-0000-0000-000008020000}"/>
    <cellStyle name="Check Cell 5" xfId="518" xr:uid="{00000000-0005-0000-0000-000009020000}"/>
    <cellStyle name="Comma 2" xfId="1165" xr:uid="{00000000-0005-0000-0000-00000A020000}"/>
    <cellStyle name="Eingabe 2" xfId="519" xr:uid="{00000000-0005-0000-0000-00000B020000}"/>
    <cellStyle name="Eingabe 3" xfId="520" xr:uid="{00000000-0005-0000-0000-00000C020000}"/>
    <cellStyle name="Eingabe 4" xfId="521" xr:uid="{00000000-0005-0000-0000-00000D020000}"/>
    <cellStyle name="Eingabe 5" xfId="522" xr:uid="{00000000-0005-0000-0000-00000E020000}"/>
    <cellStyle name="Eingabe 6" xfId="523" xr:uid="{00000000-0005-0000-0000-00000F020000}"/>
    <cellStyle name="Eingabe 7" xfId="524" xr:uid="{00000000-0005-0000-0000-000010020000}"/>
    <cellStyle name="Ergebnis 2" xfId="525" xr:uid="{00000000-0005-0000-0000-000011020000}"/>
    <cellStyle name="Ergebnis 2 2" xfId="526" xr:uid="{00000000-0005-0000-0000-000012020000}"/>
    <cellStyle name="Ergebnis 2 2 2" xfId="527" xr:uid="{00000000-0005-0000-0000-000013020000}"/>
    <cellStyle name="Ergebnis 2 3" xfId="528" xr:uid="{00000000-0005-0000-0000-000014020000}"/>
    <cellStyle name="Ergebnis 2 4" xfId="529" xr:uid="{00000000-0005-0000-0000-000015020000}"/>
    <cellStyle name="Ergebnis 2 4 2" xfId="530" xr:uid="{00000000-0005-0000-0000-000016020000}"/>
    <cellStyle name="Ergebnis 2 4 2 2" xfId="531" xr:uid="{00000000-0005-0000-0000-000017020000}"/>
    <cellStyle name="Ergebnis 2 4 3" xfId="532" xr:uid="{00000000-0005-0000-0000-000018020000}"/>
    <cellStyle name="Ergebnis 2 5" xfId="533" xr:uid="{00000000-0005-0000-0000-000019020000}"/>
    <cellStyle name="Ergebnis 3" xfId="534" xr:uid="{00000000-0005-0000-0000-00001A020000}"/>
    <cellStyle name="Ergebnis 3 2" xfId="535" xr:uid="{00000000-0005-0000-0000-00001B020000}"/>
    <cellStyle name="Ergebnis 4" xfId="536" xr:uid="{00000000-0005-0000-0000-00001C020000}"/>
    <cellStyle name="Ergebnis 4 2" xfId="537" xr:uid="{00000000-0005-0000-0000-00001D020000}"/>
    <cellStyle name="Ergebnis 5" xfId="538" xr:uid="{00000000-0005-0000-0000-00001E020000}"/>
    <cellStyle name="Ergebnis 6" xfId="539" xr:uid="{00000000-0005-0000-0000-00001F020000}"/>
    <cellStyle name="Ergebnis 7" xfId="540" xr:uid="{00000000-0005-0000-0000-000020020000}"/>
    <cellStyle name="Ergebnis 8" xfId="541" xr:uid="{00000000-0005-0000-0000-000021020000}"/>
    <cellStyle name="Ergebnis 8 2" xfId="542" xr:uid="{00000000-0005-0000-0000-000022020000}"/>
    <cellStyle name="Ergebnis 8 3" xfId="543" xr:uid="{00000000-0005-0000-0000-000023020000}"/>
    <cellStyle name="Ergebnis 9" xfId="544" xr:uid="{00000000-0005-0000-0000-000024020000}"/>
    <cellStyle name="Erklärender Text 2" xfId="545" xr:uid="{00000000-0005-0000-0000-000025020000}"/>
    <cellStyle name="Erklärender Text 3" xfId="546" xr:uid="{00000000-0005-0000-0000-000026020000}"/>
    <cellStyle name="Erklärender Text 4" xfId="547" xr:uid="{00000000-0005-0000-0000-000027020000}"/>
    <cellStyle name="Erklärender Text 5" xfId="548" xr:uid="{00000000-0005-0000-0000-000028020000}"/>
    <cellStyle name="Erklärender Text 6" xfId="549" xr:uid="{00000000-0005-0000-0000-000029020000}"/>
    <cellStyle name="Good" xfId="1156" xr:uid="{00000000-0005-0000-0000-00002A020000}"/>
    <cellStyle name="Good 2" xfId="550" xr:uid="{00000000-0005-0000-0000-00002B020000}"/>
    <cellStyle name="Good 2 2" xfId="551" xr:uid="{00000000-0005-0000-0000-00002C020000}"/>
    <cellStyle name="Gut 2" xfId="552" xr:uid="{00000000-0005-0000-0000-00002D020000}"/>
    <cellStyle name="Gut 3" xfId="553" xr:uid="{00000000-0005-0000-0000-00002E020000}"/>
    <cellStyle name="Gut 4" xfId="554" xr:uid="{00000000-0005-0000-0000-00002F020000}"/>
    <cellStyle name="Heading 1" xfId="555" xr:uid="{00000000-0005-0000-0000-000030020000}"/>
    <cellStyle name="Heading 1 2" xfId="556" xr:uid="{00000000-0005-0000-0000-000031020000}"/>
    <cellStyle name="Heading 1 2 2" xfId="557" xr:uid="{00000000-0005-0000-0000-000032020000}"/>
    <cellStyle name="Heading 1 2 2 2" xfId="558" xr:uid="{00000000-0005-0000-0000-000033020000}"/>
    <cellStyle name="Heading 1 2 3" xfId="559" xr:uid="{00000000-0005-0000-0000-000034020000}"/>
    <cellStyle name="Heading 1 3" xfId="560" xr:uid="{00000000-0005-0000-0000-000035020000}"/>
    <cellStyle name="Heading 1 3 2" xfId="561" xr:uid="{00000000-0005-0000-0000-000036020000}"/>
    <cellStyle name="Heading 1 4" xfId="562" xr:uid="{00000000-0005-0000-0000-000037020000}"/>
    <cellStyle name="Heading 2" xfId="563" xr:uid="{00000000-0005-0000-0000-000038020000}"/>
    <cellStyle name="Heading 2 2" xfId="564" xr:uid="{00000000-0005-0000-0000-000039020000}"/>
    <cellStyle name="Heading 2 2 2" xfId="565" xr:uid="{00000000-0005-0000-0000-00003A020000}"/>
    <cellStyle name="Heading 2 2 2 2" xfId="566" xr:uid="{00000000-0005-0000-0000-00003B020000}"/>
    <cellStyle name="Heading 2 2 3" xfId="567" xr:uid="{00000000-0005-0000-0000-00003C020000}"/>
    <cellStyle name="Heading 2 3" xfId="568" xr:uid="{00000000-0005-0000-0000-00003D020000}"/>
    <cellStyle name="Heading 2 3 2" xfId="569" xr:uid="{00000000-0005-0000-0000-00003E020000}"/>
    <cellStyle name="Heading 2 4" xfId="570" xr:uid="{00000000-0005-0000-0000-00003F020000}"/>
    <cellStyle name="Heading 3" xfId="571" xr:uid="{00000000-0005-0000-0000-000040020000}"/>
    <cellStyle name="Heading 3 2" xfId="572" xr:uid="{00000000-0005-0000-0000-000041020000}"/>
    <cellStyle name="Heading 3 2 2" xfId="573" xr:uid="{00000000-0005-0000-0000-000042020000}"/>
    <cellStyle name="Heading 3 2 2 2" xfId="574" xr:uid="{00000000-0005-0000-0000-000043020000}"/>
    <cellStyle name="Heading 3 2 3" xfId="575" xr:uid="{00000000-0005-0000-0000-000044020000}"/>
    <cellStyle name="Heading 3 3" xfId="576" xr:uid="{00000000-0005-0000-0000-000045020000}"/>
    <cellStyle name="Heading 3 3 2" xfId="577" xr:uid="{00000000-0005-0000-0000-000046020000}"/>
    <cellStyle name="Heading 3 4" xfId="578" xr:uid="{00000000-0005-0000-0000-000047020000}"/>
    <cellStyle name="Heading 4" xfId="579" xr:uid="{00000000-0005-0000-0000-000048020000}"/>
    <cellStyle name="Heading 4 2" xfId="580" xr:uid="{00000000-0005-0000-0000-000049020000}"/>
    <cellStyle name="Heading 4 2 2" xfId="581" xr:uid="{00000000-0005-0000-0000-00004A020000}"/>
    <cellStyle name="Heading 4 2 2 2" xfId="582" xr:uid="{00000000-0005-0000-0000-00004B020000}"/>
    <cellStyle name="Heading 4 2 3" xfId="583" xr:uid="{00000000-0005-0000-0000-00004C020000}"/>
    <cellStyle name="Heading 4 3" xfId="584" xr:uid="{00000000-0005-0000-0000-00004D020000}"/>
    <cellStyle name="Heading 4 3 2" xfId="585" xr:uid="{00000000-0005-0000-0000-00004E020000}"/>
    <cellStyle name="Heading 4 4" xfId="586" xr:uid="{00000000-0005-0000-0000-00004F020000}"/>
    <cellStyle name="Hyperlink 2" xfId="1170" xr:uid="{00000000-0005-0000-0000-000050020000}"/>
    <cellStyle name="Input 2" xfId="587" xr:uid="{00000000-0005-0000-0000-000051020000}"/>
    <cellStyle name="Komma 2" xfId="1162" xr:uid="{00000000-0005-0000-0000-000052020000}"/>
    <cellStyle name="Linked Cell" xfId="1158" xr:uid="{00000000-0005-0000-0000-000053020000}"/>
    <cellStyle name="Linked Cell 2" xfId="588" xr:uid="{00000000-0005-0000-0000-000054020000}"/>
    <cellStyle name="Linked Cell 2 2" xfId="589" xr:uid="{00000000-0005-0000-0000-000055020000}"/>
    <cellStyle name="Neutral" xfId="590" builtinId="28" customBuiltin="1"/>
    <cellStyle name="Neutral 2" xfId="1171" xr:uid="{00000000-0005-0000-0000-000057020000}"/>
    <cellStyle name="Normal" xfId="0" builtinId="0"/>
    <cellStyle name="Normal 2" xfId="591" xr:uid="{00000000-0005-0000-0000-000058020000}"/>
    <cellStyle name="Normal 3" xfId="1169" xr:uid="{00000000-0005-0000-0000-000059020000}"/>
    <cellStyle name="Note" xfId="592" xr:uid="{00000000-0005-0000-0000-00005A020000}"/>
    <cellStyle name="Note 2" xfId="593" xr:uid="{00000000-0005-0000-0000-00005B020000}"/>
    <cellStyle name="Note 2 2" xfId="594" xr:uid="{00000000-0005-0000-0000-00005C020000}"/>
    <cellStyle name="Note 3" xfId="595" xr:uid="{00000000-0005-0000-0000-00005D020000}"/>
    <cellStyle name="Note 3 2" xfId="596" xr:uid="{00000000-0005-0000-0000-00005E020000}"/>
    <cellStyle name="Note 4" xfId="597" xr:uid="{00000000-0005-0000-0000-00005F020000}"/>
    <cellStyle name="Note 4 2" xfId="598" xr:uid="{00000000-0005-0000-0000-000060020000}"/>
    <cellStyle name="Note 5" xfId="599" xr:uid="{00000000-0005-0000-0000-000061020000}"/>
    <cellStyle name="Note 5 2" xfId="600" xr:uid="{00000000-0005-0000-0000-000062020000}"/>
    <cellStyle name="Note 5 2 2" xfId="601" xr:uid="{00000000-0005-0000-0000-000063020000}"/>
    <cellStyle name="Note 6" xfId="602" xr:uid="{00000000-0005-0000-0000-000064020000}"/>
    <cellStyle name="Notiz 10" xfId="603" xr:uid="{00000000-0005-0000-0000-000065020000}"/>
    <cellStyle name="Notiz 2" xfId="604" xr:uid="{00000000-0005-0000-0000-000066020000}"/>
    <cellStyle name="Notiz 2 2" xfId="605" xr:uid="{00000000-0005-0000-0000-000067020000}"/>
    <cellStyle name="Notiz 2 2 2" xfId="606" xr:uid="{00000000-0005-0000-0000-000068020000}"/>
    <cellStyle name="Notiz 2 2 2 2" xfId="607" xr:uid="{00000000-0005-0000-0000-000069020000}"/>
    <cellStyle name="Notiz 2 2 2 2 2" xfId="608" xr:uid="{00000000-0005-0000-0000-00006A020000}"/>
    <cellStyle name="Notiz 2 2 2 2 2 2" xfId="609" xr:uid="{00000000-0005-0000-0000-00006B020000}"/>
    <cellStyle name="Notiz 2 2 2 2 2 3" xfId="610" xr:uid="{00000000-0005-0000-0000-00006C020000}"/>
    <cellStyle name="Notiz 2 2 2 2 2 4" xfId="611" xr:uid="{00000000-0005-0000-0000-00006D020000}"/>
    <cellStyle name="Notiz 2 2 2 2 3" xfId="612" xr:uid="{00000000-0005-0000-0000-00006E020000}"/>
    <cellStyle name="Notiz 2 2 2 2 4" xfId="613" xr:uid="{00000000-0005-0000-0000-00006F020000}"/>
    <cellStyle name="Notiz 2 2 2 2 5" xfId="614" xr:uid="{00000000-0005-0000-0000-000070020000}"/>
    <cellStyle name="Notiz 2 2 2 3" xfId="615" xr:uid="{00000000-0005-0000-0000-000071020000}"/>
    <cellStyle name="Notiz 2 2 2 3 2" xfId="616" xr:uid="{00000000-0005-0000-0000-000072020000}"/>
    <cellStyle name="Notiz 2 2 2 3 3" xfId="617" xr:uid="{00000000-0005-0000-0000-000073020000}"/>
    <cellStyle name="Notiz 2 2 2 3 4" xfId="618" xr:uid="{00000000-0005-0000-0000-000074020000}"/>
    <cellStyle name="Notiz 2 2 2 4" xfId="619" xr:uid="{00000000-0005-0000-0000-000075020000}"/>
    <cellStyle name="Notiz 2 2 2 5" xfId="620" xr:uid="{00000000-0005-0000-0000-000076020000}"/>
    <cellStyle name="Notiz 2 2 2 6" xfId="621" xr:uid="{00000000-0005-0000-0000-000077020000}"/>
    <cellStyle name="Notiz 2 2 3" xfId="622" xr:uid="{00000000-0005-0000-0000-000078020000}"/>
    <cellStyle name="Notiz 2 2 3 2" xfId="623" xr:uid="{00000000-0005-0000-0000-000079020000}"/>
    <cellStyle name="Notiz 2 2 3 2 2" xfId="624" xr:uid="{00000000-0005-0000-0000-00007A020000}"/>
    <cellStyle name="Notiz 2 2 3 2 3" xfId="625" xr:uid="{00000000-0005-0000-0000-00007B020000}"/>
    <cellStyle name="Notiz 2 2 3 2 4" xfId="626" xr:uid="{00000000-0005-0000-0000-00007C020000}"/>
    <cellStyle name="Notiz 2 2 3 3" xfId="627" xr:uid="{00000000-0005-0000-0000-00007D020000}"/>
    <cellStyle name="Notiz 2 2 3 4" xfId="628" xr:uid="{00000000-0005-0000-0000-00007E020000}"/>
    <cellStyle name="Notiz 2 2 3 5" xfId="629" xr:uid="{00000000-0005-0000-0000-00007F020000}"/>
    <cellStyle name="Notiz 2 2 4" xfId="630" xr:uid="{00000000-0005-0000-0000-000080020000}"/>
    <cellStyle name="Notiz 2 2 4 2" xfId="631" xr:uid="{00000000-0005-0000-0000-000081020000}"/>
    <cellStyle name="Notiz 2 2 4 2 2" xfId="632" xr:uid="{00000000-0005-0000-0000-000082020000}"/>
    <cellStyle name="Notiz 2 2 4 3" xfId="633" xr:uid="{00000000-0005-0000-0000-000083020000}"/>
    <cellStyle name="Notiz 2 2 4 3 2" xfId="634" xr:uid="{00000000-0005-0000-0000-000084020000}"/>
    <cellStyle name="Notiz 2 2 4 3 2 2" xfId="635" xr:uid="{00000000-0005-0000-0000-000085020000}"/>
    <cellStyle name="Notiz 2 2 4 3 3" xfId="636" xr:uid="{00000000-0005-0000-0000-000086020000}"/>
    <cellStyle name="Notiz 2 2 4 3 3 2" xfId="637" xr:uid="{00000000-0005-0000-0000-000087020000}"/>
    <cellStyle name="Notiz 2 2 4 3 4" xfId="638" xr:uid="{00000000-0005-0000-0000-000088020000}"/>
    <cellStyle name="Notiz 2 2 4 4" xfId="639" xr:uid="{00000000-0005-0000-0000-000089020000}"/>
    <cellStyle name="Notiz 2 2 4 4 2" xfId="640" xr:uid="{00000000-0005-0000-0000-00008A020000}"/>
    <cellStyle name="Notiz 2 2 4 4 2 2" xfId="641" xr:uid="{00000000-0005-0000-0000-00008B020000}"/>
    <cellStyle name="Notiz 2 2 4 5" xfId="642" xr:uid="{00000000-0005-0000-0000-00008C020000}"/>
    <cellStyle name="Notiz 2 2 5" xfId="643" xr:uid="{00000000-0005-0000-0000-00008D020000}"/>
    <cellStyle name="Notiz 2 2 5 2" xfId="644" xr:uid="{00000000-0005-0000-0000-00008E020000}"/>
    <cellStyle name="Notiz 2 2 5 2 2" xfId="645" xr:uid="{00000000-0005-0000-0000-00008F020000}"/>
    <cellStyle name="Notiz 2 2 5 3" xfId="646" xr:uid="{00000000-0005-0000-0000-000090020000}"/>
    <cellStyle name="Notiz 2 2 5 3 2" xfId="647" xr:uid="{00000000-0005-0000-0000-000091020000}"/>
    <cellStyle name="Notiz 2 2 5 4" xfId="648" xr:uid="{00000000-0005-0000-0000-000092020000}"/>
    <cellStyle name="Notiz 2 2 5 4 2" xfId="649" xr:uid="{00000000-0005-0000-0000-000093020000}"/>
    <cellStyle name="Notiz 2 2 5 4 3" xfId="650" xr:uid="{00000000-0005-0000-0000-000094020000}"/>
    <cellStyle name="Notiz 2 2 5 5" xfId="651" xr:uid="{00000000-0005-0000-0000-000095020000}"/>
    <cellStyle name="Notiz 2 2 6" xfId="652" xr:uid="{00000000-0005-0000-0000-000096020000}"/>
    <cellStyle name="Notiz 2 3" xfId="653" xr:uid="{00000000-0005-0000-0000-000097020000}"/>
    <cellStyle name="Notiz 2 3 2" xfId="654" xr:uid="{00000000-0005-0000-0000-000098020000}"/>
    <cellStyle name="Notiz 2 3 2 2" xfId="655" xr:uid="{00000000-0005-0000-0000-000099020000}"/>
    <cellStyle name="Notiz 2 3 2 2 2" xfId="656" xr:uid="{00000000-0005-0000-0000-00009A020000}"/>
    <cellStyle name="Notiz 2 3 2 2 3" xfId="657" xr:uid="{00000000-0005-0000-0000-00009B020000}"/>
    <cellStyle name="Notiz 2 3 2 2 4" xfId="658" xr:uid="{00000000-0005-0000-0000-00009C020000}"/>
    <cellStyle name="Notiz 2 3 2 3" xfId="659" xr:uid="{00000000-0005-0000-0000-00009D020000}"/>
    <cellStyle name="Notiz 2 3 2 4" xfId="660" xr:uid="{00000000-0005-0000-0000-00009E020000}"/>
    <cellStyle name="Notiz 2 3 2 5" xfId="661" xr:uid="{00000000-0005-0000-0000-00009F020000}"/>
    <cellStyle name="Notiz 2 3 3" xfId="662" xr:uid="{00000000-0005-0000-0000-0000A0020000}"/>
    <cellStyle name="Notiz 2 3 3 2" xfId="663" xr:uid="{00000000-0005-0000-0000-0000A1020000}"/>
    <cellStyle name="Notiz 2 3 3 3" xfId="664" xr:uid="{00000000-0005-0000-0000-0000A2020000}"/>
    <cellStyle name="Notiz 2 3 3 4" xfId="665" xr:uid="{00000000-0005-0000-0000-0000A3020000}"/>
    <cellStyle name="Notiz 2 3 4" xfId="666" xr:uid="{00000000-0005-0000-0000-0000A4020000}"/>
    <cellStyle name="Notiz 2 3 5" xfId="667" xr:uid="{00000000-0005-0000-0000-0000A5020000}"/>
    <cellStyle name="Notiz 2 3 6" xfId="668" xr:uid="{00000000-0005-0000-0000-0000A6020000}"/>
    <cellStyle name="Notiz 2 4" xfId="669" xr:uid="{00000000-0005-0000-0000-0000A7020000}"/>
    <cellStyle name="Notiz 2 4 2" xfId="670" xr:uid="{00000000-0005-0000-0000-0000A8020000}"/>
    <cellStyle name="Notiz 2 4 2 2" xfId="671" xr:uid="{00000000-0005-0000-0000-0000A9020000}"/>
    <cellStyle name="Notiz 2 4 2 3" xfId="672" xr:uid="{00000000-0005-0000-0000-0000AA020000}"/>
    <cellStyle name="Notiz 2 4 2 4" xfId="673" xr:uid="{00000000-0005-0000-0000-0000AB020000}"/>
    <cellStyle name="Notiz 2 4 3" xfId="674" xr:uid="{00000000-0005-0000-0000-0000AC020000}"/>
    <cellStyle name="Notiz 2 4 4" xfId="675" xr:uid="{00000000-0005-0000-0000-0000AD020000}"/>
    <cellStyle name="Notiz 2 4 5" xfId="676" xr:uid="{00000000-0005-0000-0000-0000AE020000}"/>
    <cellStyle name="Notiz 2 5" xfId="677" xr:uid="{00000000-0005-0000-0000-0000AF020000}"/>
    <cellStyle name="Notiz 2 5 2" xfId="678" xr:uid="{00000000-0005-0000-0000-0000B0020000}"/>
    <cellStyle name="Notiz 2 5 3" xfId="679" xr:uid="{00000000-0005-0000-0000-0000B1020000}"/>
    <cellStyle name="Notiz 2 5 4" xfId="680" xr:uid="{00000000-0005-0000-0000-0000B2020000}"/>
    <cellStyle name="Notiz 2 6" xfId="681" xr:uid="{00000000-0005-0000-0000-0000B3020000}"/>
    <cellStyle name="Notiz 2 7" xfId="682" xr:uid="{00000000-0005-0000-0000-0000B4020000}"/>
    <cellStyle name="Notiz 2 8" xfId="683" xr:uid="{00000000-0005-0000-0000-0000B5020000}"/>
    <cellStyle name="Notiz 3" xfId="684" xr:uid="{00000000-0005-0000-0000-0000B6020000}"/>
    <cellStyle name="Notiz 3 2" xfId="685" xr:uid="{00000000-0005-0000-0000-0000B7020000}"/>
    <cellStyle name="Notiz 3 2 2" xfId="686" xr:uid="{00000000-0005-0000-0000-0000B8020000}"/>
    <cellStyle name="Notiz 3 2 2 2" xfId="687" xr:uid="{00000000-0005-0000-0000-0000B9020000}"/>
    <cellStyle name="Notiz 3 2 2 2 2" xfId="688" xr:uid="{00000000-0005-0000-0000-0000BA020000}"/>
    <cellStyle name="Notiz 3 2 2 2 3" xfId="689" xr:uid="{00000000-0005-0000-0000-0000BB020000}"/>
    <cellStyle name="Notiz 3 2 2 2 4" xfId="690" xr:uid="{00000000-0005-0000-0000-0000BC020000}"/>
    <cellStyle name="Notiz 3 2 2 3" xfId="691" xr:uid="{00000000-0005-0000-0000-0000BD020000}"/>
    <cellStyle name="Notiz 3 2 2 4" xfId="692" xr:uid="{00000000-0005-0000-0000-0000BE020000}"/>
    <cellStyle name="Notiz 3 2 2 5" xfId="693" xr:uid="{00000000-0005-0000-0000-0000BF020000}"/>
    <cellStyle name="Notiz 3 2 3" xfId="694" xr:uid="{00000000-0005-0000-0000-0000C0020000}"/>
    <cellStyle name="Notiz 3 2 3 2" xfId="695" xr:uid="{00000000-0005-0000-0000-0000C1020000}"/>
    <cellStyle name="Notiz 3 2 3 3" xfId="696" xr:uid="{00000000-0005-0000-0000-0000C2020000}"/>
    <cellStyle name="Notiz 3 2 3 4" xfId="697" xr:uid="{00000000-0005-0000-0000-0000C3020000}"/>
    <cellStyle name="Notiz 3 2 4" xfId="698" xr:uid="{00000000-0005-0000-0000-0000C4020000}"/>
    <cellStyle name="Notiz 3 2 5" xfId="699" xr:uid="{00000000-0005-0000-0000-0000C5020000}"/>
    <cellStyle name="Notiz 3 2 6" xfId="700" xr:uid="{00000000-0005-0000-0000-0000C6020000}"/>
    <cellStyle name="Notiz 3 3" xfId="701" xr:uid="{00000000-0005-0000-0000-0000C7020000}"/>
    <cellStyle name="Notiz 3 3 2" xfId="702" xr:uid="{00000000-0005-0000-0000-0000C8020000}"/>
    <cellStyle name="Notiz 3 3 2 2" xfId="703" xr:uid="{00000000-0005-0000-0000-0000C9020000}"/>
    <cellStyle name="Notiz 3 3 2 3" xfId="704" xr:uid="{00000000-0005-0000-0000-0000CA020000}"/>
    <cellStyle name="Notiz 3 3 2 4" xfId="705" xr:uid="{00000000-0005-0000-0000-0000CB020000}"/>
    <cellStyle name="Notiz 3 3 3" xfId="706" xr:uid="{00000000-0005-0000-0000-0000CC020000}"/>
    <cellStyle name="Notiz 3 3 4" xfId="707" xr:uid="{00000000-0005-0000-0000-0000CD020000}"/>
    <cellStyle name="Notiz 3 3 5" xfId="708" xr:uid="{00000000-0005-0000-0000-0000CE020000}"/>
    <cellStyle name="Notiz 3 4" xfId="709" xr:uid="{00000000-0005-0000-0000-0000CF020000}"/>
    <cellStyle name="Notiz 3 4 2" xfId="710" xr:uid="{00000000-0005-0000-0000-0000D0020000}"/>
    <cellStyle name="Notiz 3 4 3" xfId="711" xr:uid="{00000000-0005-0000-0000-0000D1020000}"/>
    <cellStyle name="Notiz 3 4 4" xfId="712" xr:uid="{00000000-0005-0000-0000-0000D2020000}"/>
    <cellStyle name="Notiz 3 5" xfId="713" xr:uid="{00000000-0005-0000-0000-0000D3020000}"/>
    <cellStyle name="Notiz 3 6" xfId="714" xr:uid="{00000000-0005-0000-0000-0000D4020000}"/>
    <cellStyle name="Notiz 3 7" xfId="715" xr:uid="{00000000-0005-0000-0000-0000D5020000}"/>
    <cellStyle name="Notiz 4" xfId="716" xr:uid="{00000000-0005-0000-0000-0000D6020000}"/>
    <cellStyle name="Notiz 4 2" xfId="717" xr:uid="{00000000-0005-0000-0000-0000D7020000}"/>
    <cellStyle name="Notiz 4 2 2" xfId="718" xr:uid="{00000000-0005-0000-0000-0000D8020000}"/>
    <cellStyle name="Notiz 4 2 2 2" xfId="719" xr:uid="{00000000-0005-0000-0000-0000D9020000}"/>
    <cellStyle name="Notiz 4 2 2 3" xfId="720" xr:uid="{00000000-0005-0000-0000-0000DA020000}"/>
    <cellStyle name="Notiz 4 2 2 4" xfId="721" xr:uid="{00000000-0005-0000-0000-0000DB020000}"/>
    <cellStyle name="Notiz 4 2 3" xfId="722" xr:uid="{00000000-0005-0000-0000-0000DC020000}"/>
    <cellStyle name="Notiz 4 2 4" xfId="723" xr:uid="{00000000-0005-0000-0000-0000DD020000}"/>
    <cellStyle name="Notiz 4 2 5" xfId="724" xr:uid="{00000000-0005-0000-0000-0000DE020000}"/>
    <cellStyle name="Notiz 4 3" xfId="725" xr:uid="{00000000-0005-0000-0000-0000DF020000}"/>
    <cellStyle name="Notiz 4 3 2" xfId="726" xr:uid="{00000000-0005-0000-0000-0000E0020000}"/>
    <cellStyle name="Notiz 4 3 3" xfId="727" xr:uid="{00000000-0005-0000-0000-0000E1020000}"/>
    <cellStyle name="Notiz 4 3 4" xfId="728" xr:uid="{00000000-0005-0000-0000-0000E2020000}"/>
    <cellStyle name="Notiz 4 4" xfId="729" xr:uid="{00000000-0005-0000-0000-0000E3020000}"/>
    <cellStyle name="Notiz 4 5" xfId="730" xr:uid="{00000000-0005-0000-0000-0000E4020000}"/>
    <cellStyle name="Notiz 4 6" xfId="731" xr:uid="{00000000-0005-0000-0000-0000E5020000}"/>
    <cellStyle name="Notiz 5" xfId="732" xr:uid="{00000000-0005-0000-0000-0000E6020000}"/>
    <cellStyle name="Notiz 5 2" xfId="733" xr:uid="{00000000-0005-0000-0000-0000E7020000}"/>
    <cellStyle name="Notiz 5 2 2" xfId="734" xr:uid="{00000000-0005-0000-0000-0000E8020000}"/>
    <cellStyle name="Notiz 5 2 2 2" xfId="735" xr:uid="{00000000-0005-0000-0000-0000E9020000}"/>
    <cellStyle name="Notiz 5 2 2 3" xfId="736" xr:uid="{00000000-0005-0000-0000-0000EA020000}"/>
    <cellStyle name="Notiz 5 2 2 4" xfId="737" xr:uid="{00000000-0005-0000-0000-0000EB020000}"/>
    <cellStyle name="Notiz 5 2 3" xfId="738" xr:uid="{00000000-0005-0000-0000-0000EC020000}"/>
    <cellStyle name="Notiz 5 2 4" xfId="739" xr:uid="{00000000-0005-0000-0000-0000ED020000}"/>
    <cellStyle name="Notiz 5 2 5" xfId="740" xr:uid="{00000000-0005-0000-0000-0000EE020000}"/>
    <cellStyle name="Notiz 5 3" xfId="741" xr:uid="{00000000-0005-0000-0000-0000EF020000}"/>
    <cellStyle name="Notiz 5 3 2" xfId="742" xr:uid="{00000000-0005-0000-0000-0000F0020000}"/>
    <cellStyle name="Notiz 5 3 3" xfId="743" xr:uid="{00000000-0005-0000-0000-0000F1020000}"/>
    <cellStyle name="Notiz 5 3 4" xfId="744" xr:uid="{00000000-0005-0000-0000-0000F2020000}"/>
    <cellStyle name="Notiz 5 4" xfId="745" xr:uid="{00000000-0005-0000-0000-0000F3020000}"/>
    <cellStyle name="Notiz 5 5" xfId="746" xr:uid="{00000000-0005-0000-0000-0000F4020000}"/>
    <cellStyle name="Notiz 5 6" xfId="747" xr:uid="{00000000-0005-0000-0000-0000F5020000}"/>
    <cellStyle name="Notiz 6" xfId="748" xr:uid="{00000000-0005-0000-0000-0000F6020000}"/>
    <cellStyle name="Notiz 6 2" xfId="749" xr:uid="{00000000-0005-0000-0000-0000F7020000}"/>
    <cellStyle name="Notiz 6 2 2" xfId="750" xr:uid="{00000000-0005-0000-0000-0000F8020000}"/>
    <cellStyle name="Notiz 6 2 3" xfId="751" xr:uid="{00000000-0005-0000-0000-0000F9020000}"/>
    <cellStyle name="Notiz 6 2 4" xfId="752" xr:uid="{00000000-0005-0000-0000-0000FA020000}"/>
    <cellStyle name="Notiz 6 3" xfId="753" xr:uid="{00000000-0005-0000-0000-0000FB020000}"/>
    <cellStyle name="Notiz 6 4" xfId="754" xr:uid="{00000000-0005-0000-0000-0000FC020000}"/>
    <cellStyle name="Notiz 6 5" xfId="755" xr:uid="{00000000-0005-0000-0000-0000FD020000}"/>
    <cellStyle name="Notiz 7" xfId="756" xr:uid="{00000000-0005-0000-0000-0000FE020000}"/>
    <cellStyle name="Notiz 7 2" xfId="757" xr:uid="{00000000-0005-0000-0000-0000FF020000}"/>
    <cellStyle name="Notiz 7 3" xfId="758" xr:uid="{00000000-0005-0000-0000-000000030000}"/>
    <cellStyle name="Notiz 7 4" xfId="759" xr:uid="{00000000-0005-0000-0000-000001030000}"/>
    <cellStyle name="Notiz 8" xfId="760" xr:uid="{00000000-0005-0000-0000-000002030000}"/>
    <cellStyle name="Notiz 8 2" xfId="761" xr:uid="{00000000-0005-0000-0000-000003030000}"/>
    <cellStyle name="Notiz 9" xfId="762" xr:uid="{00000000-0005-0000-0000-000004030000}"/>
    <cellStyle name="Output 2" xfId="763" xr:uid="{00000000-0005-0000-0000-000005030000}"/>
    <cellStyle name="Percent" xfId="1168" builtinId="5"/>
    <cellStyle name="Percent 2" xfId="1166" xr:uid="{00000000-0005-0000-0000-000006030000}"/>
    <cellStyle name="Prozent 10" xfId="764" xr:uid="{00000000-0005-0000-0000-000008030000}"/>
    <cellStyle name="Prozent 10 2" xfId="765" xr:uid="{00000000-0005-0000-0000-000009030000}"/>
    <cellStyle name="Prozent 10 2 2" xfId="766" xr:uid="{00000000-0005-0000-0000-00000A030000}"/>
    <cellStyle name="Prozent 10 3" xfId="767" xr:uid="{00000000-0005-0000-0000-00000B030000}"/>
    <cellStyle name="Prozent 10 3 2" xfId="768" xr:uid="{00000000-0005-0000-0000-00000C030000}"/>
    <cellStyle name="Prozent 10 4" xfId="769" xr:uid="{00000000-0005-0000-0000-00000D030000}"/>
    <cellStyle name="Prozent 10 4 2" xfId="770" xr:uid="{00000000-0005-0000-0000-00000E030000}"/>
    <cellStyle name="Prozent 10 4 3" xfId="771" xr:uid="{00000000-0005-0000-0000-00000F030000}"/>
    <cellStyle name="Prozent 10 5" xfId="772" xr:uid="{00000000-0005-0000-0000-000010030000}"/>
    <cellStyle name="Prozent 11" xfId="773" xr:uid="{00000000-0005-0000-0000-000011030000}"/>
    <cellStyle name="Prozent 11 2" xfId="774" xr:uid="{00000000-0005-0000-0000-000012030000}"/>
    <cellStyle name="Prozent 12" xfId="775" xr:uid="{00000000-0005-0000-0000-000013030000}"/>
    <cellStyle name="Prozent 12 2" xfId="776" xr:uid="{00000000-0005-0000-0000-000014030000}"/>
    <cellStyle name="Prozent 13" xfId="777" xr:uid="{00000000-0005-0000-0000-000015030000}"/>
    <cellStyle name="Prozent 14" xfId="778" xr:uid="{00000000-0005-0000-0000-000016030000}"/>
    <cellStyle name="Prozent 2" xfId="779" xr:uid="{00000000-0005-0000-0000-000017030000}"/>
    <cellStyle name="Prozent 3" xfId="780" xr:uid="{00000000-0005-0000-0000-000018030000}"/>
    <cellStyle name="Prozent 3 2" xfId="781" xr:uid="{00000000-0005-0000-0000-000019030000}"/>
    <cellStyle name="Prozent 3 2 2" xfId="782" xr:uid="{00000000-0005-0000-0000-00001A030000}"/>
    <cellStyle name="Prozent 3 2 2 2" xfId="783" xr:uid="{00000000-0005-0000-0000-00001B030000}"/>
    <cellStyle name="Prozent 3 2 2 2 2" xfId="784" xr:uid="{00000000-0005-0000-0000-00001C030000}"/>
    <cellStyle name="Prozent 3 2 2 2 2 2" xfId="785" xr:uid="{00000000-0005-0000-0000-00001D030000}"/>
    <cellStyle name="Prozent 3 2 2 2 2 3" xfId="786" xr:uid="{00000000-0005-0000-0000-00001E030000}"/>
    <cellStyle name="Prozent 3 2 2 2 2 4" xfId="787" xr:uid="{00000000-0005-0000-0000-00001F030000}"/>
    <cellStyle name="Prozent 3 2 2 2 3" xfId="788" xr:uid="{00000000-0005-0000-0000-000020030000}"/>
    <cellStyle name="Prozent 3 2 2 2 4" xfId="789" xr:uid="{00000000-0005-0000-0000-000021030000}"/>
    <cellStyle name="Prozent 3 2 2 2 5" xfId="790" xr:uid="{00000000-0005-0000-0000-000022030000}"/>
    <cellStyle name="Prozent 3 2 2 3" xfId="791" xr:uid="{00000000-0005-0000-0000-000023030000}"/>
    <cellStyle name="Prozent 3 2 2 3 2" xfId="792" xr:uid="{00000000-0005-0000-0000-000024030000}"/>
    <cellStyle name="Prozent 3 2 2 3 3" xfId="793" xr:uid="{00000000-0005-0000-0000-000025030000}"/>
    <cellStyle name="Prozent 3 2 2 3 4" xfId="794" xr:uid="{00000000-0005-0000-0000-000026030000}"/>
    <cellStyle name="Prozent 3 2 2 4" xfId="795" xr:uid="{00000000-0005-0000-0000-000027030000}"/>
    <cellStyle name="Prozent 3 2 2 5" xfId="796" xr:uid="{00000000-0005-0000-0000-000028030000}"/>
    <cellStyle name="Prozent 3 2 2 6" xfId="797" xr:uid="{00000000-0005-0000-0000-000029030000}"/>
    <cellStyle name="Prozent 3 2 3" xfId="798" xr:uid="{00000000-0005-0000-0000-00002A030000}"/>
    <cellStyle name="Prozent 3 2 3 2" xfId="799" xr:uid="{00000000-0005-0000-0000-00002B030000}"/>
    <cellStyle name="Prozent 3 2 3 2 2" xfId="800" xr:uid="{00000000-0005-0000-0000-00002C030000}"/>
    <cellStyle name="Prozent 3 2 3 2 3" xfId="801" xr:uid="{00000000-0005-0000-0000-00002D030000}"/>
    <cellStyle name="Prozent 3 2 3 2 4" xfId="802" xr:uid="{00000000-0005-0000-0000-00002E030000}"/>
    <cellStyle name="Prozent 3 2 3 3" xfId="803" xr:uid="{00000000-0005-0000-0000-00002F030000}"/>
    <cellStyle name="Prozent 3 2 3 4" xfId="804" xr:uid="{00000000-0005-0000-0000-000030030000}"/>
    <cellStyle name="Prozent 3 2 3 5" xfId="805" xr:uid="{00000000-0005-0000-0000-000031030000}"/>
    <cellStyle name="Prozent 3 2 4" xfId="806" xr:uid="{00000000-0005-0000-0000-000032030000}"/>
    <cellStyle name="Prozent 3 2 4 2" xfId="807" xr:uid="{00000000-0005-0000-0000-000033030000}"/>
    <cellStyle name="Prozent 3 2 4 2 2" xfId="808" xr:uid="{00000000-0005-0000-0000-000034030000}"/>
    <cellStyle name="Prozent 3 2 4 3" xfId="809" xr:uid="{00000000-0005-0000-0000-000035030000}"/>
    <cellStyle name="Prozent 3 2 4 4" xfId="810" xr:uid="{00000000-0005-0000-0000-000036030000}"/>
    <cellStyle name="Prozent 3 2 4 5" xfId="811" xr:uid="{00000000-0005-0000-0000-000037030000}"/>
    <cellStyle name="Prozent 3 2 5" xfId="812" xr:uid="{00000000-0005-0000-0000-000038030000}"/>
    <cellStyle name="Prozent 3 2 6" xfId="813" xr:uid="{00000000-0005-0000-0000-000039030000}"/>
    <cellStyle name="Prozent 3 3" xfId="814" xr:uid="{00000000-0005-0000-0000-00003A030000}"/>
    <cellStyle name="Prozent 3 3 2" xfId="815" xr:uid="{00000000-0005-0000-0000-00003B030000}"/>
    <cellStyle name="Prozent 3 3 2 2" xfId="816" xr:uid="{00000000-0005-0000-0000-00003C030000}"/>
    <cellStyle name="Prozent 3 3 2 2 2" xfId="817" xr:uid="{00000000-0005-0000-0000-00003D030000}"/>
    <cellStyle name="Prozent 3 3 2 2 3" xfId="818" xr:uid="{00000000-0005-0000-0000-00003E030000}"/>
    <cellStyle name="Prozent 3 3 2 2 4" xfId="819" xr:uid="{00000000-0005-0000-0000-00003F030000}"/>
    <cellStyle name="Prozent 3 3 2 3" xfId="820" xr:uid="{00000000-0005-0000-0000-000040030000}"/>
    <cellStyle name="Prozent 3 3 2 4" xfId="821" xr:uid="{00000000-0005-0000-0000-000041030000}"/>
    <cellStyle name="Prozent 3 3 2 5" xfId="822" xr:uid="{00000000-0005-0000-0000-000042030000}"/>
    <cellStyle name="Prozent 3 3 3" xfId="823" xr:uid="{00000000-0005-0000-0000-000043030000}"/>
    <cellStyle name="Prozent 3 3 3 2" xfId="824" xr:uid="{00000000-0005-0000-0000-000044030000}"/>
    <cellStyle name="Prozent 3 3 3 3" xfId="825" xr:uid="{00000000-0005-0000-0000-000045030000}"/>
    <cellStyle name="Prozent 3 3 3 4" xfId="826" xr:uid="{00000000-0005-0000-0000-000046030000}"/>
    <cellStyle name="Prozent 3 3 4" xfId="827" xr:uid="{00000000-0005-0000-0000-000047030000}"/>
    <cellStyle name="Prozent 3 3 5" xfId="828" xr:uid="{00000000-0005-0000-0000-000048030000}"/>
    <cellStyle name="Prozent 3 3 6" xfId="829" xr:uid="{00000000-0005-0000-0000-000049030000}"/>
    <cellStyle name="Prozent 3 4" xfId="830" xr:uid="{00000000-0005-0000-0000-00004A030000}"/>
    <cellStyle name="Prozent 3 4 2" xfId="831" xr:uid="{00000000-0005-0000-0000-00004B030000}"/>
    <cellStyle name="Prozent 3 4 2 2" xfId="832" xr:uid="{00000000-0005-0000-0000-00004C030000}"/>
    <cellStyle name="Prozent 3 4 2 3" xfId="833" xr:uid="{00000000-0005-0000-0000-00004D030000}"/>
    <cellStyle name="Prozent 3 4 2 4" xfId="834" xr:uid="{00000000-0005-0000-0000-00004E030000}"/>
    <cellStyle name="Prozent 3 4 3" xfId="835" xr:uid="{00000000-0005-0000-0000-00004F030000}"/>
    <cellStyle name="Prozent 3 4 4" xfId="836" xr:uid="{00000000-0005-0000-0000-000050030000}"/>
    <cellStyle name="Prozent 3 4 5" xfId="837" xr:uid="{00000000-0005-0000-0000-000051030000}"/>
    <cellStyle name="Prozent 3 5" xfId="838" xr:uid="{00000000-0005-0000-0000-000052030000}"/>
    <cellStyle name="Prozent 3 5 2" xfId="839" xr:uid="{00000000-0005-0000-0000-000053030000}"/>
    <cellStyle name="Prozent 3 5 3" xfId="840" xr:uid="{00000000-0005-0000-0000-000054030000}"/>
    <cellStyle name="Prozent 3 5 4" xfId="841" xr:uid="{00000000-0005-0000-0000-000055030000}"/>
    <cellStyle name="Prozent 3 6" xfId="842" xr:uid="{00000000-0005-0000-0000-000056030000}"/>
    <cellStyle name="Prozent 3 7" xfId="843" xr:uid="{00000000-0005-0000-0000-000057030000}"/>
    <cellStyle name="Prozent 3 8" xfId="844" xr:uid="{00000000-0005-0000-0000-000058030000}"/>
    <cellStyle name="Prozent 4" xfId="845" xr:uid="{00000000-0005-0000-0000-000059030000}"/>
    <cellStyle name="Prozent 4 2" xfId="846" xr:uid="{00000000-0005-0000-0000-00005A030000}"/>
    <cellStyle name="Prozent 4 2 2" xfId="847" xr:uid="{00000000-0005-0000-0000-00005B030000}"/>
    <cellStyle name="Prozent 4 2 2 2" xfId="848" xr:uid="{00000000-0005-0000-0000-00005C030000}"/>
    <cellStyle name="Prozent 4 2 2 2 2" xfId="849" xr:uid="{00000000-0005-0000-0000-00005D030000}"/>
    <cellStyle name="Prozent 4 2 2 2 2 2" xfId="850" xr:uid="{00000000-0005-0000-0000-00005E030000}"/>
    <cellStyle name="Prozent 4 2 2 2 2 3" xfId="851" xr:uid="{00000000-0005-0000-0000-00005F030000}"/>
    <cellStyle name="Prozent 4 2 2 2 2 4" xfId="852" xr:uid="{00000000-0005-0000-0000-000060030000}"/>
    <cellStyle name="Prozent 4 2 2 2 3" xfId="853" xr:uid="{00000000-0005-0000-0000-000061030000}"/>
    <cellStyle name="Prozent 4 2 2 2 4" xfId="854" xr:uid="{00000000-0005-0000-0000-000062030000}"/>
    <cellStyle name="Prozent 4 2 2 2 5" xfId="855" xr:uid="{00000000-0005-0000-0000-000063030000}"/>
    <cellStyle name="Prozent 4 2 2 3" xfId="856" xr:uid="{00000000-0005-0000-0000-000064030000}"/>
    <cellStyle name="Prozent 4 2 2 3 2" xfId="857" xr:uid="{00000000-0005-0000-0000-000065030000}"/>
    <cellStyle name="Prozent 4 2 2 3 3" xfId="858" xr:uid="{00000000-0005-0000-0000-000066030000}"/>
    <cellStyle name="Prozent 4 2 2 3 4" xfId="859" xr:uid="{00000000-0005-0000-0000-000067030000}"/>
    <cellStyle name="Prozent 4 2 2 4" xfId="860" xr:uid="{00000000-0005-0000-0000-000068030000}"/>
    <cellStyle name="Prozent 4 2 2 5" xfId="861" xr:uid="{00000000-0005-0000-0000-000069030000}"/>
    <cellStyle name="Prozent 4 2 2 6" xfId="862" xr:uid="{00000000-0005-0000-0000-00006A030000}"/>
    <cellStyle name="Prozent 4 2 3" xfId="863" xr:uid="{00000000-0005-0000-0000-00006B030000}"/>
    <cellStyle name="Prozent 4 2 3 2" xfId="864" xr:uid="{00000000-0005-0000-0000-00006C030000}"/>
    <cellStyle name="Prozent 4 2 3 2 2" xfId="865" xr:uid="{00000000-0005-0000-0000-00006D030000}"/>
    <cellStyle name="Prozent 4 2 3 2 3" xfId="866" xr:uid="{00000000-0005-0000-0000-00006E030000}"/>
    <cellStyle name="Prozent 4 2 3 2 4" xfId="867" xr:uid="{00000000-0005-0000-0000-00006F030000}"/>
    <cellStyle name="Prozent 4 2 3 3" xfId="868" xr:uid="{00000000-0005-0000-0000-000070030000}"/>
    <cellStyle name="Prozent 4 2 3 4" xfId="869" xr:uid="{00000000-0005-0000-0000-000071030000}"/>
    <cellStyle name="Prozent 4 2 3 5" xfId="870" xr:uid="{00000000-0005-0000-0000-000072030000}"/>
    <cellStyle name="Prozent 4 2 4" xfId="871" xr:uid="{00000000-0005-0000-0000-000073030000}"/>
    <cellStyle name="Prozent 4 2 4 2" xfId="872" xr:uid="{00000000-0005-0000-0000-000074030000}"/>
    <cellStyle name="Prozent 4 2 4 3" xfId="873" xr:uid="{00000000-0005-0000-0000-000075030000}"/>
    <cellStyle name="Prozent 4 2 4 4" xfId="874" xr:uid="{00000000-0005-0000-0000-000076030000}"/>
    <cellStyle name="Prozent 4 2 5" xfId="875" xr:uid="{00000000-0005-0000-0000-000077030000}"/>
    <cellStyle name="Prozent 4 2 6" xfId="876" xr:uid="{00000000-0005-0000-0000-000078030000}"/>
    <cellStyle name="Prozent 4 2 7" xfId="877" xr:uid="{00000000-0005-0000-0000-000079030000}"/>
    <cellStyle name="Prozent 4 3" xfId="878" xr:uid="{00000000-0005-0000-0000-00007A030000}"/>
    <cellStyle name="Prozent 4 3 2" xfId="879" xr:uid="{00000000-0005-0000-0000-00007B030000}"/>
    <cellStyle name="Prozent 4 3 2 2" xfId="880" xr:uid="{00000000-0005-0000-0000-00007C030000}"/>
    <cellStyle name="Prozent 4 3 2 2 2" xfId="881" xr:uid="{00000000-0005-0000-0000-00007D030000}"/>
    <cellStyle name="Prozent 4 3 2 2 3" xfId="882" xr:uid="{00000000-0005-0000-0000-00007E030000}"/>
    <cellStyle name="Prozent 4 3 2 2 4" xfId="883" xr:uid="{00000000-0005-0000-0000-00007F030000}"/>
    <cellStyle name="Prozent 4 3 2 3" xfId="884" xr:uid="{00000000-0005-0000-0000-000080030000}"/>
    <cellStyle name="Prozent 4 3 2 4" xfId="885" xr:uid="{00000000-0005-0000-0000-000081030000}"/>
    <cellStyle name="Prozent 4 3 2 5" xfId="886" xr:uid="{00000000-0005-0000-0000-000082030000}"/>
    <cellStyle name="Prozent 4 3 3" xfId="887" xr:uid="{00000000-0005-0000-0000-000083030000}"/>
    <cellStyle name="Prozent 4 3 3 2" xfId="888" xr:uid="{00000000-0005-0000-0000-000084030000}"/>
    <cellStyle name="Prozent 4 3 3 2 2" xfId="889" xr:uid="{00000000-0005-0000-0000-000085030000}"/>
    <cellStyle name="Prozent 4 3 3 2 3" xfId="890" xr:uid="{00000000-0005-0000-0000-000086030000}"/>
    <cellStyle name="Prozent 4 3 3 2 4" xfId="891" xr:uid="{00000000-0005-0000-0000-000087030000}"/>
    <cellStyle name="Prozent 4 3 3 3" xfId="892" xr:uid="{00000000-0005-0000-0000-000088030000}"/>
    <cellStyle name="Prozent 4 3 3 4" xfId="893" xr:uid="{00000000-0005-0000-0000-000089030000}"/>
    <cellStyle name="Prozent 4 3 3 5" xfId="894" xr:uid="{00000000-0005-0000-0000-00008A030000}"/>
    <cellStyle name="Prozent 4 3 4" xfId="895" xr:uid="{00000000-0005-0000-0000-00008B030000}"/>
    <cellStyle name="Prozent 4 3 4 2" xfId="896" xr:uid="{00000000-0005-0000-0000-00008C030000}"/>
    <cellStyle name="Prozent 4 3 4 2 2" xfId="897" xr:uid="{00000000-0005-0000-0000-00008D030000}"/>
    <cellStyle name="Prozent 4 3 4 3" xfId="898" xr:uid="{00000000-0005-0000-0000-00008E030000}"/>
    <cellStyle name="Prozent 4 3 4 3 2" xfId="899" xr:uid="{00000000-0005-0000-0000-00008F030000}"/>
    <cellStyle name="Prozent 4 3 4 4" xfId="900" xr:uid="{00000000-0005-0000-0000-000090030000}"/>
    <cellStyle name="Prozent 4 3 4 4 2" xfId="901" xr:uid="{00000000-0005-0000-0000-000091030000}"/>
    <cellStyle name="Prozent 4 3 4 4 3" xfId="902" xr:uid="{00000000-0005-0000-0000-000092030000}"/>
    <cellStyle name="Prozent 4 3 4 5" xfId="903" xr:uid="{00000000-0005-0000-0000-000093030000}"/>
    <cellStyle name="Prozent 4 3 5" xfId="904" xr:uid="{00000000-0005-0000-0000-000094030000}"/>
    <cellStyle name="Prozent 4 4" xfId="905" xr:uid="{00000000-0005-0000-0000-000095030000}"/>
    <cellStyle name="Prozent 4 4 2" xfId="906" xr:uid="{00000000-0005-0000-0000-000096030000}"/>
    <cellStyle name="Prozent 4 4 2 2" xfId="907" xr:uid="{00000000-0005-0000-0000-000097030000}"/>
    <cellStyle name="Prozent 4 4 2 3" xfId="908" xr:uid="{00000000-0005-0000-0000-000098030000}"/>
    <cellStyle name="Prozent 4 4 2 4" xfId="909" xr:uid="{00000000-0005-0000-0000-000099030000}"/>
    <cellStyle name="Prozent 4 4 3" xfId="910" xr:uid="{00000000-0005-0000-0000-00009A030000}"/>
    <cellStyle name="Prozent 4 4 4" xfId="911" xr:uid="{00000000-0005-0000-0000-00009B030000}"/>
    <cellStyle name="Prozent 4 4 5" xfId="912" xr:uid="{00000000-0005-0000-0000-00009C030000}"/>
    <cellStyle name="Prozent 4 5" xfId="913" xr:uid="{00000000-0005-0000-0000-00009D030000}"/>
    <cellStyle name="Prozent 4 5 2" xfId="914" xr:uid="{00000000-0005-0000-0000-00009E030000}"/>
    <cellStyle name="Prozent 4 5 3" xfId="915" xr:uid="{00000000-0005-0000-0000-00009F030000}"/>
    <cellStyle name="Prozent 4 5 4" xfId="916" xr:uid="{00000000-0005-0000-0000-0000A0030000}"/>
    <cellStyle name="Prozent 4 6" xfId="917" xr:uid="{00000000-0005-0000-0000-0000A1030000}"/>
    <cellStyle name="Prozent 4 7" xfId="918" xr:uid="{00000000-0005-0000-0000-0000A2030000}"/>
    <cellStyle name="Prozent 4 8" xfId="919" xr:uid="{00000000-0005-0000-0000-0000A3030000}"/>
    <cellStyle name="Prozent 5" xfId="920" xr:uid="{00000000-0005-0000-0000-0000A4030000}"/>
    <cellStyle name="Prozent 5 2" xfId="921" xr:uid="{00000000-0005-0000-0000-0000A5030000}"/>
    <cellStyle name="Prozent 5 2 2" xfId="922" xr:uid="{00000000-0005-0000-0000-0000A6030000}"/>
    <cellStyle name="Prozent 5 2 2 2" xfId="923" xr:uid="{00000000-0005-0000-0000-0000A7030000}"/>
    <cellStyle name="Prozent 5 2 2 2 2" xfId="924" xr:uid="{00000000-0005-0000-0000-0000A8030000}"/>
    <cellStyle name="Prozent 5 2 2 2 3" xfId="925" xr:uid="{00000000-0005-0000-0000-0000A9030000}"/>
    <cellStyle name="Prozent 5 2 2 2 4" xfId="926" xr:uid="{00000000-0005-0000-0000-0000AA030000}"/>
    <cellStyle name="Prozent 5 2 2 3" xfId="927" xr:uid="{00000000-0005-0000-0000-0000AB030000}"/>
    <cellStyle name="Prozent 5 2 2 4" xfId="928" xr:uid="{00000000-0005-0000-0000-0000AC030000}"/>
    <cellStyle name="Prozent 5 2 2 5" xfId="929" xr:uid="{00000000-0005-0000-0000-0000AD030000}"/>
    <cellStyle name="Prozent 5 2 3" xfId="930" xr:uid="{00000000-0005-0000-0000-0000AE030000}"/>
    <cellStyle name="Prozent 5 2 3 2" xfId="931" xr:uid="{00000000-0005-0000-0000-0000AF030000}"/>
    <cellStyle name="Prozent 5 2 3 3" xfId="932" xr:uid="{00000000-0005-0000-0000-0000B0030000}"/>
    <cellStyle name="Prozent 5 2 3 4" xfId="933" xr:uid="{00000000-0005-0000-0000-0000B1030000}"/>
    <cellStyle name="Prozent 5 2 4" xfId="934" xr:uid="{00000000-0005-0000-0000-0000B2030000}"/>
    <cellStyle name="Prozent 5 2 5" xfId="935" xr:uid="{00000000-0005-0000-0000-0000B3030000}"/>
    <cellStyle name="Prozent 5 2 6" xfId="936" xr:uid="{00000000-0005-0000-0000-0000B4030000}"/>
    <cellStyle name="Prozent 5 3" xfId="937" xr:uid="{00000000-0005-0000-0000-0000B5030000}"/>
    <cellStyle name="Prozent 5 3 2" xfId="938" xr:uid="{00000000-0005-0000-0000-0000B6030000}"/>
    <cellStyle name="Prozent 5 3 2 2" xfId="939" xr:uid="{00000000-0005-0000-0000-0000B7030000}"/>
    <cellStyle name="Prozent 5 3 2 3" xfId="940" xr:uid="{00000000-0005-0000-0000-0000B8030000}"/>
    <cellStyle name="Prozent 5 3 2 4" xfId="941" xr:uid="{00000000-0005-0000-0000-0000B9030000}"/>
    <cellStyle name="Prozent 5 3 3" xfId="942" xr:uid="{00000000-0005-0000-0000-0000BA030000}"/>
    <cellStyle name="Prozent 5 3 4" xfId="943" xr:uid="{00000000-0005-0000-0000-0000BB030000}"/>
    <cellStyle name="Prozent 5 3 5" xfId="944" xr:uid="{00000000-0005-0000-0000-0000BC030000}"/>
    <cellStyle name="Prozent 5 4" xfId="945" xr:uid="{00000000-0005-0000-0000-0000BD030000}"/>
    <cellStyle name="Prozent 5 4 2" xfId="946" xr:uid="{00000000-0005-0000-0000-0000BE030000}"/>
    <cellStyle name="Prozent 5 4 2 2" xfId="947" xr:uid="{00000000-0005-0000-0000-0000BF030000}"/>
    <cellStyle name="Prozent 5 4 3" xfId="948" xr:uid="{00000000-0005-0000-0000-0000C0030000}"/>
    <cellStyle name="Prozent 5 4 3 2" xfId="949" xr:uid="{00000000-0005-0000-0000-0000C1030000}"/>
    <cellStyle name="Prozent 5 4 3 2 2" xfId="950" xr:uid="{00000000-0005-0000-0000-0000C2030000}"/>
    <cellStyle name="Prozent 5 4 3 3" xfId="951" xr:uid="{00000000-0005-0000-0000-0000C3030000}"/>
    <cellStyle name="Prozent 5 4 3 3 2" xfId="952" xr:uid="{00000000-0005-0000-0000-0000C4030000}"/>
    <cellStyle name="Prozent 5 4 3 4" xfId="953" xr:uid="{00000000-0005-0000-0000-0000C5030000}"/>
    <cellStyle name="Prozent 5 4 4" xfId="954" xr:uid="{00000000-0005-0000-0000-0000C6030000}"/>
    <cellStyle name="Prozent 5 4 4 2" xfId="955" xr:uid="{00000000-0005-0000-0000-0000C7030000}"/>
    <cellStyle name="Prozent 5 4 4 2 2" xfId="956" xr:uid="{00000000-0005-0000-0000-0000C8030000}"/>
    <cellStyle name="Prozent 5 4 5" xfId="957" xr:uid="{00000000-0005-0000-0000-0000C9030000}"/>
    <cellStyle name="Prozent 5 5" xfId="958" xr:uid="{00000000-0005-0000-0000-0000CA030000}"/>
    <cellStyle name="Prozent 5 5 2" xfId="959" xr:uid="{00000000-0005-0000-0000-0000CB030000}"/>
    <cellStyle name="Prozent 5 5 2 2" xfId="960" xr:uid="{00000000-0005-0000-0000-0000CC030000}"/>
    <cellStyle name="Prozent 5 5 3" xfId="961" xr:uid="{00000000-0005-0000-0000-0000CD030000}"/>
    <cellStyle name="Prozent 5 5 3 2" xfId="962" xr:uid="{00000000-0005-0000-0000-0000CE030000}"/>
    <cellStyle name="Prozent 5 5 4" xfId="963" xr:uid="{00000000-0005-0000-0000-0000CF030000}"/>
    <cellStyle name="Prozent 5 5 4 2" xfId="964" xr:uid="{00000000-0005-0000-0000-0000D0030000}"/>
    <cellStyle name="Prozent 5 5 4 3" xfId="965" xr:uid="{00000000-0005-0000-0000-0000D1030000}"/>
    <cellStyle name="Prozent 5 5 5" xfId="966" xr:uid="{00000000-0005-0000-0000-0000D2030000}"/>
    <cellStyle name="Prozent 5 6" xfId="967" xr:uid="{00000000-0005-0000-0000-0000D3030000}"/>
    <cellStyle name="Prozent 6" xfId="968" xr:uid="{00000000-0005-0000-0000-0000D4030000}"/>
    <cellStyle name="Prozent 6 2" xfId="969" xr:uid="{00000000-0005-0000-0000-0000D5030000}"/>
    <cellStyle name="Prozent 6 2 2" xfId="970" xr:uid="{00000000-0005-0000-0000-0000D6030000}"/>
    <cellStyle name="Prozent 6 2 2 2" xfId="971" xr:uid="{00000000-0005-0000-0000-0000D7030000}"/>
    <cellStyle name="Prozent 6 2 2 3" xfId="972" xr:uid="{00000000-0005-0000-0000-0000D8030000}"/>
    <cellStyle name="Prozent 6 2 2 4" xfId="973" xr:uid="{00000000-0005-0000-0000-0000D9030000}"/>
    <cellStyle name="Prozent 6 2 3" xfId="974" xr:uid="{00000000-0005-0000-0000-0000DA030000}"/>
    <cellStyle name="Prozent 6 2 4" xfId="975" xr:uid="{00000000-0005-0000-0000-0000DB030000}"/>
    <cellStyle name="Prozent 6 2 5" xfId="976" xr:uid="{00000000-0005-0000-0000-0000DC030000}"/>
    <cellStyle name="Prozent 6 3" xfId="977" xr:uid="{00000000-0005-0000-0000-0000DD030000}"/>
    <cellStyle name="Prozent 6 3 2" xfId="978" xr:uid="{00000000-0005-0000-0000-0000DE030000}"/>
    <cellStyle name="Prozent 6 3 3" xfId="979" xr:uid="{00000000-0005-0000-0000-0000DF030000}"/>
    <cellStyle name="Prozent 6 3 4" xfId="980" xr:uid="{00000000-0005-0000-0000-0000E0030000}"/>
    <cellStyle name="Prozent 6 4" xfId="981" xr:uid="{00000000-0005-0000-0000-0000E1030000}"/>
    <cellStyle name="Prozent 6 5" xfId="982" xr:uid="{00000000-0005-0000-0000-0000E2030000}"/>
    <cellStyle name="Prozent 6 6" xfId="983" xr:uid="{00000000-0005-0000-0000-0000E3030000}"/>
    <cellStyle name="Prozent 7" xfId="984" xr:uid="{00000000-0005-0000-0000-0000E4030000}"/>
    <cellStyle name="Prozent 7 2" xfId="985" xr:uid="{00000000-0005-0000-0000-0000E5030000}"/>
    <cellStyle name="Prozent 7 2 2" xfId="986" xr:uid="{00000000-0005-0000-0000-0000E6030000}"/>
    <cellStyle name="Prozent 7 2 2 2" xfId="987" xr:uid="{00000000-0005-0000-0000-0000E7030000}"/>
    <cellStyle name="Prozent 7 2 2 3" xfId="988" xr:uid="{00000000-0005-0000-0000-0000E8030000}"/>
    <cellStyle name="Prozent 7 2 2 4" xfId="989" xr:uid="{00000000-0005-0000-0000-0000E9030000}"/>
    <cellStyle name="Prozent 7 2 3" xfId="990" xr:uid="{00000000-0005-0000-0000-0000EA030000}"/>
    <cellStyle name="Prozent 7 2 4" xfId="991" xr:uid="{00000000-0005-0000-0000-0000EB030000}"/>
    <cellStyle name="Prozent 7 2 5" xfId="992" xr:uid="{00000000-0005-0000-0000-0000EC030000}"/>
    <cellStyle name="Prozent 7 3" xfId="993" xr:uid="{00000000-0005-0000-0000-0000ED030000}"/>
    <cellStyle name="Prozent 7 3 2" xfId="994" xr:uid="{00000000-0005-0000-0000-0000EE030000}"/>
    <cellStyle name="Prozent 7 3 3" xfId="995" xr:uid="{00000000-0005-0000-0000-0000EF030000}"/>
    <cellStyle name="Prozent 7 3 4" xfId="996" xr:uid="{00000000-0005-0000-0000-0000F0030000}"/>
    <cellStyle name="Prozent 7 4" xfId="997" xr:uid="{00000000-0005-0000-0000-0000F1030000}"/>
    <cellStyle name="Prozent 7 5" xfId="998" xr:uid="{00000000-0005-0000-0000-0000F2030000}"/>
    <cellStyle name="Prozent 7 6" xfId="999" xr:uid="{00000000-0005-0000-0000-0000F3030000}"/>
    <cellStyle name="Prozent 8" xfId="1000" xr:uid="{00000000-0005-0000-0000-0000F4030000}"/>
    <cellStyle name="Prozent 8 2" xfId="1001" xr:uid="{00000000-0005-0000-0000-0000F5030000}"/>
    <cellStyle name="Prozent 8 2 2" xfId="1002" xr:uid="{00000000-0005-0000-0000-0000F6030000}"/>
    <cellStyle name="Prozent 8 2 2 2" xfId="1003" xr:uid="{00000000-0005-0000-0000-0000F7030000}"/>
    <cellStyle name="Prozent 8 2 3" xfId="1004" xr:uid="{00000000-0005-0000-0000-0000F8030000}"/>
    <cellStyle name="Prozent 8 2 4" xfId="1005" xr:uid="{00000000-0005-0000-0000-0000F9030000}"/>
    <cellStyle name="Prozent 8 3" xfId="1006" xr:uid="{00000000-0005-0000-0000-0000FA030000}"/>
    <cellStyle name="Prozent 8 3 2" xfId="1007" xr:uid="{00000000-0005-0000-0000-0000FB030000}"/>
    <cellStyle name="Prozent 8 3 2 2" xfId="1008" xr:uid="{00000000-0005-0000-0000-0000FC030000}"/>
    <cellStyle name="Prozent 8 3 2 2 2" xfId="1009" xr:uid="{00000000-0005-0000-0000-0000FD030000}"/>
    <cellStyle name="Prozent 8 3 2 3" xfId="1010" xr:uid="{00000000-0005-0000-0000-0000FE030000}"/>
    <cellStyle name="Prozent 8 3 2 3 2" xfId="1011" xr:uid="{00000000-0005-0000-0000-0000FF030000}"/>
    <cellStyle name="Prozent 8 3 2 3 3" xfId="1012" xr:uid="{00000000-0005-0000-0000-000000040000}"/>
    <cellStyle name="Prozent 8 3 2 4" xfId="1013" xr:uid="{00000000-0005-0000-0000-000001040000}"/>
    <cellStyle name="Prozent 8 3 2 5" xfId="1014" xr:uid="{00000000-0005-0000-0000-000002040000}"/>
    <cellStyle name="Prozent 8 3 3" xfId="1015" xr:uid="{00000000-0005-0000-0000-000003040000}"/>
    <cellStyle name="Prozent 8 3 3 2" xfId="1016" xr:uid="{00000000-0005-0000-0000-000004040000}"/>
    <cellStyle name="Prozent 8 3 3 2 2" xfId="1017" xr:uid="{00000000-0005-0000-0000-000005040000}"/>
    <cellStyle name="Prozent 8 3 3 3" xfId="1018" xr:uid="{00000000-0005-0000-0000-000006040000}"/>
    <cellStyle name="Prozent 8 3 3 4" xfId="1019" xr:uid="{00000000-0005-0000-0000-000007040000}"/>
    <cellStyle name="Prozent 8 3 4" xfId="1020" xr:uid="{00000000-0005-0000-0000-000008040000}"/>
    <cellStyle name="Prozent 8 3 5" xfId="1021" xr:uid="{00000000-0005-0000-0000-000009040000}"/>
    <cellStyle name="Prozent 8 3 6" xfId="1022" xr:uid="{00000000-0005-0000-0000-00000A040000}"/>
    <cellStyle name="Prozent 8 4" xfId="1023" xr:uid="{00000000-0005-0000-0000-00000B040000}"/>
    <cellStyle name="Prozent 9" xfId="1024" xr:uid="{00000000-0005-0000-0000-00000C040000}"/>
    <cellStyle name="Prozent 9 2" xfId="1025" xr:uid="{00000000-0005-0000-0000-00000D040000}"/>
    <cellStyle name="Prozent 9 3" xfId="1026" xr:uid="{00000000-0005-0000-0000-00000E040000}"/>
    <cellStyle name="Prozent 9 4" xfId="1027" xr:uid="{00000000-0005-0000-0000-00000F040000}"/>
    <cellStyle name="Schlecht 2" xfId="1028" xr:uid="{00000000-0005-0000-0000-000010040000}"/>
    <cellStyle name="Schlecht 3" xfId="1029" xr:uid="{00000000-0005-0000-0000-000011040000}"/>
    <cellStyle name="Schlecht 4" xfId="1030" xr:uid="{00000000-0005-0000-0000-000012040000}"/>
    <cellStyle name="Standard 2" xfId="1031" xr:uid="{00000000-0005-0000-0000-000014040000}"/>
    <cellStyle name="Standard 2 2" xfId="1032" xr:uid="{00000000-0005-0000-0000-000015040000}"/>
    <cellStyle name="Standard 2 2 2" xfId="1033" xr:uid="{00000000-0005-0000-0000-000016040000}"/>
    <cellStyle name="Standard 2 2 3" xfId="1034" xr:uid="{00000000-0005-0000-0000-000017040000}"/>
    <cellStyle name="Standard 2 3" xfId="1035" xr:uid="{00000000-0005-0000-0000-000018040000}"/>
    <cellStyle name="Standard 2 4" xfId="1036" xr:uid="{00000000-0005-0000-0000-000019040000}"/>
    <cellStyle name="Standard 2 5" xfId="1037" xr:uid="{00000000-0005-0000-0000-00001A040000}"/>
    <cellStyle name="Standard 2 6" xfId="1038" xr:uid="{00000000-0005-0000-0000-00001B040000}"/>
    <cellStyle name="Standard 3" xfId="1039" xr:uid="{00000000-0005-0000-0000-00001C040000}"/>
    <cellStyle name="Standard 3 2" xfId="1040" xr:uid="{00000000-0005-0000-0000-00001D040000}"/>
    <cellStyle name="Standard 3 2 2" xfId="1041" xr:uid="{00000000-0005-0000-0000-00001E040000}"/>
    <cellStyle name="Standard 3 2 2 2" xfId="1042" xr:uid="{00000000-0005-0000-0000-00001F040000}"/>
    <cellStyle name="Standard 3 2 2 2 2" xfId="1043" xr:uid="{00000000-0005-0000-0000-000020040000}"/>
    <cellStyle name="Standard 3 2 2 2 2 2" xfId="1044" xr:uid="{00000000-0005-0000-0000-000021040000}"/>
    <cellStyle name="Standard 3 2 2 2 2 3" xfId="1045" xr:uid="{00000000-0005-0000-0000-000022040000}"/>
    <cellStyle name="Standard 3 2 2 2 2 4" xfId="1046" xr:uid="{00000000-0005-0000-0000-000023040000}"/>
    <cellStyle name="Standard 3 2 2 2 3" xfId="1047" xr:uid="{00000000-0005-0000-0000-000024040000}"/>
    <cellStyle name="Standard 3 2 2 2 4" xfId="1048" xr:uid="{00000000-0005-0000-0000-000025040000}"/>
    <cellStyle name="Standard 3 2 2 2 5" xfId="1049" xr:uid="{00000000-0005-0000-0000-000026040000}"/>
    <cellStyle name="Standard 3 2 2 3" xfId="1050" xr:uid="{00000000-0005-0000-0000-000027040000}"/>
    <cellStyle name="Standard 3 2 2 3 2" xfId="1051" xr:uid="{00000000-0005-0000-0000-000028040000}"/>
    <cellStyle name="Standard 3 2 2 3 3" xfId="1052" xr:uid="{00000000-0005-0000-0000-000029040000}"/>
    <cellStyle name="Standard 3 2 2 3 4" xfId="1053" xr:uid="{00000000-0005-0000-0000-00002A040000}"/>
    <cellStyle name="Standard 3 2 2 4" xfId="1054" xr:uid="{00000000-0005-0000-0000-00002B040000}"/>
    <cellStyle name="Standard 3 2 2 5" xfId="1055" xr:uid="{00000000-0005-0000-0000-00002C040000}"/>
    <cellStyle name="Standard 3 2 2 6" xfId="1056" xr:uid="{00000000-0005-0000-0000-00002D040000}"/>
    <cellStyle name="Standard 3 2 3" xfId="1057" xr:uid="{00000000-0005-0000-0000-00002E040000}"/>
    <cellStyle name="Standard 3 2 3 2" xfId="1058" xr:uid="{00000000-0005-0000-0000-00002F040000}"/>
    <cellStyle name="Standard 3 2 3 2 2" xfId="1059" xr:uid="{00000000-0005-0000-0000-000030040000}"/>
    <cellStyle name="Standard 3 2 3 2 3" xfId="1060" xr:uid="{00000000-0005-0000-0000-000031040000}"/>
    <cellStyle name="Standard 3 2 3 2 4" xfId="1061" xr:uid="{00000000-0005-0000-0000-000032040000}"/>
    <cellStyle name="Standard 3 2 3 3" xfId="1062" xr:uid="{00000000-0005-0000-0000-000033040000}"/>
    <cellStyle name="Standard 3 2 3 4" xfId="1063" xr:uid="{00000000-0005-0000-0000-000034040000}"/>
    <cellStyle name="Standard 3 2 3 5" xfId="1064" xr:uid="{00000000-0005-0000-0000-000035040000}"/>
    <cellStyle name="Standard 3 2 4" xfId="1065" xr:uid="{00000000-0005-0000-0000-000036040000}"/>
    <cellStyle name="Standard 3 2 4 2" xfId="1066" xr:uid="{00000000-0005-0000-0000-000037040000}"/>
    <cellStyle name="Standard 3 2 4 2 2" xfId="1067" xr:uid="{00000000-0005-0000-0000-000038040000}"/>
    <cellStyle name="Standard 3 2 4 3" xfId="1068" xr:uid="{00000000-0005-0000-0000-000039040000}"/>
    <cellStyle name="Standard 3 2 4 4" xfId="1069" xr:uid="{00000000-0005-0000-0000-00003A040000}"/>
    <cellStyle name="Standard 3 2 4 5" xfId="1070" xr:uid="{00000000-0005-0000-0000-00003B040000}"/>
    <cellStyle name="Standard 3 2 5" xfId="1071" xr:uid="{00000000-0005-0000-0000-00003C040000}"/>
    <cellStyle name="Standard 3 2 6" xfId="1072" xr:uid="{00000000-0005-0000-0000-00003D040000}"/>
    <cellStyle name="Standard 3 2 7" xfId="1073" xr:uid="{00000000-0005-0000-0000-00003E040000}"/>
    <cellStyle name="Standard 3 3" xfId="1074" xr:uid="{00000000-0005-0000-0000-00003F040000}"/>
    <cellStyle name="Standard 3 3 2" xfId="1075" xr:uid="{00000000-0005-0000-0000-000040040000}"/>
    <cellStyle name="Standard 3 3 2 2" xfId="1076" xr:uid="{00000000-0005-0000-0000-000041040000}"/>
    <cellStyle name="Standard 3 3 2 2 2" xfId="1077" xr:uid="{00000000-0005-0000-0000-000042040000}"/>
    <cellStyle name="Standard 3 3 2 2 3" xfId="1078" xr:uid="{00000000-0005-0000-0000-000043040000}"/>
    <cellStyle name="Standard 3 3 2 2 4" xfId="1079" xr:uid="{00000000-0005-0000-0000-000044040000}"/>
    <cellStyle name="Standard 3 3 2 3" xfId="1080" xr:uid="{00000000-0005-0000-0000-000045040000}"/>
    <cellStyle name="Standard 3 3 2 4" xfId="1081" xr:uid="{00000000-0005-0000-0000-000046040000}"/>
    <cellStyle name="Standard 3 3 2 5" xfId="1082" xr:uid="{00000000-0005-0000-0000-000047040000}"/>
    <cellStyle name="Standard 3 3 3" xfId="1083" xr:uid="{00000000-0005-0000-0000-000048040000}"/>
    <cellStyle name="Standard 3 3 3 2" xfId="1084" xr:uid="{00000000-0005-0000-0000-000049040000}"/>
    <cellStyle name="Standard 3 3 3 3" xfId="1085" xr:uid="{00000000-0005-0000-0000-00004A040000}"/>
    <cellStyle name="Standard 3 3 3 4" xfId="1086" xr:uid="{00000000-0005-0000-0000-00004B040000}"/>
    <cellStyle name="Standard 3 3 4" xfId="1087" xr:uid="{00000000-0005-0000-0000-00004C040000}"/>
    <cellStyle name="Standard 3 3 5" xfId="1088" xr:uid="{00000000-0005-0000-0000-00004D040000}"/>
    <cellStyle name="Standard 3 3 6" xfId="1089" xr:uid="{00000000-0005-0000-0000-00004E040000}"/>
    <cellStyle name="Standard 3 4" xfId="1090" xr:uid="{00000000-0005-0000-0000-00004F040000}"/>
    <cellStyle name="Standard 3 4 2" xfId="1091" xr:uid="{00000000-0005-0000-0000-000050040000}"/>
    <cellStyle name="Standard 3 4 2 2" xfId="1092" xr:uid="{00000000-0005-0000-0000-000051040000}"/>
    <cellStyle name="Standard 3 4 2 3" xfId="1093" xr:uid="{00000000-0005-0000-0000-000052040000}"/>
    <cellStyle name="Standard 3 4 2 4" xfId="1094" xr:uid="{00000000-0005-0000-0000-000053040000}"/>
    <cellStyle name="Standard 3 4 3" xfId="1095" xr:uid="{00000000-0005-0000-0000-000054040000}"/>
    <cellStyle name="Standard 3 4 4" xfId="1096" xr:uid="{00000000-0005-0000-0000-000055040000}"/>
    <cellStyle name="Standard 3 4 5" xfId="1097" xr:uid="{00000000-0005-0000-0000-000056040000}"/>
    <cellStyle name="Standard 3 5" xfId="1098" xr:uid="{00000000-0005-0000-0000-000057040000}"/>
    <cellStyle name="Standard 3 5 2" xfId="1099" xr:uid="{00000000-0005-0000-0000-000058040000}"/>
    <cellStyle name="Standard 3 5 3" xfId="1100" xr:uid="{00000000-0005-0000-0000-000059040000}"/>
    <cellStyle name="Standard 3 5 4" xfId="1101" xr:uid="{00000000-0005-0000-0000-00005A040000}"/>
    <cellStyle name="Standard 3 6" xfId="1102" xr:uid="{00000000-0005-0000-0000-00005B040000}"/>
    <cellStyle name="Standard 3 6 2" xfId="1103" xr:uid="{00000000-0005-0000-0000-00005C040000}"/>
    <cellStyle name="Standard 3 7" xfId="1104" xr:uid="{00000000-0005-0000-0000-00005D040000}"/>
    <cellStyle name="Standard 3 8" xfId="1105" xr:uid="{00000000-0005-0000-0000-00005E040000}"/>
    <cellStyle name="Standard 4" xfId="1106" xr:uid="{00000000-0005-0000-0000-00005F040000}"/>
    <cellStyle name="Standard 5" xfId="1107" xr:uid="{00000000-0005-0000-0000-000060040000}"/>
    <cellStyle name="Standard 5 2" xfId="1108" xr:uid="{00000000-0005-0000-0000-000061040000}"/>
    <cellStyle name="Standard 6" xfId="1163" xr:uid="{00000000-0005-0000-0000-000062040000}"/>
    <cellStyle name="Standard 6 2" xfId="1167" xr:uid="{00000000-0005-0000-0000-000063040000}"/>
    <cellStyle name="Standard 7" xfId="1164" xr:uid="{00000000-0005-0000-0000-000064040000}"/>
    <cellStyle name="Title" xfId="1109" xr:uid="{00000000-0005-0000-0000-000065040000}"/>
    <cellStyle name="Title 2" xfId="1110" xr:uid="{00000000-0005-0000-0000-000066040000}"/>
    <cellStyle name="Title 2 2" xfId="1111" xr:uid="{00000000-0005-0000-0000-000067040000}"/>
    <cellStyle name="Title 2 2 2" xfId="1112" xr:uid="{00000000-0005-0000-0000-000068040000}"/>
    <cellStyle name="Title 2 3" xfId="1113" xr:uid="{00000000-0005-0000-0000-000069040000}"/>
    <cellStyle name="Title 3" xfId="1114" xr:uid="{00000000-0005-0000-0000-00006A040000}"/>
    <cellStyle name="Title 3 2" xfId="1115" xr:uid="{00000000-0005-0000-0000-00006B040000}"/>
    <cellStyle name="Title 4" xfId="1116" xr:uid="{00000000-0005-0000-0000-00006C040000}"/>
    <cellStyle name="Total 2" xfId="1117" xr:uid="{00000000-0005-0000-0000-00006D040000}"/>
    <cellStyle name="Überschrift 1 2" xfId="1118" xr:uid="{00000000-0005-0000-0000-00006E040000}"/>
    <cellStyle name="Überschrift 1 3" xfId="1119" xr:uid="{00000000-0005-0000-0000-00006F040000}"/>
    <cellStyle name="Überschrift 1 4" xfId="1120" xr:uid="{00000000-0005-0000-0000-000070040000}"/>
    <cellStyle name="Überschrift 1 5" xfId="1121" xr:uid="{00000000-0005-0000-0000-000071040000}"/>
    <cellStyle name="Überschrift 2 2" xfId="1122" xr:uid="{00000000-0005-0000-0000-000072040000}"/>
    <cellStyle name="Überschrift 2 3" xfId="1123" xr:uid="{00000000-0005-0000-0000-000073040000}"/>
    <cellStyle name="Überschrift 2 4" xfId="1124" xr:uid="{00000000-0005-0000-0000-000074040000}"/>
    <cellStyle name="Überschrift 2 5" xfId="1125" xr:uid="{00000000-0005-0000-0000-000075040000}"/>
    <cellStyle name="Überschrift 3 2" xfId="1126" xr:uid="{00000000-0005-0000-0000-000076040000}"/>
    <cellStyle name="Überschrift 3 3" xfId="1127" xr:uid="{00000000-0005-0000-0000-000077040000}"/>
    <cellStyle name="Überschrift 3 4" xfId="1128" xr:uid="{00000000-0005-0000-0000-000078040000}"/>
    <cellStyle name="Überschrift 3 5" xfId="1129" xr:uid="{00000000-0005-0000-0000-000079040000}"/>
    <cellStyle name="Überschrift 4 2" xfId="1130" xr:uid="{00000000-0005-0000-0000-00007A040000}"/>
    <cellStyle name="Überschrift 4 3" xfId="1131" xr:uid="{00000000-0005-0000-0000-00007B040000}"/>
    <cellStyle name="Überschrift 4 4" xfId="1132" xr:uid="{00000000-0005-0000-0000-00007C040000}"/>
    <cellStyle name="Überschrift 4 5" xfId="1133" xr:uid="{00000000-0005-0000-0000-00007D040000}"/>
    <cellStyle name="Überschrift 5" xfId="1134" xr:uid="{00000000-0005-0000-0000-00007E040000}"/>
    <cellStyle name="Überschrift 6" xfId="1135" xr:uid="{00000000-0005-0000-0000-00007F040000}"/>
    <cellStyle name="Überschrift 7" xfId="1136" xr:uid="{00000000-0005-0000-0000-000080040000}"/>
    <cellStyle name="Überschrift 8" xfId="1137" xr:uid="{00000000-0005-0000-0000-000081040000}"/>
    <cellStyle name="Verknüpfte Zelle 2" xfId="1138" xr:uid="{00000000-0005-0000-0000-000082040000}"/>
    <cellStyle name="Verknüpfte Zelle 3" xfId="1139" xr:uid="{00000000-0005-0000-0000-000083040000}"/>
    <cellStyle name="Verknüpfte Zelle 4" xfId="1140" xr:uid="{00000000-0005-0000-0000-000084040000}"/>
    <cellStyle name="Warnender Text 2" xfId="1141" xr:uid="{00000000-0005-0000-0000-000085040000}"/>
    <cellStyle name="Warnender Text 2 2" xfId="1142" xr:uid="{00000000-0005-0000-0000-000086040000}"/>
    <cellStyle name="Warnender Text 2 3" xfId="1143" xr:uid="{00000000-0005-0000-0000-000087040000}"/>
    <cellStyle name="Warnender Text 2 3 2" xfId="1144" xr:uid="{00000000-0005-0000-0000-000088040000}"/>
    <cellStyle name="Warnender Text 2 3 2 2" xfId="1145" xr:uid="{00000000-0005-0000-0000-000089040000}"/>
    <cellStyle name="Warnender Text 3" xfId="1146" xr:uid="{00000000-0005-0000-0000-00008A040000}"/>
    <cellStyle name="Warnender Text 4" xfId="1147" xr:uid="{00000000-0005-0000-0000-00008B040000}"/>
    <cellStyle name="Warnender Text 5" xfId="1148" xr:uid="{00000000-0005-0000-0000-00008C040000}"/>
    <cellStyle name="Warnender Text 6" xfId="1149" xr:uid="{00000000-0005-0000-0000-00008D040000}"/>
    <cellStyle name="Zelle überprüfen 2" xfId="1150" xr:uid="{00000000-0005-0000-0000-00008E040000}"/>
    <cellStyle name="Zelle überprüfen 2 2" xfId="1151" xr:uid="{00000000-0005-0000-0000-00008F040000}"/>
    <cellStyle name="Zelle überprüfen 2 3" xfId="1152" xr:uid="{00000000-0005-0000-0000-000090040000}"/>
    <cellStyle name="Zelle überprüfen 3" xfId="1153" xr:uid="{00000000-0005-0000-0000-000091040000}"/>
    <cellStyle name="Zelle überprüfen 3 2" xfId="1154" xr:uid="{00000000-0005-0000-0000-000092040000}"/>
    <cellStyle name="Zelle überprüfen 4" xfId="1155" xr:uid="{00000000-0005-0000-0000-000093040000}"/>
  </cellStyles>
  <dxfs count="34">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BFBFBF"/>
        </patternFill>
      </fill>
    </dxf>
    <dxf>
      <fill>
        <patternFill>
          <bgColor rgb="FFDCE6F1"/>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C0C0C0"/>
        </patternFill>
      </fill>
    </dxf>
    <dxf>
      <fill>
        <patternFill>
          <bgColor rgb="FFC0C0C0"/>
        </patternFill>
      </fill>
    </dxf>
    <dxf>
      <fill>
        <patternFill>
          <bgColor rgb="FFC0C0C0"/>
        </patternFill>
      </fill>
    </dxf>
    <dxf>
      <font>
        <color theme="0" tint="-0.499984740745262"/>
      </font>
      <fill>
        <patternFill patternType="lightUp">
          <fgColor theme="1" tint="0.499984740745262"/>
          <bgColor theme="0" tint="-0.24994659260841701"/>
        </patternFill>
      </fill>
    </dxf>
    <dxf>
      <fill>
        <patternFill>
          <bgColor rgb="FFC0C0C0"/>
        </patternFill>
      </fill>
    </dxf>
    <dxf>
      <font>
        <color theme="0" tint="-0.499984740745262"/>
      </font>
      <fill>
        <patternFill patternType="lightUp">
          <fgColor theme="1" tint="0.499984740745262"/>
          <bgColor theme="0" tint="-0.2499465926084170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darkGrid">
          <fgColor rgb="FFFF0000"/>
        </patternFill>
      </fill>
    </dxf>
    <dxf>
      <fill>
        <patternFill>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lightUp">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C0C0C0"/>
        </patternFill>
      </fill>
    </dxf>
  </dxfs>
  <tableStyles count="0" defaultTableStyle="TableStyleMedium2" defaultPivotStyle="PivotStyleMedium9"/>
  <colors>
    <mruColors>
      <color rgb="FFCCFFCC"/>
      <color rgb="FFBFBFBF"/>
      <color rgb="FF808080"/>
      <color rgb="FFC0C0C0"/>
      <color rgb="FFFFFF99"/>
      <color rgb="FFFF7C80"/>
      <color rgb="FF99FF66"/>
      <color rgb="FF99FF99"/>
      <color rgb="FF7693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552450</xdr:colOff>
      <xdr:row>0</xdr:row>
      <xdr:rowOff>28575</xdr:rowOff>
    </xdr:from>
    <xdr:to>
      <xdr:col>13</xdr:col>
      <xdr:colOff>19050</xdr:colOff>
      <xdr:row>3</xdr:row>
      <xdr:rowOff>76200</xdr:rowOff>
    </xdr:to>
    <xdr:pic>
      <xdr:nvPicPr>
        <xdr:cNvPr id="2" name="Grafik 1">
          <a:extLst>
            <a:ext uri="{FF2B5EF4-FFF2-40B4-BE49-F238E27FC236}">
              <a16:creationId xmlns:a16="http://schemas.microsoft.com/office/drawing/2014/main" id="{BBBC187A-353A-4AD3-AB9F-EC1FBD235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00" y="28575"/>
          <a:ext cx="12858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484909</xdr:colOff>
      <xdr:row>5</xdr:row>
      <xdr:rowOff>5628</xdr:rowOff>
    </xdr:from>
    <xdr:to>
      <xdr:col>5</xdr:col>
      <xdr:colOff>589684</xdr:colOff>
      <xdr:row>5</xdr:row>
      <xdr:rowOff>110403</xdr:rowOff>
    </xdr:to>
    <xdr:pic>
      <xdr:nvPicPr>
        <xdr:cNvPr id="4" name="Grafik 15">
          <a:extLst>
            <a:ext uri="{FF2B5EF4-FFF2-40B4-BE49-F238E27FC236}">
              <a16:creationId xmlns:a16="http://schemas.microsoft.com/office/drawing/2014/main" id="{BAF00878-E4D3-4EE4-A2DE-4F706B3DC4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42334" y="1015278"/>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790575</xdr:colOff>
      <xdr:row>13</xdr:row>
      <xdr:rowOff>14287</xdr:rowOff>
    </xdr:from>
    <xdr:to>
      <xdr:col>12</xdr:col>
      <xdr:colOff>0</xdr:colOff>
      <xdr:row>13</xdr:row>
      <xdr:rowOff>119062</xdr:rowOff>
    </xdr:to>
    <xdr:pic>
      <xdr:nvPicPr>
        <xdr:cNvPr id="5" name="Grafik 15">
          <a:extLst>
            <a:ext uri="{FF2B5EF4-FFF2-40B4-BE49-F238E27FC236}">
              <a16:creationId xmlns:a16="http://schemas.microsoft.com/office/drawing/2014/main" id="{B9B48860-16D9-4663-AF7B-6F9986781D0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10425" y="2205037"/>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485775</xdr:colOff>
      <xdr:row>17</xdr:row>
      <xdr:rowOff>14287</xdr:rowOff>
    </xdr:from>
    <xdr:to>
      <xdr:col>6</xdr:col>
      <xdr:colOff>0</xdr:colOff>
      <xdr:row>17</xdr:row>
      <xdr:rowOff>119062</xdr:rowOff>
    </xdr:to>
    <xdr:pic>
      <xdr:nvPicPr>
        <xdr:cNvPr id="6" name="Grafik 15">
          <a:extLst>
            <a:ext uri="{FF2B5EF4-FFF2-40B4-BE49-F238E27FC236}">
              <a16:creationId xmlns:a16="http://schemas.microsoft.com/office/drawing/2014/main" id="{D01E108C-72D3-41E7-A738-5F1C996159C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43200" y="2795587"/>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485775</xdr:colOff>
      <xdr:row>15</xdr:row>
      <xdr:rowOff>9525</xdr:rowOff>
    </xdr:from>
    <xdr:to>
      <xdr:col>6</xdr:col>
      <xdr:colOff>0</xdr:colOff>
      <xdr:row>15</xdr:row>
      <xdr:rowOff>114300</xdr:rowOff>
    </xdr:to>
    <xdr:pic>
      <xdr:nvPicPr>
        <xdr:cNvPr id="7" name="Grafik 15">
          <a:extLst>
            <a:ext uri="{FF2B5EF4-FFF2-40B4-BE49-F238E27FC236}">
              <a16:creationId xmlns:a16="http://schemas.microsoft.com/office/drawing/2014/main" id="{2905AC34-445A-4DF1-A050-4DB9CB79688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43200" y="2495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485775</xdr:colOff>
      <xdr:row>13</xdr:row>
      <xdr:rowOff>9525</xdr:rowOff>
    </xdr:from>
    <xdr:to>
      <xdr:col>6</xdr:col>
      <xdr:colOff>0</xdr:colOff>
      <xdr:row>13</xdr:row>
      <xdr:rowOff>114300</xdr:rowOff>
    </xdr:to>
    <xdr:pic>
      <xdr:nvPicPr>
        <xdr:cNvPr id="8" name="Grafik 15">
          <a:extLst>
            <a:ext uri="{FF2B5EF4-FFF2-40B4-BE49-F238E27FC236}">
              <a16:creationId xmlns:a16="http://schemas.microsoft.com/office/drawing/2014/main" id="{0C987FCA-BE1A-41BB-95B6-F746589D71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43200" y="2200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790575</xdr:colOff>
      <xdr:row>11</xdr:row>
      <xdr:rowOff>9525</xdr:rowOff>
    </xdr:from>
    <xdr:to>
      <xdr:col>12</xdr:col>
      <xdr:colOff>0</xdr:colOff>
      <xdr:row>11</xdr:row>
      <xdr:rowOff>114300</xdr:rowOff>
    </xdr:to>
    <xdr:pic>
      <xdr:nvPicPr>
        <xdr:cNvPr id="10" name="Grafik 15">
          <a:extLst>
            <a:ext uri="{FF2B5EF4-FFF2-40B4-BE49-F238E27FC236}">
              <a16:creationId xmlns:a16="http://schemas.microsoft.com/office/drawing/2014/main" id="{D908DF67-6E9B-49ED-A2E2-C9DEEC9C879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10425" y="190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314007</xdr:colOff>
      <xdr:row>6</xdr:row>
      <xdr:rowOff>4763</xdr:rowOff>
    </xdr:from>
    <xdr:to>
      <xdr:col>2</xdr:col>
      <xdr:colOff>430905</xdr:colOff>
      <xdr:row>6</xdr:row>
      <xdr:rowOff>109538</xdr:rowOff>
    </xdr:to>
    <xdr:pic>
      <xdr:nvPicPr>
        <xdr:cNvPr id="12451" name="Grafik 6">
          <a:extLst>
            <a:ext uri="{FF2B5EF4-FFF2-40B4-BE49-F238E27FC236}">
              <a16:creationId xmlns:a16="http://schemas.microsoft.com/office/drawing/2014/main" id="{00000000-0008-0000-0300-0000A3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607" y="814388"/>
          <a:ext cx="11689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95250</xdr:colOff>
      <xdr:row>0</xdr:row>
      <xdr:rowOff>76200</xdr:rowOff>
    </xdr:from>
    <xdr:to>
      <xdr:col>17</xdr:col>
      <xdr:colOff>542925</xdr:colOff>
      <xdr:row>4</xdr:row>
      <xdr:rowOff>31099</xdr:rowOff>
    </xdr:to>
    <xdr:pic>
      <xdr:nvPicPr>
        <xdr:cNvPr id="12462" name="Grafik 1">
          <a:extLst>
            <a:ext uri="{FF2B5EF4-FFF2-40B4-BE49-F238E27FC236}">
              <a16:creationId xmlns:a16="http://schemas.microsoft.com/office/drawing/2014/main" id="{00000000-0008-0000-0300-0000AE3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239125" y="76200"/>
          <a:ext cx="1438274"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4897755</xdr:colOff>
      <xdr:row>7</xdr:row>
      <xdr:rowOff>9525</xdr:rowOff>
    </xdr:from>
    <xdr:to>
      <xdr:col>19</xdr:col>
      <xdr:colOff>6302</xdr:colOff>
      <xdr:row>7</xdr:row>
      <xdr:rowOff>114300</xdr:rowOff>
    </xdr:to>
    <xdr:pic>
      <xdr:nvPicPr>
        <xdr:cNvPr id="12463" name="Grafik 18">
          <a:extLst>
            <a:ext uri="{FF2B5EF4-FFF2-40B4-BE49-F238E27FC236}">
              <a16:creationId xmlns:a16="http://schemas.microsoft.com/office/drawing/2014/main" id="{00000000-0008-0000-0300-0000AF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79955" y="5495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1583715</xdr:colOff>
      <xdr:row>4</xdr:row>
      <xdr:rowOff>4763</xdr:rowOff>
    </xdr:from>
    <xdr:ext cx="104775" cy="95250"/>
    <xdr:pic>
      <xdr:nvPicPr>
        <xdr:cNvPr id="10" name="Grafik 23">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0465" y="604838"/>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427990</xdr:colOff>
      <xdr:row>6</xdr:row>
      <xdr:rowOff>14287</xdr:rowOff>
    </xdr:from>
    <xdr:to>
      <xdr:col>16</xdr:col>
      <xdr:colOff>527474</xdr:colOff>
      <xdr:row>6</xdr:row>
      <xdr:rowOff>119062</xdr:rowOff>
    </xdr:to>
    <xdr:pic>
      <xdr:nvPicPr>
        <xdr:cNvPr id="11" name="Grafik 18">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81540" y="919162"/>
          <a:ext cx="9948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4767262</xdr:colOff>
      <xdr:row>7</xdr:row>
      <xdr:rowOff>4762</xdr:rowOff>
    </xdr:from>
    <xdr:to>
      <xdr:col>18</xdr:col>
      <xdr:colOff>4862512</xdr:colOff>
      <xdr:row>7</xdr:row>
      <xdr:rowOff>109537</xdr:rowOff>
    </xdr:to>
    <xdr:pic>
      <xdr:nvPicPr>
        <xdr:cNvPr id="12" name="Grafik 18">
          <a:extLst>
            <a:ext uri="{FF2B5EF4-FFF2-40B4-BE49-F238E27FC236}">
              <a16:creationId xmlns:a16="http://schemas.microsoft.com/office/drawing/2014/main" id="{D970F3E8-5700-4495-93FC-2B1DC20D8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3237" y="2252662"/>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27</xdr:row>
      <xdr:rowOff>3810</xdr:rowOff>
    </xdr:from>
    <xdr:to>
      <xdr:col>16</xdr:col>
      <xdr:colOff>528109</xdr:colOff>
      <xdr:row>27</xdr:row>
      <xdr:rowOff>108585</xdr:rowOff>
    </xdr:to>
    <xdr:pic>
      <xdr:nvPicPr>
        <xdr:cNvPr id="15" name="Grafik 18">
          <a:extLst>
            <a:ext uri="{FF2B5EF4-FFF2-40B4-BE49-F238E27FC236}">
              <a16:creationId xmlns:a16="http://schemas.microsoft.com/office/drawing/2014/main" id="{D7171B0A-CAAB-4EE8-91B3-6B8D3B11B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48750" y="7090410"/>
          <a:ext cx="9948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30</xdr:row>
      <xdr:rowOff>3810</xdr:rowOff>
    </xdr:from>
    <xdr:to>
      <xdr:col>16</xdr:col>
      <xdr:colOff>528109</xdr:colOff>
      <xdr:row>30</xdr:row>
      <xdr:rowOff>108585</xdr:rowOff>
    </xdr:to>
    <xdr:pic>
      <xdr:nvPicPr>
        <xdr:cNvPr id="16" name="Grafik 18">
          <a:extLst>
            <a:ext uri="{FF2B5EF4-FFF2-40B4-BE49-F238E27FC236}">
              <a16:creationId xmlns:a16="http://schemas.microsoft.com/office/drawing/2014/main" id="{659B4FE3-9D89-484C-8317-F0CE257BD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48750" y="8319135"/>
          <a:ext cx="9948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24</xdr:row>
      <xdr:rowOff>3810</xdr:rowOff>
    </xdr:from>
    <xdr:to>
      <xdr:col>16</xdr:col>
      <xdr:colOff>528109</xdr:colOff>
      <xdr:row>24</xdr:row>
      <xdr:rowOff>108585</xdr:rowOff>
    </xdr:to>
    <xdr:pic>
      <xdr:nvPicPr>
        <xdr:cNvPr id="17" name="Grafik 18">
          <a:extLst>
            <a:ext uri="{FF2B5EF4-FFF2-40B4-BE49-F238E27FC236}">
              <a16:creationId xmlns:a16="http://schemas.microsoft.com/office/drawing/2014/main" id="{CB29DFC7-B0D9-4175-AB54-B2C0BB13F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48750" y="5966460"/>
          <a:ext cx="9948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295275</xdr:colOff>
      <xdr:row>4</xdr:row>
      <xdr:rowOff>9525</xdr:rowOff>
    </xdr:from>
    <xdr:ext cx="104775" cy="95250"/>
    <xdr:pic>
      <xdr:nvPicPr>
        <xdr:cNvPr id="5" name="Grafik 23">
          <a:extLst>
            <a:ext uri="{FF2B5EF4-FFF2-40B4-BE49-F238E27FC236}">
              <a16:creationId xmlns:a16="http://schemas.microsoft.com/office/drawing/2014/main" id="{E84ED96D-756D-4331-A09F-7D51F495FE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8675" y="5143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428625</xdr:colOff>
      <xdr:row>17</xdr:row>
      <xdr:rowOff>9525</xdr:rowOff>
    </xdr:from>
    <xdr:to>
      <xdr:col>16</xdr:col>
      <xdr:colOff>528109</xdr:colOff>
      <xdr:row>17</xdr:row>
      <xdr:rowOff>114300</xdr:rowOff>
    </xdr:to>
    <xdr:pic>
      <xdr:nvPicPr>
        <xdr:cNvPr id="2" name="Grafik 18">
          <a:extLst>
            <a:ext uri="{FF2B5EF4-FFF2-40B4-BE49-F238E27FC236}">
              <a16:creationId xmlns:a16="http://schemas.microsoft.com/office/drawing/2014/main" id="{EAE65415-FEDC-4132-B7EF-29DBDA65A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39375" y="4343400"/>
          <a:ext cx="9948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438150</xdr:colOff>
      <xdr:row>20</xdr:row>
      <xdr:rowOff>9525</xdr:rowOff>
    </xdr:from>
    <xdr:to>
      <xdr:col>17</xdr:col>
      <xdr:colOff>4234</xdr:colOff>
      <xdr:row>20</xdr:row>
      <xdr:rowOff>114300</xdr:rowOff>
    </xdr:to>
    <xdr:pic>
      <xdr:nvPicPr>
        <xdr:cNvPr id="4" name="Grafik 18">
          <a:extLst>
            <a:ext uri="{FF2B5EF4-FFF2-40B4-BE49-F238E27FC236}">
              <a16:creationId xmlns:a16="http://schemas.microsoft.com/office/drawing/2014/main" id="{F3C2EAC7-70C8-4D15-83F4-7D1532EEA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48900" y="5372100"/>
          <a:ext cx="9948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1562100</xdr:colOff>
      <xdr:row>17</xdr:row>
      <xdr:rowOff>9525</xdr:rowOff>
    </xdr:from>
    <xdr:to>
      <xdr:col>3</xdr:col>
      <xdr:colOff>1678998</xdr:colOff>
      <xdr:row>17</xdr:row>
      <xdr:rowOff>114300</xdr:rowOff>
    </xdr:to>
    <xdr:pic>
      <xdr:nvPicPr>
        <xdr:cNvPr id="6" name="Grafik 6">
          <a:extLst>
            <a:ext uri="{FF2B5EF4-FFF2-40B4-BE49-F238E27FC236}">
              <a16:creationId xmlns:a16="http://schemas.microsoft.com/office/drawing/2014/main" id="{1E54C768-6AD9-43DC-A847-D1F4DE545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8850" y="4438650"/>
          <a:ext cx="11689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1562100</xdr:colOff>
      <xdr:row>20</xdr:row>
      <xdr:rowOff>9525</xdr:rowOff>
    </xdr:from>
    <xdr:to>
      <xdr:col>3</xdr:col>
      <xdr:colOff>1678998</xdr:colOff>
      <xdr:row>20</xdr:row>
      <xdr:rowOff>114300</xdr:rowOff>
    </xdr:to>
    <xdr:pic>
      <xdr:nvPicPr>
        <xdr:cNvPr id="7" name="Grafik 6">
          <a:extLst>
            <a:ext uri="{FF2B5EF4-FFF2-40B4-BE49-F238E27FC236}">
              <a16:creationId xmlns:a16="http://schemas.microsoft.com/office/drawing/2014/main" id="{CBED406E-DD1E-4CBA-B543-9D655BF61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8850" y="5467350"/>
          <a:ext cx="11689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1562100</xdr:colOff>
      <xdr:row>23</xdr:row>
      <xdr:rowOff>9525</xdr:rowOff>
    </xdr:from>
    <xdr:to>
      <xdr:col>3</xdr:col>
      <xdr:colOff>1678998</xdr:colOff>
      <xdr:row>23</xdr:row>
      <xdr:rowOff>114300</xdr:rowOff>
    </xdr:to>
    <xdr:pic>
      <xdr:nvPicPr>
        <xdr:cNvPr id="8" name="Grafik 6">
          <a:extLst>
            <a:ext uri="{FF2B5EF4-FFF2-40B4-BE49-F238E27FC236}">
              <a16:creationId xmlns:a16="http://schemas.microsoft.com/office/drawing/2014/main" id="{F3AB07CF-D04C-4D4D-838A-3793246DB4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8850" y="6496050"/>
          <a:ext cx="11689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1562100</xdr:colOff>
      <xdr:row>26</xdr:row>
      <xdr:rowOff>9525</xdr:rowOff>
    </xdr:from>
    <xdr:to>
      <xdr:col>3</xdr:col>
      <xdr:colOff>1678998</xdr:colOff>
      <xdr:row>26</xdr:row>
      <xdr:rowOff>114300</xdr:rowOff>
    </xdr:to>
    <xdr:pic>
      <xdr:nvPicPr>
        <xdr:cNvPr id="9" name="Grafik 6">
          <a:extLst>
            <a:ext uri="{FF2B5EF4-FFF2-40B4-BE49-F238E27FC236}">
              <a16:creationId xmlns:a16="http://schemas.microsoft.com/office/drawing/2014/main" id="{031D5320-FF0F-4E7D-A476-D979EE4E8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8850" y="7524750"/>
          <a:ext cx="11689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12</xdr:row>
      <xdr:rowOff>9525</xdr:rowOff>
    </xdr:from>
    <xdr:to>
      <xdr:col>16</xdr:col>
      <xdr:colOff>528109</xdr:colOff>
      <xdr:row>12</xdr:row>
      <xdr:rowOff>114300</xdr:rowOff>
    </xdr:to>
    <xdr:pic>
      <xdr:nvPicPr>
        <xdr:cNvPr id="13" name="Grafik 18">
          <a:extLst>
            <a:ext uri="{FF2B5EF4-FFF2-40B4-BE49-F238E27FC236}">
              <a16:creationId xmlns:a16="http://schemas.microsoft.com/office/drawing/2014/main" id="{022BCB17-4073-47FB-B96E-CB503E18A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39375" y="2628900"/>
          <a:ext cx="9948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1562100</xdr:colOff>
      <xdr:row>11</xdr:row>
      <xdr:rowOff>9525</xdr:rowOff>
    </xdr:from>
    <xdr:ext cx="116898" cy="104775"/>
    <xdr:pic>
      <xdr:nvPicPr>
        <xdr:cNvPr id="14" name="Grafik 6">
          <a:extLst>
            <a:ext uri="{FF2B5EF4-FFF2-40B4-BE49-F238E27FC236}">
              <a16:creationId xmlns:a16="http://schemas.microsoft.com/office/drawing/2014/main" id="{F7A9FDD7-5111-4338-A9CD-4C2BE3477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8850" y="2381250"/>
          <a:ext cx="11689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11</xdr:col>
      <xdr:colOff>1247775</xdr:colOff>
      <xdr:row>1</xdr:row>
      <xdr:rowOff>123825</xdr:rowOff>
    </xdr:from>
    <xdr:to>
      <xdr:col>12</xdr:col>
      <xdr:colOff>28575</xdr:colOff>
      <xdr:row>2</xdr:row>
      <xdr:rowOff>133350</xdr:rowOff>
    </xdr:to>
    <xdr:pic>
      <xdr:nvPicPr>
        <xdr:cNvPr id="2" name="Grafik 1">
          <a:extLst>
            <a:ext uri="{FF2B5EF4-FFF2-40B4-BE49-F238E27FC236}">
              <a16:creationId xmlns:a16="http://schemas.microsoft.com/office/drawing/2014/main" id="{59C16FAE-CF71-4C78-A7CE-934B4880F2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4475" y="123825"/>
          <a:ext cx="14287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5</xdr:row>
      <xdr:rowOff>9525</xdr:rowOff>
    </xdr:from>
    <xdr:to>
      <xdr:col>11</xdr:col>
      <xdr:colOff>0</xdr:colOff>
      <xdr:row>5</xdr:row>
      <xdr:rowOff>114300</xdr:rowOff>
    </xdr:to>
    <xdr:pic>
      <xdr:nvPicPr>
        <xdr:cNvPr id="3" name="Grafik 12">
          <a:extLst>
            <a:ext uri="{FF2B5EF4-FFF2-40B4-BE49-F238E27FC236}">
              <a16:creationId xmlns:a16="http://schemas.microsoft.com/office/drawing/2014/main" id="{C378787E-E479-440F-985A-68B91CD37C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81925" y="723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371475</xdr:colOff>
      <xdr:row>7</xdr:row>
      <xdr:rowOff>9525</xdr:rowOff>
    </xdr:from>
    <xdr:to>
      <xdr:col>6</xdr:col>
      <xdr:colOff>0</xdr:colOff>
      <xdr:row>7</xdr:row>
      <xdr:rowOff>114300</xdr:rowOff>
    </xdr:to>
    <xdr:pic>
      <xdr:nvPicPr>
        <xdr:cNvPr id="4" name="Grafik 12">
          <a:extLst>
            <a:ext uri="{FF2B5EF4-FFF2-40B4-BE49-F238E27FC236}">
              <a16:creationId xmlns:a16="http://schemas.microsoft.com/office/drawing/2014/main" id="{3C17D007-A25E-400A-9E9C-7B26703EE94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57525"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7</xdr:row>
      <xdr:rowOff>9525</xdr:rowOff>
    </xdr:from>
    <xdr:to>
      <xdr:col>11</xdr:col>
      <xdr:colOff>0</xdr:colOff>
      <xdr:row>7</xdr:row>
      <xdr:rowOff>114300</xdr:rowOff>
    </xdr:to>
    <xdr:pic>
      <xdr:nvPicPr>
        <xdr:cNvPr id="5" name="Grafik 12">
          <a:extLst>
            <a:ext uri="{FF2B5EF4-FFF2-40B4-BE49-F238E27FC236}">
              <a16:creationId xmlns:a16="http://schemas.microsoft.com/office/drawing/2014/main" id="{87B03311-3DB3-454A-A1E5-9C172B8E56D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81925"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BAFD7-1A7D-480E-BC22-C8426074B18B}">
  <sheetPr>
    <pageSetUpPr fitToPage="1"/>
  </sheetPr>
  <dimension ref="A1:O72"/>
  <sheetViews>
    <sheetView showGridLines="0" tabSelected="1" zoomScaleNormal="100" zoomScaleSheetLayoutView="100" zoomScalePageLayoutView="69" workbookViewId="0">
      <selection activeCell="C6" sqref="C6:F6"/>
    </sheetView>
  </sheetViews>
  <sheetFormatPr defaultColWidth="11.42578125" defaultRowHeight="14.25" x14ac:dyDescent="0.25"/>
  <cols>
    <col min="1" max="1" width="0.7109375" style="81" customWidth="1"/>
    <col min="2" max="2" width="16.28515625" style="81" customWidth="1"/>
    <col min="3" max="3" width="3.85546875" style="81" customWidth="1"/>
    <col min="4" max="4" width="3.42578125" style="81" customWidth="1"/>
    <col min="5" max="5" width="9.5703125" style="81" customWidth="1"/>
    <col min="6" max="6" width="8.85546875" style="81" customWidth="1"/>
    <col min="7" max="7" width="10.28515625" style="81" customWidth="1"/>
    <col min="8" max="8" width="4.85546875" style="81" customWidth="1"/>
    <col min="9" max="9" width="16.28515625" style="81" customWidth="1"/>
    <col min="10" max="10" width="9" style="81" customWidth="1"/>
    <col min="11" max="11" width="13.140625" style="81" customWidth="1"/>
    <col min="12" max="12" width="13.42578125" style="81" customWidth="1"/>
    <col min="13" max="13" width="0.7109375" style="81" customWidth="1"/>
    <col min="14" max="16384" width="11.42578125" style="81"/>
  </cols>
  <sheetData>
    <row r="1" spans="1:13" ht="9.9499999999999993" customHeight="1" x14ac:dyDescent="0.25">
      <c r="A1" s="80"/>
    </row>
    <row r="2" spans="1:13" ht="12.95" customHeight="1" x14ac:dyDescent="0.25">
      <c r="A2" s="82"/>
      <c r="B2" s="42" t="s">
        <v>229</v>
      </c>
    </row>
    <row r="3" spans="1:13" ht="16.5" x14ac:dyDescent="0.25">
      <c r="A3" s="83"/>
      <c r="B3" s="83" t="s">
        <v>230</v>
      </c>
    </row>
    <row r="4" spans="1:13" ht="29.25" customHeight="1" x14ac:dyDescent="0.25">
      <c r="A4" s="84"/>
      <c r="B4" s="201" t="s">
        <v>231</v>
      </c>
      <c r="C4" s="201"/>
      <c r="D4" s="201"/>
      <c r="E4" s="201"/>
      <c r="F4" s="201"/>
      <c r="G4" s="201"/>
      <c r="H4" s="201"/>
      <c r="I4" s="201"/>
      <c r="J4" s="201"/>
      <c r="K4" s="201"/>
      <c r="L4" s="201"/>
    </row>
    <row r="5" spans="1:13" ht="11.25" customHeight="1" x14ac:dyDescent="0.25">
      <c r="D5" s="85"/>
      <c r="E5" s="85"/>
      <c r="F5" s="85"/>
      <c r="G5" s="85"/>
      <c r="H5" s="85"/>
      <c r="I5" s="85"/>
      <c r="J5" s="85"/>
      <c r="K5" s="85"/>
    </row>
    <row r="6" spans="1:13" ht="17.100000000000001" customHeight="1" x14ac:dyDescent="0.25">
      <c r="A6" s="82"/>
      <c r="B6" s="86" t="s">
        <v>232</v>
      </c>
      <c r="C6" s="202"/>
      <c r="D6" s="203"/>
      <c r="E6" s="203"/>
      <c r="F6" s="204"/>
      <c r="J6" s="205"/>
      <c r="K6" s="205"/>
      <c r="L6" s="205"/>
    </row>
    <row r="7" spans="1:13" ht="6.95" customHeight="1" x14ac:dyDescent="0.25">
      <c r="A7" s="82"/>
      <c r="B7" s="82"/>
      <c r="C7" s="82"/>
      <c r="D7" s="86"/>
      <c r="E7" s="86"/>
      <c r="F7" s="86"/>
      <c r="G7" s="86"/>
      <c r="H7" s="86"/>
      <c r="I7" s="86"/>
    </row>
    <row r="8" spans="1:13" s="82" customFormat="1" ht="17.100000000000001" customHeight="1" x14ac:dyDescent="0.25">
      <c r="B8" s="86" t="s">
        <v>79</v>
      </c>
      <c r="C8" s="206" t="str">
        <f>IF($C$6="","",Datenquelle!B3)</f>
        <v/>
      </c>
      <c r="D8" s="207"/>
      <c r="E8" s="207"/>
      <c r="F8" s="207"/>
      <c r="G8" s="207"/>
      <c r="H8" s="207"/>
      <c r="I8" s="207"/>
      <c r="J8" s="207"/>
      <c r="K8" s="207"/>
      <c r="L8" s="208"/>
    </row>
    <row r="9" spans="1:13" s="82" customFormat="1" ht="6.95" customHeight="1" x14ac:dyDescent="0.25">
      <c r="B9" s="86"/>
      <c r="C9" s="86"/>
      <c r="D9" s="86"/>
      <c r="E9" s="86"/>
    </row>
    <row r="10" spans="1:13" s="82" customFormat="1" ht="17.100000000000001" customHeight="1" x14ac:dyDescent="0.25">
      <c r="B10" s="86" t="s">
        <v>67</v>
      </c>
      <c r="C10" s="206" t="str">
        <f>IF($C$6="","",Datenquelle!C3)</f>
        <v/>
      </c>
      <c r="D10" s="207"/>
      <c r="E10" s="207"/>
      <c r="F10" s="207"/>
      <c r="G10" s="207"/>
      <c r="H10" s="207"/>
      <c r="I10" s="207"/>
      <c r="J10" s="207"/>
      <c r="K10" s="207"/>
      <c r="L10" s="208"/>
    </row>
    <row r="11" spans="1:13" s="82" customFormat="1" ht="6.95" customHeight="1" x14ac:dyDescent="0.25">
      <c r="B11" s="86"/>
      <c r="C11" s="86"/>
      <c r="D11" s="86"/>
      <c r="E11" s="86"/>
    </row>
    <row r="12" spans="1:13" s="82" customFormat="1" ht="17.100000000000001" customHeight="1" x14ac:dyDescent="0.25">
      <c r="B12" s="86" t="s">
        <v>233</v>
      </c>
      <c r="C12" s="209" t="str">
        <f>IF($C$6="","",Datenquelle!H3)</f>
        <v/>
      </c>
      <c r="D12" s="210"/>
      <c r="E12" s="210"/>
      <c r="F12" s="211"/>
      <c r="G12" s="81"/>
      <c r="H12" s="81"/>
      <c r="I12" s="87" t="s">
        <v>1</v>
      </c>
      <c r="K12" s="212"/>
      <c r="L12" s="213"/>
    </row>
    <row r="13" spans="1:13" s="82" customFormat="1" ht="6.95" customHeight="1" x14ac:dyDescent="0.25">
      <c r="B13" s="86"/>
      <c r="C13" s="86"/>
      <c r="D13" s="86"/>
      <c r="E13" s="86"/>
      <c r="I13" s="87"/>
    </row>
    <row r="14" spans="1:13" s="82" customFormat="1" ht="17.100000000000001" customHeight="1" x14ac:dyDescent="0.25">
      <c r="B14" s="82" t="s">
        <v>150</v>
      </c>
      <c r="C14" s="195"/>
      <c r="D14" s="195"/>
      <c r="E14" s="195"/>
      <c r="F14" s="195"/>
      <c r="I14" s="87" t="s">
        <v>2</v>
      </c>
      <c r="K14" s="196" t="str">
        <f>IF($C$6="","",Datenquelle!I3)</f>
        <v/>
      </c>
      <c r="L14" s="197"/>
      <c r="M14" s="88"/>
    </row>
    <row r="15" spans="1:13" s="82" customFormat="1" ht="6.95" customHeight="1" x14ac:dyDescent="0.25">
      <c r="C15" s="89"/>
      <c r="D15" s="89"/>
      <c r="E15" s="89"/>
      <c r="F15" s="90"/>
      <c r="I15" s="91"/>
    </row>
    <row r="16" spans="1:13" s="82" customFormat="1" ht="17.100000000000001" customHeight="1" x14ac:dyDescent="0.25">
      <c r="B16" s="82" t="s">
        <v>154</v>
      </c>
      <c r="C16" s="195"/>
      <c r="D16" s="195"/>
      <c r="E16" s="195"/>
      <c r="F16" s="195"/>
      <c r="I16" s="90" t="s">
        <v>234</v>
      </c>
      <c r="K16" s="198">
        <v>2025</v>
      </c>
      <c r="L16" s="199"/>
    </row>
    <row r="17" spans="2:15" ht="6.95" customHeight="1" x14ac:dyDescent="0.25">
      <c r="B17" s="87"/>
      <c r="C17" s="200"/>
      <c r="D17" s="200"/>
      <c r="E17" s="92"/>
      <c r="F17" s="93"/>
    </row>
    <row r="18" spans="2:15" s="82" customFormat="1" ht="17.100000000000001" customHeight="1" x14ac:dyDescent="0.25">
      <c r="B18" s="82" t="s">
        <v>0</v>
      </c>
      <c r="C18" s="195"/>
      <c r="D18" s="195"/>
      <c r="E18" s="195"/>
      <c r="F18" s="195"/>
    </row>
    <row r="19" spans="2:15" s="82" customFormat="1" ht="21.75" customHeight="1" thickBot="1" x14ac:dyDescent="0.3">
      <c r="B19" s="172"/>
      <c r="C19" s="187"/>
      <c r="D19" s="187"/>
      <c r="E19" s="187"/>
      <c r="F19" s="187"/>
      <c r="G19" s="187"/>
      <c r="H19" s="187"/>
      <c r="I19" s="187"/>
      <c r="J19" s="187"/>
      <c r="K19" s="187"/>
      <c r="L19" s="187"/>
    </row>
    <row r="20" spans="2:15" s="82" customFormat="1" ht="30" customHeight="1" x14ac:dyDescent="0.25">
      <c r="B20" s="188" t="s">
        <v>286</v>
      </c>
      <c r="C20" s="189"/>
      <c r="D20" s="189"/>
      <c r="E20" s="189"/>
      <c r="F20" s="189"/>
      <c r="G20" s="189"/>
      <c r="H20" s="189"/>
      <c r="I20" s="189"/>
      <c r="J20" s="189"/>
      <c r="K20" s="189"/>
      <c r="L20" s="190"/>
    </row>
    <row r="21" spans="2:15" s="82" customFormat="1" ht="9.9499999999999993" customHeight="1" x14ac:dyDescent="0.25">
      <c r="B21" s="95"/>
      <c r="C21" s="96"/>
      <c r="D21" s="96"/>
      <c r="E21" s="96"/>
      <c r="F21" s="96"/>
      <c r="G21" s="96"/>
      <c r="H21" s="96"/>
      <c r="I21" s="96"/>
      <c r="J21" s="96"/>
      <c r="K21" s="97"/>
      <c r="L21" s="98"/>
    </row>
    <row r="22" spans="2:15" s="82" customFormat="1" ht="30" customHeight="1" x14ac:dyDescent="0.25">
      <c r="B22" s="191"/>
      <c r="C22" s="192"/>
      <c r="D22" s="192"/>
      <c r="E22" s="192" t="s">
        <v>235</v>
      </c>
      <c r="F22" s="192"/>
      <c r="G22" s="192" t="s">
        <v>236</v>
      </c>
      <c r="H22" s="192"/>
      <c r="I22" s="192"/>
      <c r="J22" s="192"/>
      <c r="K22" s="193" t="s">
        <v>237</v>
      </c>
      <c r="L22" s="194"/>
      <c r="O22" s="88"/>
    </row>
    <row r="23" spans="2:15" s="82" customFormat="1" ht="24" customHeight="1" x14ac:dyDescent="0.25">
      <c r="B23" s="184" t="s">
        <v>238</v>
      </c>
      <c r="C23" s="185"/>
      <c r="D23" s="186"/>
      <c r="E23" s="176"/>
      <c r="F23" s="177"/>
      <c r="G23" s="176"/>
      <c r="H23" s="178"/>
      <c r="I23" s="178"/>
      <c r="J23" s="177"/>
      <c r="K23" s="179"/>
      <c r="L23" s="180"/>
      <c r="O23" s="99"/>
    </row>
    <row r="24" spans="2:15" s="82" customFormat="1" ht="24" customHeight="1" x14ac:dyDescent="0.25">
      <c r="B24" s="181" t="s">
        <v>239</v>
      </c>
      <c r="C24" s="182"/>
      <c r="D24" s="183"/>
      <c r="E24" s="176"/>
      <c r="F24" s="177"/>
      <c r="G24" s="176"/>
      <c r="H24" s="178"/>
      <c r="I24" s="178"/>
      <c r="J24" s="177"/>
      <c r="K24" s="179"/>
      <c r="L24" s="180"/>
    </row>
    <row r="25" spans="2:15" s="82" customFormat="1" ht="24" customHeight="1" x14ac:dyDescent="0.25">
      <c r="B25" s="181" t="s">
        <v>240</v>
      </c>
      <c r="C25" s="182"/>
      <c r="D25" s="183"/>
      <c r="E25" s="176"/>
      <c r="F25" s="177"/>
      <c r="G25" s="176"/>
      <c r="H25" s="178"/>
      <c r="I25" s="178"/>
      <c r="J25" s="177"/>
      <c r="K25" s="179"/>
      <c r="L25" s="180"/>
    </row>
    <row r="26" spans="2:15" s="82" customFormat="1" ht="24" customHeight="1" x14ac:dyDescent="0.25">
      <c r="B26" s="174" t="s">
        <v>241</v>
      </c>
      <c r="C26" s="175"/>
      <c r="D26" s="175"/>
      <c r="E26" s="176"/>
      <c r="F26" s="177"/>
      <c r="G26" s="176"/>
      <c r="H26" s="178"/>
      <c r="I26" s="178"/>
      <c r="J26" s="177"/>
      <c r="K26" s="179"/>
      <c r="L26" s="180"/>
    </row>
    <row r="27" spans="2:15" s="82" customFormat="1" ht="24" customHeight="1" x14ac:dyDescent="0.25">
      <c r="B27" s="174" t="s">
        <v>242</v>
      </c>
      <c r="C27" s="175"/>
      <c r="D27" s="175"/>
      <c r="E27" s="176"/>
      <c r="F27" s="177"/>
      <c r="G27" s="176"/>
      <c r="H27" s="178"/>
      <c r="I27" s="178"/>
      <c r="J27" s="177"/>
      <c r="K27" s="179"/>
      <c r="L27" s="180"/>
    </row>
    <row r="28" spans="2:15" s="82" customFormat="1" ht="24" customHeight="1" x14ac:dyDescent="0.25">
      <c r="B28" s="174" t="s">
        <v>243</v>
      </c>
      <c r="C28" s="175"/>
      <c r="D28" s="175"/>
      <c r="E28" s="176"/>
      <c r="F28" s="177"/>
      <c r="G28" s="176"/>
      <c r="H28" s="178"/>
      <c r="I28" s="178"/>
      <c r="J28" s="177"/>
      <c r="K28" s="179"/>
      <c r="L28" s="180"/>
    </row>
    <row r="29" spans="2:15" s="82" customFormat="1" ht="24" customHeight="1" x14ac:dyDescent="0.25">
      <c r="B29" s="174" t="s">
        <v>244</v>
      </c>
      <c r="C29" s="175"/>
      <c r="D29" s="175"/>
      <c r="E29" s="176"/>
      <c r="F29" s="177"/>
      <c r="G29" s="176"/>
      <c r="H29" s="178"/>
      <c r="I29" s="178"/>
      <c r="J29" s="177"/>
      <c r="K29" s="179"/>
      <c r="L29" s="180"/>
    </row>
    <row r="30" spans="2:15" s="82" customFormat="1" ht="24" customHeight="1" x14ac:dyDescent="0.25">
      <c r="B30" s="174" t="s">
        <v>245</v>
      </c>
      <c r="C30" s="175"/>
      <c r="D30" s="175"/>
      <c r="E30" s="176"/>
      <c r="F30" s="177"/>
      <c r="G30" s="176"/>
      <c r="H30" s="178"/>
      <c r="I30" s="178"/>
      <c r="J30" s="177"/>
      <c r="K30" s="179"/>
      <c r="L30" s="180"/>
    </row>
    <row r="31" spans="2:15" s="82" customFormat="1" ht="24" customHeight="1" x14ac:dyDescent="0.25">
      <c r="B31" s="174" t="s">
        <v>246</v>
      </c>
      <c r="C31" s="175"/>
      <c r="D31" s="175"/>
      <c r="E31" s="176"/>
      <c r="F31" s="177"/>
      <c r="G31" s="176"/>
      <c r="H31" s="178"/>
      <c r="I31" s="178"/>
      <c r="J31" s="177"/>
      <c r="K31" s="179"/>
      <c r="L31" s="180"/>
    </row>
    <row r="32" spans="2:15" s="82" customFormat="1" ht="24" customHeight="1" x14ac:dyDescent="0.25">
      <c r="B32" s="174" t="s">
        <v>247</v>
      </c>
      <c r="C32" s="175"/>
      <c r="D32" s="175"/>
      <c r="E32" s="176"/>
      <c r="F32" s="177"/>
      <c r="G32" s="176"/>
      <c r="H32" s="178"/>
      <c r="I32" s="178"/>
      <c r="J32" s="177"/>
      <c r="K32" s="179"/>
      <c r="L32" s="180"/>
    </row>
    <row r="33" spans="2:12" s="82" customFormat="1" ht="24" customHeight="1" x14ac:dyDescent="0.25">
      <c r="B33" s="174" t="s">
        <v>248</v>
      </c>
      <c r="C33" s="175"/>
      <c r="D33" s="175"/>
      <c r="E33" s="176"/>
      <c r="F33" s="177"/>
      <c r="G33" s="176"/>
      <c r="H33" s="178"/>
      <c r="I33" s="178"/>
      <c r="J33" s="177"/>
      <c r="K33" s="179"/>
      <c r="L33" s="180"/>
    </row>
    <row r="34" spans="2:12" s="82" customFormat="1" ht="24" customHeight="1" x14ac:dyDescent="0.25">
      <c r="B34" s="174" t="s">
        <v>249</v>
      </c>
      <c r="C34" s="175"/>
      <c r="D34" s="175"/>
      <c r="E34" s="176"/>
      <c r="F34" s="177"/>
      <c r="G34" s="176"/>
      <c r="H34" s="178"/>
      <c r="I34" s="178"/>
      <c r="J34" s="177"/>
      <c r="K34" s="179"/>
      <c r="L34" s="180"/>
    </row>
    <row r="35" spans="2:12" s="82" customFormat="1" ht="24" customHeight="1" x14ac:dyDescent="0.25">
      <c r="B35" s="174" t="s">
        <v>250</v>
      </c>
      <c r="C35" s="175"/>
      <c r="D35" s="175"/>
      <c r="E35" s="176"/>
      <c r="F35" s="177"/>
      <c r="G35" s="176"/>
      <c r="H35" s="178"/>
      <c r="I35" s="178"/>
      <c r="J35" s="177"/>
      <c r="K35" s="179"/>
      <c r="L35" s="180"/>
    </row>
    <row r="36" spans="2:12" s="82" customFormat="1" ht="24" customHeight="1" x14ac:dyDescent="0.25">
      <c r="B36" s="174" t="s">
        <v>251</v>
      </c>
      <c r="C36" s="175"/>
      <c r="D36" s="175"/>
      <c r="E36" s="176"/>
      <c r="F36" s="177"/>
      <c r="G36" s="176"/>
      <c r="H36" s="178"/>
      <c r="I36" s="178"/>
      <c r="J36" s="177"/>
      <c r="K36" s="179"/>
      <c r="L36" s="180"/>
    </row>
    <row r="37" spans="2:12" s="82" customFormat="1" ht="24" customHeight="1" x14ac:dyDescent="0.25">
      <c r="B37" s="174" t="s">
        <v>252</v>
      </c>
      <c r="C37" s="175"/>
      <c r="D37" s="175"/>
      <c r="E37" s="176"/>
      <c r="F37" s="177"/>
      <c r="G37" s="176"/>
      <c r="H37" s="178"/>
      <c r="I37" s="178"/>
      <c r="J37" s="177"/>
      <c r="K37" s="179"/>
      <c r="L37" s="180"/>
    </row>
    <row r="38" spans="2:12" s="82" customFormat="1" ht="24" customHeight="1" x14ac:dyDescent="0.25">
      <c r="B38" s="174" t="s">
        <v>253</v>
      </c>
      <c r="C38" s="175"/>
      <c r="D38" s="175"/>
      <c r="E38" s="176"/>
      <c r="F38" s="177"/>
      <c r="G38" s="176"/>
      <c r="H38" s="178"/>
      <c r="I38" s="178"/>
      <c r="J38" s="177"/>
      <c r="K38" s="179"/>
      <c r="L38" s="180"/>
    </row>
    <row r="39" spans="2:12" s="82" customFormat="1" ht="24" customHeight="1" x14ac:dyDescent="0.25">
      <c r="B39" s="174" t="s">
        <v>254</v>
      </c>
      <c r="C39" s="175"/>
      <c r="D39" s="175"/>
      <c r="E39" s="176"/>
      <c r="F39" s="177"/>
      <c r="G39" s="176"/>
      <c r="H39" s="178"/>
      <c r="I39" s="178"/>
      <c r="J39" s="177"/>
      <c r="K39" s="179"/>
      <c r="L39" s="180"/>
    </row>
    <row r="40" spans="2:12" s="82" customFormat="1" ht="24" customHeight="1" x14ac:dyDescent="0.25">
      <c r="B40" s="174" t="s">
        <v>255</v>
      </c>
      <c r="C40" s="175"/>
      <c r="D40" s="175"/>
      <c r="E40" s="176"/>
      <c r="F40" s="177"/>
      <c r="G40" s="176"/>
      <c r="H40" s="178"/>
      <c r="I40" s="178"/>
      <c r="J40" s="177"/>
      <c r="K40" s="179"/>
      <c r="L40" s="180"/>
    </row>
    <row r="41" spans="2:12" s="82" customFormat="1" ht="24" customHeight="1" x14ac:dyDescent="0.25">
      <c r="B41" s="174" t="s">
        <v>256</v>
      </c>
      <c r="C41" s="175"/>
      <c r="D41" s="175"/>
      <c r="E41" s="176"/>
      <c r="F41" s="177"/>
      <c r="G41" s="176"/>
      <c r="H41" s="178"/>
      <c r="I41" s="178"/>
      <c r="J41" s="177"/>
      <c r="K41" s="179"/>
      <c r="L41" s="180"/>
    </row>
    <row r="42" spans="2:12" s="82" customFormat="1" ht="24" customHeight="1" x14ac:dyDescent="0.25">
      <c r="B42" s="174" t="s">
        <v>257</v>
      </c>
      <c r="C42" s="175"/>
      <c r="D42" s="175"/>
      <c r="E42" s="176"/>
      <c r="F42" s="177"/>
      <c r="G42" s="176"/>
      <c r="H42" s="178"/>
      <c r="I42" s="178"/>
      <c r="J42" s="177"/>
      <c r="K42" s="179"/>
      <c r="L42" s="180"/>
    </row>
    <row r="43" spans="2:12" s="82" customFormat="1" ht="24" customHeight="1" x14ac:dyDescent="0.25">
      <c r="B43" s="174" t="s">
        <v>258</v>
      </c>
      <c r="C43" s="175"/>
      <c r="D43" s="175"/>
      <c r="E43" s="176"/>
      <c r="F43" s="177"/>
      <c r="G43" s="176"/>
      <c r="H43" s="178"/>
      <c r="I43" s="178"/>
      <c r="J43" s="177"/>
      <c r="K43" s="179"/>
      <c r="L43" s="180"/>
    </row>
    <row r="44" spans="2:12" s="82" customFormat="1" ht="24" customHeight="1" x14ac:dyDescent="0.25">
      <c r="B44" s="174" t="s">
        <v>259</v>
      </c>
      <c r="C44" s="175"/>
      <c r="D44" s="175"/>
      <c r="E44" s="176"/>
      <c r="F44" s="177"/>
      <c r="G44" s="176"/>
      <c r="H44" s="178"/>
      <c r="I44" s="178"/>
      <c r="J44" s="177"/>
      <c r="K44" s="179"/>
      <c r="L44" s="180"/>
    </row>
    <row r="45" spans="2:12" s="82" customFormat="1" ht="24" customHeight="1" x14ac:dyDescent="0.25">
      <c r="B45" s="174" t="s">
        <v>260</v>
      </c>
      <c r="C45" s="175"/>
      <c r="D45" s="175"/>
      <c r="E45" s="176"/>
      <c r="F45" s="177"/>
      <c r="G45" s="176"/>
      <c r="H45" s="178"/>
      <c r="I45" s="178"/>
      <c r="J45" s="177"/>
      <c r="K45" s="179"/>
      <c r="L45" s="180"/>
    </row>
    <row r="46" spans="2:12" s="82" customFormat="1" ht="24" customHeight="1" x14ac:dyDescent="0.25">
      <c r="B46" s="174" t="s">
        <v>261</v>
      </c>
      <c r="C46" s="175"/>
      <c r="D46" s="175"/>
      <c r="E46" s="176"/>
      <c r="F46" s="177"/>
      <c r="G46" s="176"/>
      <c r="H46" s="178"/>
      <c r="I46" s="178"/>
      <c r="J46" s="177"/>
      <c r="K46" s="179"/>
      <c r="L46" s="180"/>
    </row>
    <row r="47" spans="2:12" s="82" customFormat="1" ht="24" customHeight="1" x14ac:dyDescent="0.25">
      <c r="B47" s="174" t="s">
        <v>262</v>
      </c>
      <c r="C47" s="175"/>
      <c r="D47" s="175"/>
      <c r="E47" s="176"/>
      <c r="F47" s="177"/>
      <c r="G47" s="176"/>
      <c r="H47" s="178"/>
      <c r="I47" s="178"/>
      <c r="J47" s="177"/>
      <c r="K47" s="179"/>
      <c r="L47" s="180"/>
    </row>
    <row r="48" spans="2:12" s="82" customFormat="1" ht="24" customHeight="1" x14ac:dyDescent="0.25">
      <c r="B48" s="174" t="s">
        <v>263</v>
      </c>
      <c r="C48" s="175"/>
      <c r="D48" s="175"/>
      <c r="E48" s="176"/>
      <c r="F48" s="177"/>
      <c r="G48" s="176"/>
      <c r="H48" s="178"/>
      <c r="I48" s="178"/>
      <c r="J48" s="177"/>
      <c r="K48" s="179"/>
      <c r="L48" s="180"/>
    </row>
    <row r="49" spans="2:12" s="82" customFormat="1" ht="24" customHeight="1" x14ac:dyDescent="0.25">
      <c r="B49" s="174" t="s">
        <v>264</v>
      </c>
      <c r="C49" s="175"/>
      <c r="D49" s="175"/>
      <c r="E49" s="176"/>
      <c r="F49" s="177"/>
      <c r="G49" s="176"/>
      <c r="H49" s="178"/>
      <c r="I49" s="178"/>
      <c r="J49" s="177"/>
      <c r="K49" s="179"/>
      <c r="L49" s="180"/>
    </row>
    <row r="50" spans="2:12" s="82" customFormat="1" ht="24" customHeight="1" x14ac:dyDescent="0.25">
      <c r="B50" s="174" t="s">
        <v>265</v>
      </c>
      <c r="C50" s="175"/>
      <c r="D50" s="175"/>
      <c r="E50" s="176"/>
      <c r="F50" s="177"/>
      <c r="G50" s="176"/>
      <c r="H50" s="178"/>
      <c r="I50" s="178"/>
      <c r="J50" s="177"/>
      <c r="K50" s="179"/>
      <c r="L50" s="180"/>
    </row>
    <row r="51" spans="2:12" s="82" customFormat="1" ht="24" customHeight="1" x14ac:dyDescent="0.25">
      <c r="B51" s="174" t="s">
        <v>266</v>
      </c>
      <c r="C51" s="175"/>
      <c r="D51" s="175"/>
      <c r="E51" s="176"/>
      <c r="F51" s="177"/>
      <c r="G51" s="176"/>
      <c r="H51" s="178"/>
      <c r="I51" s="178"/>
      <c r="J51" s="177"/>
      <c r="K51" s="179"/>
      <c r="L51" s="180"/>
    </row>
    <row r="52" spans="2:12" s="82" customFormat="1" ht="24" customHeight="1" x14ac:dyDescent="0.25">
      <c r="B52" s="174" t="s">
        <v>267</v>
      </c>
      <c r="C52" s="175"/>
      <c r="D52" s="175"/>
      <c r="E52" s="176"/>
      <c r="F52" s="177"/>
      <c r="G52" s="176"/>
      <c r="H52" s="178"/>
      <c r="I52" s="178"/>
      <c r="J52" s="177"/>
      <c r="K52" s="179"/>
      <c r="L52" s="180"/>
    </row>
    <row r="53" spans="2:12" s="82" customFormat="1" ht="24" customHeight="1" x14ac:dyDescent="0.25">
      <c r="B53" s="174" t="s">
        <v>268</v>
      </c>
      <c r="C53" s="175"/>
      <c r="D53" s="175"/>
      <c r="E53" s="176"/>
      <c r="F53" s="177"/>
      <c r="G53" s="176"/>
      <c r="H53" s="178"/>
      <c r="I53" s="178"/>
      <c r="J53" s="177"/>
      <c r="K53" s="179"/>
      <c r="L53" s="180"/>
    </row>
    <row r="54" spans="2:12" s="82" customFormat="1" ht="24" customHeight="1" x14ac:dyDescent="0.25">
      <c r="B54" s="174" t="s">
        <v>269</v>
      </c>
      <c r="C54" s="175"/>
      <c r="D54" s="175"/>
      <c r="E54" s="176"/>
      <c r="F54" s="177"/>
      <c r="G54" s="176"/>
      <c r="H54" s="178"/>
      <c r="I54" s="178"/>
      <c r="J54" s="177"/>
      <c r="K54" s="179"/>
      <c r="L54" s="180"/>
    </row>
    <row r="55" spans="2:12" s="82" customFormat="1" ht="24" customHeight="1" x14ac:dyDescent="0.25">
      <c r="B55" s="174" t="s">
        <v>270</v>
      </c>
      <c r="C55" s="175"/>
      <c r="D55" s="175"/>
      <c r="E55" s="176"/>
      <c r="F55" s="177"/>
      <c r="G55" s="176"/>
      <c r="H55" s="178"/>
      <c r="I55" s="178"/>
      <c r="J55" s="177"/>
      <c r="K55" s="179"/>
      <c r="L55" s="180"/>
    </row>
    <row r="56" spans="2:12" s="82" customFormat="1" ht="24" customHeight="1" x14ac:dyDescent="0.25">
      <c r="B56" s="174" t="s">
        <v>271</v>
      </c>
      <c r="C56" s="175"/>
      <c r="D56" s="175"/>
      <c r="E56" s="176"/>
      <c r="F56" s="177"/>
      <c r="G56" s="176"/>
      <c r="H56" s="178"/>
      <c r="I56" s="178"/>
      <c r="J56" s="177"/>
      <c r="K56" s="179"/>
      <c r="L56" s="180"/>
    </row>
    <row r="57" spans="2:12" s="82" customFormat="1" ht="24" customHeight="1" x14ac:dyDescent="0.25">
      <c r="B57" s="174" t="s">
        <v>272</v>
      </c>
      <c r="C57" s="175"/>
      <c r="D57" s="175"/>
      <c r="E57" s="176"/>
      <c r="F57" s="177"/>
      <c r="G57" s="176"/>
      <c r="H57" s="178"/>
      <c r="I57" s="178"/>
      <c r="J57" s="177"/>
      <c r="K57" s="179"/>
      <c r="L57" s="180"/>
    </row>
    <row r="58" spans="2:12" s="82" customFormat="1" ht="24" customHeight="1" x14ac:dyDescent="0.25">
      <c r="B58" s="174" t="s">
        <v>273</v>
      </c>
      <c r="C58" s="175"/>
      <c r="D58" s="175"/>
      <c r="E58" s="176"/>
      <c r="F58" s="177"/>
      <c r="G58" s="176"/>
      <c r="H58" s="178"/>
      <c r="I58" s="178"/>
      <c r="J58" s="177"/>
      <c r="K58" s="179"/>
      <c r="L58" s="180"/>
    </row>
    <row r="59" spans="2:12" s="82" customFormat="1" ht="24" customHeight="1" x14ac:dyDescent="0.25">
      <c r="B59" s="174" t="s">
        <v>274</v>
      </c>
      <c r="C59" s="175"/>
      <c r="D59" s="175"/>
      <c r="E59" s="176"/>
      <c r="F59" s="177"/>
      <c r="G59" s="176"/>
      <c r="H59" s="178"/>
      <c r="I59" s="178"/>
      <c r="J59" s="177"/>
      <c r="K59" s="179"/>
      <c r="L59" s="180"/>
    </row>
    <row r="60" spans="2:12" s="82" customFormat="1" ht="24" customHeight="1" x14ac:dyDescent="0.25">
      <c r="B60" s="174" t="s">
        <v>275</v>
      </c>
      <c r="C60" s="175"/>
      <c r="D60" s="175"/>
      <c r="E60" s="176"/>
      <c r="F60" s="177"/>
      <c r="G60" s="176"/>
      <c r="H60" s="178"/>
      <c r="I60" s="178"/>
      <c r="J60" s="177"/>
      <c r="K60" s="179"/>
      <c r="L60" s="180"/>
    </row>
    <row r="61" spans="2:12" s="82" customFormat="1" ht="24" customHeight="1" x14ac:dyDescent="0.25">
      <c r="B61" s="174" t="s">
        <v>276</v>
      </c>
      <c r="C61" s="175"/>
      <c r="D61" s="175"/>
      <c r="E61" s="176"/>
      <c r="F61" s="177"/>
      <c r="G61" s="176"/>
      <c r="H61" s="178"/>
      <c r="I61" s="178"/>
      <c r="J61" s="177"/>
      <c r="K61" s="179"/>
      <c r="L61" s="180"/>
    </row>
    <row r="62" spans="2:12" s="82" customFormat="1" ht="24" customHeight="1" x14ac:dyDescent="0.25">
      <c r="B62" s="174" t="s">
        <v>277</v>
      </c>
      <c r="C62" s="175"/>
      <c r="D62" s="175"/>
      <c r="E62" s="176"/>
      <c r="F62" s="177"/>
      <c r="G62" s="176"/>
      <c r="H62" s="178"/>
      <c r="I62" s="178"/>
      <c r="J62" s="177"/>
      <c r="K62" s="179"/>
      <c r="L62" s="180"/>
    </row>
    <row r="63" spans="2:12" s="82" customFormat="1" ht="6" customHeight="1" x14ac:dyDescent="0.25">
      <c r="B63" s="161"/>
      <c r="C63" s="162"/>
      <c r="D63" s="162"/>
      <c r="E63" s="162"/>
      <c r="F63" s="162"/>
      <c r="G63" s="162"/>
      <c r="H63" s="162"/>
      <c r="I63" s="162"/>
      <c r="J63" s="162"/>
      <c r="K63" s="162"/>
      <c r="L63" s="163"/>
    </row>
    <row r="64" spans="2:12" s="82" customFormat="1" ht="30" customHeight="1" thickBot="1" x14ac:dyDescent="0.3">
      <c r="B64" s="164" t="s">
        <v>312</v>
      </c>
      <c r="C64" s="165"/>
      <c r="D64" s="166"/>
      <c r="E64" s="167"/>
      <c r="F64" s="168"/>
      <c r="G64" s="168"/>
      <c r="H64" s="168"/>
      <c r="I64" s="168"/>
      <c r="J64" s="169"/>
      <c r="K64" s="170" t="str">
        <f>IF(AND(K23="",K24="",K25="",K26="",K27="",K28="",K29="",K30="",K31="",K32="",K33="",K34="",K35="",K36="",K37="",K38="",K39="",K40="",K41="",K42="",K43="",K44="",K45="",K46="",K47="",K48="",K49="",K50="",K51="",K52="",K53="",K54="",K55="",K56="",K57="",K58="",K59="",K60="",K61="",K62=""),"",IF(SUM(K23:K62)=0,0,SUM(K23:K62)))</f>
        <v/>
      </c>
      <c r="L64" s="171"/>
    </row>
    <row r="65" spans="2:13" s="82" customFormat="1" ht="5.25" customHeight="1" x14ac:dyDescent="0.25">
      <c r="B65" s="100"/>
      <c r="C65" s="100"/>
      <c r="D65" s="100"/>
      <c r="L65" s="101"/>
    </row>
    <row r="66" spans="2:13" ht="7.5" customHeight="1" x14ac:dyDescent="0.25">
      <c r="B66" s="172"/>
      <c r="C66" s="172"/>
      <c r="D66" s="172"/>
      <c r="E66" s="172"/>
      <c r="F66" s="172"/>
      <c r="G66" s="172"/>
      <c r="H66" s="172"/>
      <c r="I66" s="172"/>
      <c r="J66" s="172"/>
      <c r="K66" s="172"/>
      <c r="L66" s="172"/>
    </row>
    <row r="67" spans="2:13" ht="83.25" customHeight="1" x14ac:dyDescent="0.25">
      <c r="B67" s="173" t="s">
        <v>278</v>
      </c>
      <c r="C67" s="173"/>
      <c r="D67" s="173"/>
      <c r="E67" s="173"/>
      <c r="F67" s="173"/>
      <c r="G67" s="173"/>
      <c r="H67" s="173"/>
      <c r="I67" s="173"/>
      <c r="J67" s="173"/>
      <c r="K67" s="173"/>
      <c r="L67" s="173"/>
      <c r="M67" s="79"/>
    </row>
    <row r="68" spans="2:13" x14ac:dyDescent="0.25">
      <c r="B68" s="94"/>
      <c r="C68" s="94"/>
      <c r="D68" s="94"/>
      <c r="E68" s="94"/>
      <c r="F68" s="94"/>
      <c r="G68" s="94"/>
      <c r="H68" s="94"/>
      <c r="I68" s="94"/>
      <c r="J68" s="94"/>
      <c r="K68" s="94"/>
      <c r="L68" s="94"/>
    </row>
    <row r="69" spans="2:13" x14ac:dyDescent="0.25">
      <c r="B69" s="94"/>
      <c r="C69" s="94"/>
      <c r="D69" s="94"/>
      <c r="E69" s="94"/>
      <c r="F69" s="94"/>
      <c r="G69" s="94"/>
      <c r="H69" s="94"/>
      <c r="I69" s="94"/>
      <c r="J69" s="94"/>
      <c r="K69" s="94"/>
      <c r="L69" s="94"/>
    </row>
    <row r="70" spans="2:13" x14ac:dyDescent="0.25">
      <c r="B70" s="94"/>
      <c r="C70" s="94"/>
      <c r="D70" s="94"/>
      <c r="E70" s="94"/>
      <c r="F70" s="94"/>
      <c r="G70" s="94"/>
      <c r="H70" s="94"/>
      <c r="I70" s="94"/>
      <c r="J70" s="94"/>
      <c r="K70" s="94"/>
      <c r="L70" s="94"/>
    </row>
    <row r="71" spans="2:13" x14ac:dyDescent="0.25">
      <c r="B71" s="94"/>
      <c r="C71" s="94"/>
      <c r="D71" s="94"/>
      <c r="E71" s="94"/>
      <c r="F71" s="94"/>
      <c r="G71" s="94"/>
      <c r="H71" s="94"/>
      <c r="I71" s="94"/>
      <c r="J71" s="94"/>
      <c r="K71" s="94"/>
      <c r="L71" s="94"/>
    </row>
    <row r="72" spans="2:13" x14ac:dyDescent="0.25">
      <c r="B72" s="94"/>
      <c r="C72" s="94"/>
      <c r="D72" s="94"/>
      <c r="E72" s="94"/>
      <c r="F72" s="94"/>
      <c r="G72" s="94"/>
      <c r="H72" s="94"/>
      <c r="I72" s="94"/>
      <c r="J72" s="94"/>
      <c r="K72" s="94"/>
      <c r="L72" s="94"/>
    </row>
  </sheetData>
  <sheetProtection algorithmName="SHA-512" hashValue="f83H/WFFwbLMYg07Nh6+T9h69phsp7sdSnUsHuigyic2ZVJ2ONDDlXVRsGh+RAwiYXlEN6jNqQEgiPcizYiYWA==" saltValue="9LG/evpRtRYiBtqj/qFI3g==" spinCount="100000" sheet="1" objects="1" selectLockedCells="1"/>
  <dataConsolidate/>
  <mergeCells count="185">
    <mergeCell ref="C14:F14"/>
    <mergeCell ref="K14:L14"/>
    <mergeCell ref="C16:F16"/>
    <mergeCell ref="K16:L16"/>
    <mergeCell ref="C17:D17"/>
    <mergeCell ref="C18:F18"/>
    <mergeCell ref="B4:L4"/>
    <mergeCell ref="C6:F6"/>
    <mergeCell ref="J6:L6"/>
    <mergeCell ref="C8:L8"/>
    <mergeCell ref="C10:L10"/>
    <mergeCell ref="C12:F12"/>
    <mergeCell ref="K12:L12"/>
    <mergeCell ref="B23:D23"/>
    <mergeCell ref="E23:F23"/>
    <mergeCell ref="G23:J23"/>
    <mergeCell ref="K23:L23"/>
    <mergeCell ref="B24:D24"/>
    <mergeCell ref="E24:F24"/>
    <mergeCell ref="G24:J24"/>
    <mergeCell ref="K24:L24"/>
    <mergeCell ref="B19:L19"/>
    <mergeCell ref="B20:L20"/>
    <mergeCell ref="B22:D22"/>
    <mergeCell ref="E22:F22"/>
    <mergeCell ref="G22:J22"/>
    <mergeCell ref="K22:L22"/>
    <mergeCell ref="B27:D27"/>
    <mergeCell ref="E27:F27"/>
    <mergeCell ref="G27:J27"/>
    <mergeCell ref="K27:L27"/>
    <mergeCell ref="B28:D28"/>
    <mergeCell ref="E28:F28"/>
    <mergeCell ref="G28:J28"/>
    <mergeCell ref="K28:L28"/>
    <mergeCell ref="B25:D25"/>
    <mergeCell ref="E25:F25"/>
    <mergeCell ref="G25:J25"/>
    <mergeCell ref="K25:L25"/>
    <mergeCell ref="B26:D26"/>
    <mergeCell ref="E26:F26"/>
    <mergeCell ref="G26:J26"/>
    <mergeCell ref="K26:L26"/>
    <mergeCell ref="B31:D31"/>
    <mergeCell ref="E31:F31"/>
    <mergeCell ref="G31:J31"/>
    <mergeCell ref="K31:L31"/>
    <mergeCell ref="B32:D32"/>
    <mergeCell ref="E32:F32"/>
    <mergeCell ref="G32:J32"/>
    <mergeCell ref="K32:L32"/>
    <mergeCell ref="B29:D29"/>
    <mergeCell ref="E29:F29"/>
    <mergeCell ref="G29:J29"/>
    <mergeCell ref="K29:L29"/>
    <mergeCell ref="B30:D30"/>
    <mergeCell ref="E30:F30"/>
    <mergeCell ref="G30:J30"/>
    <mergeCell ref="K30:L30"/>
    <mergeCell ref="B35:D35"/>
    <mergeCell ref="E35:F35"/>
    <mergeCell ref="G35:J35"/>
    <mergeCell ref="K35:L35"/>
    <mergeCell ref="B36:D36"/>
    <mergeCell ref="E36:F36"/>
    <mergeCell ref="G36:J36"/>
    <mergeCell ref="K36:L36"/>
    <mergeCell ref="B33:D33"/>
    <mergeCell ref="E33:F33"/>
    <mergeCell ref="G33:J33"/>
    <mergeCell ref="K33:L33"/>
    <mergeCell ref="B34:D34"/>
    <mergeCell ref="E34:F34"/>
    <mergeCell ref="G34:J34"/>
    <mergeCell ref="K34:L34"/>
    <mergeCell ref="B39:D39"/>
    <mergeCell ref="E39:F39"/>
    <mergeCell ref="G39:J39"/>
    <mergeCell ref="K39:L39"/>
    <mergeCell ref="B40:D40"/>
    <mergeCell ref="E40:F40"/>
    <mergeCell ref="G40:J40"/>
    <mergeCell ref="K40:L40"/>
    <mergeCell ref="B37:D37"/>
    <mergeCell ref="E37:F37"/>
    <mergeCell ref="G37:J37"/>
    <mergeCell ref="K37:L37"/>
    <mergeCell ref="B38:D38"/>
    <mergeCell ref="E38:F38"/>
    <mergeCell ref="G38:J38"/>
    <mergeCell ref="K38:L38"/>
    <mergeCell ref="B43:D43"/>
    <mergeCell ref="E43:F43"/>
    <mergeCell ref="G43:J43"/>
    <mergeCell ref="K43:L43"/>
    <mergeCell ref="B44:D44"/>
    <mergeCell ref="E44:F44"/>
    <mergeCell ref="G44:J44"/>
    <mergeCell ref="K44:L44"/>
    <mergeCell ref="B41:D41"/>
    <mergeCell ref="E41:F41"/>
    <mergeCell ref="G41:J41"/>
    <mergeCell ref="K41:L41"/>
    <mergeCell ref="B42:D42"/>
    <mergeCell ref="E42:F42"/>
    <mergeCell ref="G42:J42"/>
    <mergeCell ref="K42:L42"/>
    <mergeCell ref="B47:D47"/>
    <mergeCell ref="E47:F47"/>
    <mergeCell ref="G47:J47"/>
    <mergeCell ref="K47:L47"/>
    <mergeCell ref="B48:D48"/>
    <mergeCell ref="E48:F48"/>
    <mergeCell ref="G48:J48"/>
    <mergeCell ref="K48:L48"/>
    <mergeCell ref="B45:D45"/>
    <mergeCell ref="E45:F45"/>
    <mergeCell ref="G45:J45"/>
    <mergeCell ref="K45:L45"/>
    <mergeCell ref="B46:D46"/>
    <mergeCell ref="E46:F46"/>
    <mergeCell ref="G46:J46"/>
    <mergeCell ref="K46:L46"/>
    <mergeCell ref="B51:D51"/>
    <mergeCell ref="E51:F51"/>
    <mergeCell ref="G51:J51"/>
    <mergeCell ref="K51:L51"/>
    <mergeCell ref="B52:D52"/>
    <mergeCell ref="E52:F52"/>
    <mergeCell ref="G52:J52"/>
    <mergeCell ref="K52:L52"/>
    <mergeCell ref="B49:D49"/>
    <mergeCell ref="E49:F49"/>
    <mergeCell ref="G49:J49"/>
    <mergeCell ref="K49:L49"/>
    <mergeCell ref="B50:D50"/>
    <mergeCell ref="E50:F50"/>
    <mergeCell ref="G50:J50"/>
    <mergeCell ref="K50:L50"/>
    <mergeCell ref="B55:D55"/>
    <mergeCell ref="E55:F55"/>
    <mergeCell ref="G55:J55"/>
    <mergeCell ref="K55:L55"/>
    <mergeCell ref="B56:D56"/>
    <mergeCell ref="E56:F56"/>
    <mergeCell ref="G56:J56"/>
    <mergeCell ref="K56:L56"/>
    <mergeCell ref="B53:D53"/>
    <mergeCell ref="E53:F53"/>
    <mergeCell ref="G53:J53"/>
    <mergeCell ref="K53:L53"/>
    <mergeCell ref="B54:D54"/>
    <mergeCell ref="E54:F54"/>
    <mergeCell ref="G54:J54"/>
    <mergeCell ref="K54:L54"/>
    <mergeCell ref="B59:D59"/>
    <mergeCell ref="E59:F59"/>
    <mergeCell ref="G59:J59"/>
    <mergeCell ref="K59:L59"/>
    <mergeCell ref="B60:D60"/>
    <mergeCell ref="E60:F60"/>
    <mergeCell ref="G60:J60"/>
    <mergeCell ref="K60:L60"/>
    <mergeCell ref="B57:D57"/>
    <mergeCell ref="E57:F57"/>
    <mergeCell ref="G57:J57"/>
    <mergeCell ref="K57:L57"/>
    <mergeCell ref="B58:D58"/>
    <mergeCell ref="E58:F58"/>
    <mergeCell ref="G58:J58"/>
    <mergeCell ref="K58:L58"/>
    <mergeCell ref="B63:L63"/>
    <mergeCell ref="B64:D64"/>
    <mergeCell ref="E64:J64"/>
    <mergeCell ref="K64:L64"/>
    <mergeCell ref="B66:L66"/>
    <mergeCell ref="B67:L67"/>
    <mergeCell ref="B61:D61"/>
    <mergeCell ref="E61:F61"/>
    <mergeCell ref="G61:J61"/>
    <mergeCell ref="K61:L61"/>
    <mergeCell ref="B62:D62"/>
    <mergeCell ref="E62:F62"/>
    <mergeCell ref="G62:J62"/>
    <mergeCell ref="K62:L62"/>
  </mergeCells>
  <phoneticPr fontId="82" type="noConversion"/>
  <conditionalFormatting sqref="C6">
    <cfRule type="expression" dxfId="33" priority="3" stopIfTrue="1">
      <formula>LEN(TRIM(C6))=0</formula>
    </cfRule>
  </conditionalFormatting>
  <conditionalFormatting sqref="C14">
    <cfRule type="expression" dxfId="32" priority="5" stopIfTrue="1">
      <formula>LEN(TRIM(C14))=0</formula>
    </cfRule>
  </conditionalFormatting>
  <conditionalFormatting sqref="C16">
    <cfRule type="expression" dxfId="31" priority="4" stopIfTrue="1">
      <formula>LEN(TRIM(C16))=0</formula>
    </cfRule>
  </conditionalFormatting>
  <conditionalFormatting sqref="C18">
    <cfRule type="expression" dxfId="30" priority="8" stopIfTrue="1">
      <formula>LEN(TRIM(C18))=0</formula>
    </cfRule>
  </conditionalFormatting>
  <conditionalFormatting sqref="C14:F14 C16:F16">
    <cfRule type="expression" dxfId="29" priority="9">
      <formula>IF(OR(#REF!="Österreich",#REF!="Schweiz",#REF!="Italien",#REF!="Luxemburg",#REF!="Polen",#REF!="Rumänien",#REF!="China",#REF!="Russland"),TRUE,FALSE)</formula>
    </cfRule>
  </conditionalFormatting>
  <conditionalFormatting sqref="E23:J62">
    <cfRule type="expression" dxfId="28" priority="2" stopIfTrue="1">
      <formula>LEN(TRIM(E23))=0</formula>
    </cfRule>
  </conditionalFormatting>
  <conditionalFormatting sqref="F24:F25">
    <cfRule type="expression" dxfId="27" priority="7" stopIfTrue="1">
      <formula>LEN(TRIM(F24))=0</formula>
    </cfRule>
  </conditionalFormatting>
  <conditionalFormatting sqref="K12">
    <cfRule type="expression" dxfId="26" priority="1" stopIfTrue="1">
      <formula>LEN(TRIM(K12))=0</formula>
    </cfRule>
  </conditionalFormatting>
  <conditionalFormatting sqref="K23:K62">
    <cfRule type="expression" dxfId="25" priority="6" stopIfTrue="1">
      <formula>LEN(TRIM($K23))=0</formula>
    </cfRule>
  </conditionalFormatting>
  <dataValidations count="9">
    <dataValidation allowBlank="1" showInputMessage="1" showErrorMessage="1" errorTitle="Eingabefehler" error="Ganze Zahl zwischen 0 und 5000 eingeben." sqref="L65 K64:K65" xr:uid="{173A6BC7-3F15-4156-906B-AD0856D481DA}"/>
    <dataValidation type="date" allowBlank="1" showInputMessage="1" showErrorMessage="1" errorTitle="Eingabefehler" error="Format: tt.mm.jjjj_x000a__x000a_Zeitraum zwischen 01.10.2025 - 31.01.2027 angeben." sqref="K12:L12" xr:uid="{48250553-9F0B-4656-8E62-BE16D77F97A7}">
      <formula1>45931</formula1>
      <formula2>46418</formula2>
    </dataValidation>
    <dataValidation type="textLength" allowBlank="1" showErrorMessage="1" errorTitle="Eingabefehler" error="Nur Texteingabe möglich." prompt="Name, Vorname" sqref="C18:F18" xr:uid="{C8A3C9B9-0BD4-410D-B0DF-903ABF8B08FF}">
      <formula1>0</formula1>
      <formula2>100</formula2>
    </dataValidation>
    <dataValidation type="date" allowBlank="1" showInputMessage="1" showErrorMessage="1" errorTitle="Eingabefehler" error="Erstelldatum: dd.mm.jjjj" sqref="C17" xr:uid="{9B2A01A6-E776-4D22-8D98-1BBA13610308}">
      <formula1>41275</formula1>
      <formula2>41791</formula2>
    </dataValidation>
    <dataValidation allowBlank="1" showErrorMessage="1" errorTitle="Eingabefehler" error="Format: tt.mm.jjjj_x000a__x000a_Zeitraum zwischen 01.10.2024 - 31.01.2026 angeben." sqref="K14:L14" xr:uid="{4AF9DA0E-14CD-4A05-8F52-56A083C80097}"/>
    <dataValidation type="whole" allowBlank="1" showErrorMessage="1" errorTitle="Eingabefehler" error="Die IK-Nummer muss eine 9-stellige Ziffernfolge sein, welche mit 26 beginnt." prompt="Name, Vorname" sqref="C14:F14" xr:uid="{38621049-7E93-400F-963B-6279F407D7D9}">
      <formula1>260000000</formula1>
      <formula2>269999999</formula2>
    </dataValidation>
    <dataValidation type="whole" allowBlank="1" showErrorMessage="1" errorTitle="Eingabefehler" error="Die Standort-Nummer muss eine 9-stellige Ziffernfolge sein, welche mit 77 beginnt." prompt="Name, Vorname" sqref="C16:F16" xr:uid="{54CE8702-194F-4F78-8A27-654E62CA9612}">
      <formula1>770000000</formula1>
      <formula2>779999999</formula2>
    </dataValidation>
    <dataValidation type="textLength" allowBlank="1" showInputMessage="1" showErrorMessage="1" errorTitle="Zeichenlänge" error="Nur Texteingabe bis 200 Zeichen möglich." sqref="G23:J62" xr:uid="{6B621A6E-ECF1-47A8-9E8B-E18DE889F3DC}">
      <formula1>2</formula1>
      <formula2>200</formula2>
    </dataValidation>
    <dataValidation type="whole" showInputMessage="1" showErrorMessage="1" errorTitle="Eingabefehler" error="1. Ganze Zahl zwischen 0 und 5000 eingeben._x000a_2. Zentrumsart des Kooperationspartners muss ausgefüllt sein." sqref="K23:L62" xr:uid="{F6A360F2-EA49-49B9-AFE0-1F375900EBF0}">
      <formula1>0</formula1>
      <formula2>IF($E23&lt;&gt;"",5000,0)</formula2>
    </dataValidation>
  </dataValidations>
  <pageMargins left="0.4" right="0.34" top="0.27559055118110237" bottom="0.27559055118110237" header="0.11811023622047245" footer="0.11811023622047245"/>
  <pageSetup paperSize="9" scale="86" fitToHeight="0"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2"/>
  <legacy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errorTitle="Hinweis" error="Auswahl treffen über Dropdown-Liste." xr:uid="{F1F96AEC-5984-4C46-BA76-A968216D08AD}">
          <x14:formula1>
            <xm:f>Datenquelle!$A$6:$A$30</xm:f>
          </x14:formula1>
          <xm:sqref>C6:F6</xm:sqref>
        </x14:dataValidation>
        <x14:dataValidation type="list" allowBlank="1" showInputMessage="1" showErrorMessage="1" errorTitle="Hinweis" error="Auswahl treffen über Dropdown-Liste." xr:uid="{94199213-A04F-4885-8F1F-AA8DB8A55820}">
          <x14:formula1>
            <xm:f>Datenquelle!$L$5:$L$6</xm:f>
          </x14:formula1>
          <xm:sqref>E23:F62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DD70A-5765-49FC-BE47-6E966A3AF2BF}">
  <dimension ref="A1:F43"/>
  <sheetViews>
    <sheetView workbookViewId="0">
      <selection activeCell="A65" sqref="A65"/>
    </sheetView>
  </sheetViews>
  <sheetFormatPr defaultRowHeight="15" x14ac:dyDescent="0.25"/>
  <cols>
    <col min="3" max="3" width="11.7109375" customWidth="1"/>
    <col min="4" max="4" width="23.42578125" customWidth="1"/>
    <col min="5" max="5" width="45.28515625" customWidth="1"/>
    <col min="6" max="6" width="22.7109375" customWidth="1"/>
  </cols>
  <sheetData>
    <row r="1" spans="1:6" x14ac:dyDescent="0.25">
      <c r="A1" s="191"/>
      <c r="B1" s="192"/>
      <c r="C1" s="192"/>
      <c r="D1" s="156" t="str">
        <f>Basisdaten!E22</f>
        <v>Zentrumsart</v>
      </c>
      <c r="E1" s="156" t="str">
        <f>Basisdaten!G22</f>
        <v>Name Zentrum</v>
      </c>
      <c r="F1" s="156" t="str">
        <f>Basisdaten!K22</f>
        <v xml:space="preserve">Anzahl zugewiesener Pat. </v>
      </c>
    </row>
    <row r="2" spans="1:6" x14ac:dyDescent="0.25">
      <c r="A2" s="184" t="str">
        <f>Basisdaten!B23</f>
        <v>Kooperationspartner 1</v>
      </c>
      <c r="B2" s="185"/>
      <c r="C2" s="186"/>
      <c r="D2" s="158" t="str">
        <f>IF(Basisdaten!E23="","",Basisdaten!E23)</f>
        <v/>
      </c>
      <c r="E2" s="158" t="str">
        <f>IF(Basisdaten!G23="","",Basisdaten!G23)</f>
        <v/>
      </c>
      <c r="F2" s="158" t="str">
        <f>IF(Basisdaten!K23="","",Basisdaten!K23)</f>
        <v/>
      </c>
    </row>
    <row r="3" spans="1:6" ht="15" customHeight="1" x14ac:dyDescent="0.25">
      <c r="A3" s="184" t="str">
        <f>Basisdaten!B24</f>
        <v>Kooperationspartner 2</v>
      </c>
      <c r="B3" s="185"/>
      <c r="C3" s="186"/>
      <c r="D3" s="158" t="str">
        <f>IF(Basisdaten!E24="","",Basisdaten!E24)</f>
        <v/>
      </c>
      <c r="E3" s="158" t="str">
        <f>IF(Basisdaten!G24="","",Basisdaten!G24)</f>
        <v/>
      </c>
      <c r="F3" s="158" t="str">
        <f>IF(Basisdaten!K24="","",Basisdaten!K24)</f>
        <v/>
      </c>
    </row>
    <row r="4" spans="1:6" ht="15" customHeight="1" x14ac:dyDescent="0.25">
      <c r="A4" s="184" t="str">
        <f>Basisdaten!B25</f>
        <v>Kooperationspartner 3</v>
      </c>
      <c r="B4" s="185"/>
      <c r="C4" s="186"/>
      <c r="D4" s="158" t="str">
        <f>IF(Basisdaten!E25="","",Basisdaten!E25)</f>
        <v/>
      </c>
      <c r="E4" s="158" t="str">
        <f>IF(Basisdaten!G25="","",Basisdaten!G25)</f>
        <v/>
      </c>
      <c r="F4" s="158" t="str">
        <f>IF(Basisdaten!K25="","",Basisdaten!K25)</f>
        <v/>
      </c>
    </row>
    <row r="5" spans="1:6" ht="15" customHeight="1" x14ac:dyDescent="0.25">
      <c r="A5" s="184" t="str">
        <f>Basisdaten!B26</f>
        <v>Kooperationspartner 4</v>
      </c>
      <c r="B5" s="185"/>
      <c r="C5" s="186"/>
      <c r="D5" s="158" t="str">
        <f>IF(Basisdaten!E26="","",Basisdaten!E26)</f>
        <v/>
      </c>
      <c r="E5" s="158" t="str">
        <f>IF(Basisdaten!G26="","",Basisdaten!G26)</f>
        <v/>
      </c>
      <c r="F5" s="158" t="str">
        <f>IF(Basisdaten!K26="","",Basisdaten!K26)</f>
        <v/>
      </c>
    </row>
    <row r="6" spans="1:6" ht="15" customHeight="1" x14ac:dyDescent="0.25">
      <c r="A6" s="184" t="str">
        <f>Basisdaten!B27</f>
        <v>Kooperationspartner 5</v>
      </c>
      <c r="B6" s="185"/>
      <c r="C6" s="186"/>
      <c r="D6" s="158" t="str">
        <f>IF(Basisdaten!E27="","",Basisdaten!E27)</f>
        <v/>
      </c>
      <c r="E6" s="158" t="str">
        <f>IF(Basisdaten!G27="","",Basisdaten!G27)</f>
        <v/>
      </c>
      <c r="F6" s="158" t="str">
        <f>IF(Basisdaten!K27="","",Basisdaten!K27)</f>
        <v/>
      </c>
    </row>
    <row r="7" spans="1:6" ht="15" customHeight="1" x14ac:dyDescent="0.25">
      <c r="A7" s="184" t="str">
        <f>Basisdaten!B28</f>
        <v>Kooperationspartner 6</v>
      </c>
      <c r="B7" s="185"/>
      <c r="C7" s="186"/>
      <c r="D7" s="158" t="str">
        <f>IF(Basisdaten!E28="","",Basisdaten!E28)</f>
        <v/>
      </c>
      <c r="E7" s="158" t="str">
        <f>IF(Basisdaten!G28="","",Basisdaten!G28)</f>
        <v/>
      </c>
      <c r="F7" s="158" t="str">
        <f>IF(Basisdaten!K28="","",Basisdaten!K28)</f>
        <v/>
      </c>
    </row>
    <row r="8" spans="1:6" ht="15" customHeight="1" x14ac:dyDescent="0.25">
      <c r="A8" s="184" t="str">
        <f>Basisdaten!B29</f>
        <v>Kooperationspartner 7</v>
      </c>
      <c r="B8" s="185"/>
      <c r="C8" s="186"/>
      <c r="D8" s="158" t="str">
        <f>IF(Basisdaten!E29="","",Basisdaten!E29)</f>
        <v/>
      </c>
      <c r="E8" s="158" t="str">
        <f>IF(Basisdaten!G29="","",Basisdaten!G29)</f>
        <v/>
      </c>
      <c r="F8" s="158" t="str">
        <f>IF(Basisdaten!K29="","",Basisdaten!K29)</f>
        <v/>
      </c>
    </row>
    <row r="9" spans="1:6" ht="15" customHeight="1" x14ac:dyDescent="0.25">
      <c r="A9" s="184" t="str">
        <f>Basisdaten!B30</f>
        <v>Kooperationspartner 8</v>
      </c>
      <c r="B9" s="185"/>
      <c r="C9" s="186"/>
      <c r="D9" s="158" t="str">
        <f>IF(Basisdaten!E30="","",Basisdaten!E30)</f>
        <v/>
      </c>
      <c r="E9" s="158" t="str">
        <f>IF(Basisdaten!G30="","",Basisdaten!G30)</f>
        <v/>
      </c>
      <c r="F9" s="158" t="str">
        <f>IF(Basisdaten!K30="","",Basisdaten!K30)</f>
        <v/>
      </c>
    </row>
    <row r="10" spans="1:6" ht="15" customHeight="1" x14ac:dyDescent="0.25">
      <c r="A10" s="184" t="str">
        <f>Basisdaten!B31</f>
        <v>Kooperationspartner 9</v>
      </c>
      <c r="B10" s="185"/>
      <c r="C10" s="186"/>
      <c r="D10" s="158" t="str">
        <f>IF(Basisdaten!E31="","",Basisdaten!E31)</f>
        <v/>
      </c>
      <c r="E10" s="158" t="str">
        <f>IF(Basisdaten!G31="","",Basisdaten!G31)</f>
        <v/>
      </c>
      <c r="F10" s="158" t="str">
        <f>IF(Basisdaten!K31="","",Basisdaten!K31)</f>
        <v/>
      </c>
    </row>
    <row r="11" spans="1:6" ht="15" customHeight="1" x14ac:dyDescent="0.25">
      <c r="A11" s="184" t="str">
        <f>Basisdaten!B32</f>
        <v>Kooperationspartner 10</v>
      </c>
      <c r="B11" s="185"/>
      <c r="C11" s="186"/>
      <c r="D11" s="158" t="str">
        <f>IF(Basisdaten!E32="","",Basisdaten!E32)</f>
        <v/>
      </c>
      <c r="E11" s="158" t="str">
        <f>IF(Basisdaten!G32="","",Basisdaten!G32)</f>
        <v/>
      </c>
      <c r="F11" s="158" t="str">
        <f>IF(Basisdaten!K32="","",Basisdaten!K32)</f>
        <v/>
      </c>
    </row>
    <row r="12" spans="1:6" ht="15" customHeight="1" x14ac:dyDescent="0.25">
      <c r="A12" s="184" t="str">
        <f>Basisdaten!B33</f>
        <v>Kooperationspartner 11</v>
      </c>
      <c r="B12" s="185"/>
      <c r="C12" s="186"/>
      <c r="D12" s="158" t="str">
        <f>IF(Basisdaten!E33="","",Basisdaten!E33)</f>
        <v/>
      </c>
      <c r="E12" s="158" t="str">
        <f>IF(Basisdaten!G33="","",Basisdaten!G33)</f>
        <v/>
      </c>
      <c r="F12" s="158" t="str">
        <f>IF(Basisdaten!K33="","",Basisdaten!K33)</f>
        <v/>
      </c>
    </row>
    <row r="13" spans="1:6" ht="15" customHeight="1" x14ac:dyDescent="0.25">
      <c r="A13" s="184" t="str">
        <f>Basisdaten!B34</f>
        <v>Kooperationspartner 12</v>
      </c>
      <c r="B13" s="185"/>
      <c r="C13" s="186"/>
      <c r="D13" s="158" t="str">
        <f>IF(Basisdaten!E34="","",Basisdaten!E34)</f>
        <v/>
      </c>
      <c r="E13" s="158" t="str">
        <f>IF(Basisdaten!G34="","",Basisdaten!G34)</f>
        <v/>
      </c>
      <c r="F13" s="158" t="str">
        <f>IF(Basisdaten!K34="","",Basisdaten!K34)</f>
        <v/>
      </c>
    </row>
    <row r="14" spans="1:6" ht="15" customHeight="1" x14ac:dyDescent="0.25">
      <c r="A14" s="184" t="str">
        <f>Basisdaten!B35</f>
        <v>Kooperationspartner 13</v>
      </c>
      <c r="B14" s="185"/>
      <c r="C14" s="186"/>
      <c r="D14" s="158" t="str">
        <f>IF(Basisdaten!E35="","",Basisdaten!E35)</f>
        <v/>
      </c>
      <c r="E14" s="158" t="str">
        <f>IF(Basisdaten!G35="","",Basisdaten!G35)</f>
        <v/>
      </c>
      <c r="F14" s="158" t="str">
        <f>IF(Basisdaten!K35="","",Basisdaten!K35)</f>
        <v/>
      </c>
    </row>
    <row r="15" spans="1:6" ht="15" customHeight="1" x14ac:dyDescent="0.25">
      <c r="A15" s="184" t="str">
        <f>Basisdaten!B36</f>
        <v>Kooperationspartner 14</v>
      </c>
      <c r="B15" s="185"/>
      <c r="C15" s="186"/>
      <c r="D15" s="158" t="str">
        <f>IF(Basisdaten!E36="","",Basisdaten!E36)</f>
        <v/>
      </c>
      <c r="E15" s="158" t="str">
        <f>IF(Basisdaten!G36="","",Basisdaten!G36)</f>
        <v/>
      </c>
      <c r="F15" s="158" t="str">
        <f>IF(Basisdaten!K36="","",Basisdaten!K36)</f>
        <v/>
      </c>
    </row>
    <row r="16" spans="1:6" ht="15" customHeight="1" x14ac:dyDescent="0.25">
      <c r="A16" s="184" t="str">
        <f>Basisdaten!B37</f>
        <v>Kooperationspartner 15</v>
      </c>
      <c r="B16" s="185"/>
      <c r="C16" s="186"/>
      <c r="D16" s="158" t="str">
        <f>IF(Basisdaten!E37="","",Basisdaten!E37)</f>
        <v/>
      </c>
      <c r="E16" s="158" t="str">
        <f>IF(Basisdaten!G37="","",Basisdaten!G37)</f>
        <v/>
      </c>
      <c r="F16" s="158" t="str">
        <f>IF(Basisdaten!K37="","",Basisdaten!K37)</f>
        <v/>
      </c>
    </row>
    <row r="17" spans="1:6" ht="15" customHeight="1" x14ac:dyDescent="0.25">
      <c r="A17" s="184" t="str">
        <f>Basisdaten!B38</f>
        <v>Kooperationspartner 16</v>
      </c>
      <c r="B17" s="185"/>
      <c r="C17" s="186"/>
      <c r="D17" s="158" t="str">
        <f>IF(Basisdaten!E38="","",Basisdaten!E38)</f>
        <v/>
      </c>
      <c r="E17" s="158" t="str">
        <f>IF(Basisdaten!G38="","",Basisdaten!G38)</f>
        <v/>
      </c>
      <c r="F17" s="158" t="str">
        <f>IF(Basisdaten!K38="","",Basisdaten!K38)</f>
        <v/>
      </c>
    </row>
    <row r="18" spans="1:6" ht="15" customHeight="1" x14ac:dyDescent="0.25">
      <c r="A18" s="184" t="str">
        <f>Basisdaten!B39</f>
        <v>Kooperationspartner 17</v>
      </c>
      <c r="B18" s="185"/>
      <c r="C18" s="186"/>
      <c r="D18" s="158" t="str">
        <f>IF(Basisdaten!E39="","",Basisdaten!E39)</f>
        <v/>
      </c>
      <c r="E18" s="158" t="str">
        <f>IF(Basisdaten!G39="","",Basisdaten!G39)</f>
        <v/>
      </c>
      <c r="F18" s="158" t="str">
        <f>IF(Basisdaten!K39="","",Basisdaten!K39)</f>
        <v/>
      </c>
    </row>
    <row r="19" spans="1:6" ht="15" customHeight="1" x14ac:dyDescent="0.25">
      <c r="A19" s="184" t="str">
        <f>Basisdaten!B40</f>
        <v>Kooperationspartner 18</v>
      </c>
      <c r="B19" s="185"/>
      <c r="C19" s="186"/>
      <c r="D19" s="158" t="str">
        <f>IF(Basisdaten!E40="","",Basisdaten!E40)</f>
        <v/>
      </c>
      <c r="E19" s="158" t="str">
        <f>IF(Basisdaten!G40="","",Basisdaten!G40)</f>
        <v/>
      </c>
      <c r="F19" s="158" t="str">
        <f>IF(Basisdaten!K40="","",Basisdaten!K40)</f>
        <v/>
      </c>
    </row>
    <row r="20" spans="1:6" ht="15" customHeight="1" x14ac:dyDescent="0.25">
      <c r="A20" s="184" t="str">
        <f>Basisdaten!B41</f>
        <v>Kooperationspartner 19</v>
      </c>
      <c r="B20" s="185"/>
      <c r="C20" s="186"/>
      <c r="D20" s="158" t="str">
        <f>IF(Basisdaten!E41="","",Basisdaten!E41)</f>
        <v/>
      </c>
      <c r="E20" s="158" t="str">
        <f>IF(Basisdaten!G41="","",Basisdaten!G41)</f>
        <v/>
      </c>
      <c r="F20" s="158" t="str">
        <f>IF(Basisdaten!K41="","",Basisdaten!K41)</f>
        <v/>
      </c>
    </row>
    <row r="21" spans="1:6" ht="15" customHeight="1" x14ac:dyDescent="0.25">
      <c r="A21" s="184" t="str">
        <f>Basisdaten!B42</f>
        <v>Kooperationspartner 20</v>
      </c>
      <c r="B21" s="185"/>
      <c r="C21" s="186"/>
      <c r="D21" s="158" t="str">
        <f>IF(Basisdaten!E42="","",Basisdaten!E42)</f>
        <v/>
      </c>
      <c r="E21" s="158" t="str">
        <f>IF(Basisdaten!G42="","",Basisdaten!G42)</f>
        <v/>
      </c>
      <c r="F21" s="158" t="str">
        <f>IF(Basisdaten!K42="","",Basisdaten!K42)</f>
        <v/>
      </c>
    </row>
    <row r="22" spans="1:6" ht="15" customHeight="1" x14ac:dyDescent="0.25">
      <c r="A22" s="184" t="str">
        <f>Basisdaten!B43</f>
        <v>Kooperationspartner 21</v>
      </c>
      <c r="B22" s="185"/>
      <c r="C22" s="186"/>
      <c r="D22" s="158" t="str">
        <f>IF(Basisdaten!E43="","",Basisdaten!E43)</f>
        <v/>
      </c>
      <c r="E22" s="158" t="str">
        <f>IF(Basisdaten!G43="","",Basisdaten!G43)</f>
        <v/>
      </c>
      <c r="F22" s="158" t="str">
        <f>IF(Basisdaten!K43="","",Basisdaten!K43)</f>
        <v/>
      </c>
    </row>
    <row r="23" spans="1:6" ht="15" customHeight="1" x14ac:dyDescent="0.25">
      <c r="A23" s="184" t="str">
        <f>Basisdaten!B44</f>
        <v>Kooperationspartner 22</v>
      </c>
      <c r="B23" s="185"/>
      <c r="C23" s="186"/>
      <c r="D23" s="158" t="str">
        <f>IF(Basisdaten!E44="","",Basisdaten!E44)</f>
        <v/>
      </c>
      <c r="E23" s="158" t="str">
        <f>IF(Basisdaten!G44="","",Basisdaten!G44)</f>
        <v/>
      </c>
      <c r="F23" s="158" t="str">
        <f>IF(Basisdaten!K44="","",Basisdaten!K44)</f>
        <v/>
      </c>
    </row>
    <row r="24" spans="1:6" ht="15" customHeight="1" x14ac:dyDescent="0.25">
      <c r="A24" s="184" t="str">
        <f>Basisdaten!B45</f>
        <v>Kooperationspartner 23</v>
      </c>
      <c r="B24" s="185"/>
      <c r="C24" s="186"/>
      <c r="D24" s="158" t="str">
        <f>IF(Basisdaten!E45="","",Basisdaten!E45)</f>
        <v/>
      </c>
      <c r="E24" s="158" t="str">
        <f>IF(Basisdaten!G45="","",Basisdaten!G45)</f>
        <v/>
      </c>
      <c r="F24" s="158" t="str">
        <f>IF(Basisdaten!K45="","",Basisdaten!K45)</f>
        <v/>
      </c>
    </row>
    <row r="25" spans="1:6" ht="15" customHeight="1" x14ac:dyDescent="0.25">
      <c r="A25" s="184" t="str">
        <f>Basisdaten!B46</f>
        <v>Kooperationspartner 24</v>
      </c>
      <c r="B25" s="185"/>
      <c r="C25" s="186"/>
      <c r="D25" s="158" t="str">
        <f>IF(Basisdaten!E46="","",Basisdaten!E46)</f>
        <v/>
      </c>
      <c r="E25" s="158" t="str">
        <f>IF(Basisdaten!G46="","",Basisdaten!G46)</f>
        <v/>
      </c>
      <c r="F25" s="158" t="str">
        <f>IF(Basisdaten!K46="","",Basisdaten!K46)</f>
        <v/>
      </c>
    </row>
    <row r="26" spans="1:6" ht="15" customHeight="1" x14ac:dyDescent="0.25">
      <c r="A26" s="184" t="str">
        <f>Basisdaten!B47</f>
        <v>Kooperationspartner 25</v>
      </c>
      <c r="B26" s="185"/>
      <c r="C26" s="186"/>
      <c r="D26" s="158" t="str">
        <f>IF(Basisdaten!E47="","",Basisdaten!E47)</f>
        <v/>
      </c>
      <c r="E26" s="158" t="str">
        <f>IF(Basisdaten!G47="","",Basisdaten!G47)</f>
        <v/>
      </c>
      <c r="F26" s="158" t="str">
        <f>IF(Basisdaten!K47="","",Basisdaten!K47)</f>
        <v/>
      </c>
    </row>
    <row r="27" spans="1:6" ht="15" customHeight="1" x14ac:dyDescent="0.25">
      <c r="A27" s="184" t="str">
        <f>Basisdaten!B48</f>
        <v>Kooperationspartner 26</v>
      </c>
      <c r="B27" s="185"/>
      <c r="C27" s="186"/>
      <c r="D27" s="158" t="str">
        <f>IF(Basisdaten!E48="","",Basisdaten!E48)</f>
        <v/>
      </c>
      <c r="E27" s="158" t="str">
        <f>IF(Basisdaten!G48="","",Basisdaten!G48)</f>
        <v/>
      </c>
      <c r="F27" s="158" t="str">
        <f>IF(Basisdaten!K48="","",Basisdaten!K48)</f>
        <v/>
      </c>
    </row>
    <row r="28" spans="1:6" ht="15" customHeight="1" x14ac:dyDescent="0.25">
      <c r="A28" s="184" t="str">
        <f>Basisdaten!B49</f>
        <v>Kooperationspartner 27</v>
      </c>
      <c r="B28" s="185"/>
      <c r="C28" s="186"/>
      <c r="D28" s="158" t="str">
        <f>IF(Basisdaten!E49="","",Basisdaten!E49)</f>
        <v/>
      </c>
      <c r="E28" s="158" t="str">
        <f>IF(Basisdaten!G49="","",Basisdaten!G49)</f>
        <v/>
      </c>
      <c r="F28" s="158" t="str">
        <f>IF(Basisdaten!K49="","",Basisdaten!K49)</f>
        <v/>
      </c>
    </row>
    <row r="29" spans="1:6" ht="15" customHeight="1" x14ac:dyDescent="0.25">
      <c r="A29" s="184" t="str">
        <f>Basisdaten!B50</f>
        <v>Kooperationspartner 28</v>
      </c>
      <c r="B29" s="185"/>
      <c r="C29" s="186"/>
      <c r="D29" s="158" t="str">
        <f>IF(Basisdaten!E50="","",Basisdaten!E50)</f>
        <v/>
      </c>
      <c r="E29" s="158" t="str">
        <f>IF(Basisdaten!G50="","",Basisdaten!G50)</f>
        <v/>
      </c>
      <c r="F29" s="158" t="str">
        <f>IF(Basisdaten!K50="","",Basisdaten!K50)</f>
        <v/>
      </c>
    </row>
    <row r="30" spans="1:6" ht="15" customHeight="1" x14ac:dyDescent="0.25">
      <c r="A30" s="184" t="str">
        <f>Basisdaten!B51</f>
        <v>Kooperationspartner 29</v>
      </c>
      <c r="B30" s="185"/>
      <c r="C30" s="186"/>
      <c r="D30" s="158" t="str">
        <f>IF(Basisdaten!E51="","",Basisdaten!E51)</f>
        <v/>
      </c>
      <c r="E30" s="158" t="str">
        <f>IF(Basisdaten!G51="","",Basisdaten!G51)</f>
        <v/>
      </c>
      <c r="F30" s="158" t="str">
        <f>IF(Basisdaten!K51="","",Basisdaten!K51)</f>
        <v/>
      </c>
    </row>
    <row r="31" spans="1:6" ht="15" customHeight="1" x14ac:dyDescent="0.25">
      <c r="A31" s="184" t="str">
        <f>Basisdaten!B52</f>
        <v>Kooperationspartner 30</v>
      </c>
      <c r="B31" s="185"/>
      <c r="C31" s="186"/>
      <c r="D31" s="158" t="str">
        <f>IF(Basisdaten!E52="","",Basisdaten!E52)</f>
        <v/>
      </c>
      <c r="E31" s="158" t="str">
        <f>IF(Basisdaten!G52="","",Basisdaten!G52)</f>
        <v/>
      </c>
      <c r="F31" s="158" t="str">
        <f>IF(Basisdaten!K52="","",Basisdaten!K52)</f>
        <v/>
      </c>
    </row>
    <row r="32" spans="1:6" ht="15" customHeight="1" x14ac:dyDescent="0.25">
      <c r="A32" s="184" t="str">
        <f>Basisdaten!B53</f>
        <v>Kooperationspartner 31</v>
      </c>
      <c r="B32" s="185"/>
      <c r="C32" s="186"/>
      <c r="D32" s="158" t="str">
        <f>IF(Basisdaten!E53="","",Basisdaten!E53)</f>
        <v/>
      </c>
      <c r="E32" s="158" t="str">
        <f>IF(Basisdaten!G53="","",Basisdaten!G53)</f>
        <v/>
      </c>
      <c r="F32" s="158" t="str">
        <f>IF(Basisdaten!K53="","",Basisdaten!K53)</f>
        <v/>
      </c>
    </row>
    <row r="33" spans="1:6" ht="15" customHeight="1" x14ac:dyDescent="0.25">
      <c r="A33" s="184" t="str">
        <f>Basisdaten!B54</f>
        <v>Kooperationspartner 32</v>
      </c>
      <c r="B33" s="185"/>
      <c r="C33" s="186"/>
      <c r="D33" s="158" t="str">
        <f>IF(Basisdaten!E54="","",Basisdaten!E54)</f>
        <v/>
      </c>
      <c r="E33" s="158" t="str">
        <f>IF(Basisdaten!G54="","",Basisdaten!G54)</f>
        <v/>
      </c>
      <c r="F33" s="158" t="str">
        <f>IF(Basisdaten!K54="","",Basisdaten!K54)</f>
        <v/>
      </c>
    </row>
    <row r="34" spans="1:6" ht="15" customHeight="1" x14ac:dyDescent="0.25">
      <c r="A34" s="184" t="str">
        <f>Basisdaten!B55</f>
        <v>Kooperationspartner 33</v>
      </c>
      <c r="B34" s="185"/>
      <c r="C34" s="186"/>
      <c r="D34" s="158" t="str">
        <f>IF(Basisdaten!E55="","",Basisdaten!E55)</f>
        <v/>
      </c>
      <c r="E34" s="158" t="str">
        <f>IF(Basisdaten!G55="","",Basisdaten!G55)</f>
        <v/>
      </c>
      <c r="F34" s="158" t="str">
        <f>IF(Basisdaten!K55="","",Basisdaten!K55)</f>
        <v/>
      </c>
    </row>
    <row r="35" spans="1:6" ht="15" customHeight="1" x14ac:dyDescent="0.25">
      <c r="A35" s="184" t="str">
        <f>Basisdaten!B56</f>
        <v>Kooperationspartner 34</v>
      </c>
      <c r="B35" s="185"/>
      <c r="C35" s="186"/>
      <c r="D35" s="158" t="str">
        <f>IF(Basisdaten!E56="","",Basisdaten!E56)</f>
        <v/>
      </c>
      <c r="E35" s="158" t="str">
        <f>IF(Basisdaten!G56="","",Basisdaten!G56)</f>
        <v/>
      </c>
      <c r="F35" s="158" t="str">
        <f>IF(Basisdaten!K56="","",Basisdaten!K56)</f>
        <v/>
      </c>
    </row>
    <row r="36" spans="1:6" ht="15" customHeight="1" x14ac:dyDescent="0.25">
      <c r="A36" s="184" t="str">
        <f>Basisdaten!B57</f>
        <v>Kooperationspartner 35</v>
      </c>
      <c r="B36" s="185"/>
      <c r="C36" s="186"/>
      <c r="D36" s="158" t="str">
        <f>IF(Basisdaten!E57="","",Basisdaten!E57)</f>
        <v/>
      </c>
      <c r="E36" s="158" t="str">
        <f>IF(Basisdaten!G57="","",Basisdaten!G57)</f>
        <v/>
      </c>
      <c r="F36" s="158" t="str">
        <f>IF(Basisdaten!K57="","",Basisdaten!K57)</f>
        <v/>
      </c>
    </row>
    <row r="37" spans="1:6" ht="15" customHeight="1" x14ac:dyDescent="0.25">
      <c r="A37" s="184" t="str">
        <f>Basisdaten!B58</f>
        <v>Kooperationspartner 36</v>
      </c>
      <c r="B37" s="185"/>
      <c r="C37" s="186"/>
      <c r="D37" s="158" t="str">
        <f>IF(Basisdaten!E58="","",Basisdaten!E58)</f>
        <v/>
      </c>
      <c r="E37" s="158" t="str">
        <f>IF(Basisdaten!G58="","",Basisdaten!G58)</f>
        <v/>
      </c>
      <c r="F37" s="158" t="str">
        <f>IF(Basisdaten!K58="","",Basisdaten!K58)</f>
        <v/>
      </c>
    </row>
    <row r="38" spans="1:6" ht="15" customHeight="1" x14ac:dyDescent="0.25">
      <c r="A38" s="184" t="str">
        <f>Basisdaten!B59</f>
        <v>Kooperationspartner 37</v>
      </c>
      <c r="B38" s="185"/>
      <c r="C38" s="186"/>
      <c r="D38" s="158" t="str">
        <f>IF(Basisdaten!E59="","",Basisdaten!E59)</f>
        <v/>
      </c>
      <c r="E38" s="158" t="str">
        <f>IF(Basisdaten!G59="","",Basisdaten!G59)</f>
        <v/>
      </c>
      <c r="F38" s="158" t="str">
        <f>IF(Basisdaten!K59="","",Basisdaten!K59)</f>
        <v/>
      </c>
    </row>
    <row r="39" spans="1:6" ht="15" customHeight="1" x14ac:dyDescent="0.25">
      <c r="A39" s="184" t="str">
        <f>Basisdaten!B60</f>
        <v>Kooperationspartner 38</v>
      </c>
      <c r="B39" s="185"/>
      <c r="C39" s="186"/>
      <c r="D39" s="158" t="str">
        <f>IF(Basisdaten!E60="","",Basisdaten!E60)</f>
        <v/>
      </c>
      <c r="E39" s="158" t="str">
        <f>IF(Basisdaten!G60="","",Basisdaten!G60)</f>
        <v/>
      </c>
      <c r="F39" s="158" t="str">
        <f>IF(Basisdaten!K60="","",Basisdaten!K60)</f>
        <v/>
      </c>
    </row>
    <row r="40" spans="1:6" ht="15" customHeight="1" x14ac:dyDescent="0.25">
      <c r="A40" s="184" t="str">
        <f>Basisdaten!B61</f>
        <v>Kooperationspartner 39</v>
      </c>
      <c r="B40" s="185"/>
      <c r="C40" s="186"/>
      <c r="D40" s="158" t="str">
        <f>IF(Basisdaten!E61="","",Basisdaten!E61)</f>
        <v/>
      </c>
      <c r="E40" s="158" t="str">
        <f>IF(Basisdaten!G61="","",Basisdaten!G61)</f>
        <v/>
      </c>
      <c r="F40" s="158" t="str">
        <f>IF(Basisdaten!K61="","",Basisdaten!K61)</f>
        <v/>
      </c>
    </row>
    <row r="41" spans="1:6" ht="15" customHeight="1" x14ac:dyDescent="0.25">
      <c r="A41" s="184" t="str">
        <f>Basisdaten!B62</f>
        <v>Kooperationspartner 40</v>
      </c>
      <c r="B41" s="185"/>
      <c r="C41" s="186"/>
      <c r="D41" s="158" t="str">
        <f>IF(Basisdaten!E62="","",Basisdaten!E62)</f>
        <v/>
      </c>
      <c r="E41" s="158" t="str">
        <f>IF(Basisdaten!G62="","",Basisdaten!G62)</f>
        <v/>
      </c>
      <c r="F41" s="158" t="str">
        <f>IF(Basisdaten!K62="","",Basisdaten!K62)</f>
        <v/>
      </c>
    </row>
    <row r="42" spans="1:6" x14ac:dyDescent="0.25">
      <c r="A42" s="161"/>
      <c r="B42" s="162"/>
      <c r="C42" s="162"/>
      <c r="D42" s="214"/>
      <c r="E42" s="214"/>
    </row>
    <row r="43" spans="1:6" x14ac:dyDescent="0.25">
      <c r="A43" s="175" t="str">
        <f>Basisdaten!B64</f>
        <v>Summe zugewiesener Pat.</v>
      </c>
      <c r="B43" s="175"/>
      <c r="C43" s="175"/>
      <c r="D43" s="215"/>
      <c r="E43" s="215"/>
      <c r="F43" s="157" t="str">
        <f>Basisdaten!K64</f>
        <v/>
      </c>
    </row>
  </sheetData>
  <mergeCells count="44">
    <mergeCell ref="A1:C1"/>
    <mergeCell ref="A2:C2"/>
    <mergeCell ref="A7:C7"/>
    <mergeCell ref="A8:C8"/>
    <mergeCell ref="A5:C5"/>
    <mergeCell ref="A6:C6"/>
    <mergeCell ref="A3:C3"/>
    <mergeCell ref="A4:C4"/>
    <mergeCell ref="A13:C13"/>
    <mergeCell ref="A14:C14"/>
    <mergeCell ref="A11:C11"/>
    <mergeCell ref="A12:C12"/>
    <mergeCell ref="A9:C9"/>
    <mergeCell ref="A10:C10"/>
    <mergeCell ref="A19:C19"/>
    <mergeCell ref="A20:C20"/>
    <mergeCell ref="A17:C17"/>
    <mergeCell ref="A18:C18"/>
    <mergeCell ref="A15:C15"/>
    <mergeCell ref="A16:C16"/>
    <mergeCell ref="A25:C25"/>
    <mergeCell ref="A26:C26"/>
    <mergeCell ref="A23:C23"/>
    <mergeCell ref="A24:C24"/>
    <mergeCell ref="A21:C21"/>
    <mergeCell ref="A22:C22"/>
    <mergeCell ref="A31:C31"/>
    <mergeCell ref="A32:C32"/>
    <mergeCell ref="A29:C29"/>
    <mergeCell ref="A30:C30"/>
    <mergeCell ref="A27:C27"/>
    <mergeCell ref="A28:C28"/>
    <mergeCell ref="A37:C37"/>
    <mergeCell ref="A38:C38"/>
    <mergeCell ref="A35:C35"/>
    <mergeCell ref="A36:C36"/>
    <mergeCell ref="A33:C33"/>
    <mergeCell ref="A34:C34"/>
    <mergeCell ref="A41:C41"/>
    <mergeCell ref="A42:E42"/>
    <mergeCell ref="A43:C43"/>
    <mergeCell ref="D43:E43"/>
    <mergeCell ref="A39:C39"/>
    <mergeCell ref="A40:C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B1:U45"/>
  <sheetViews>
    <sheetView showGridLines="0" zoomScaleNormal="100" zoomScaleSheetLayoutView="90" workbookViewId="0">
      <selection activeCell="S9" sqref="S9:S11"/>
    </sheetView>
  </sheetViews>
  <sheetFormatPr defaultColWidth="9.140625" defaultRowHeight="12.75" x14ac:dyDescent="0.2"/>
  <cols>
    <col min="1" max="1" width="0.85546875" style="1" customWidth="1"/>
    <col min="2" max="2" width="2.5703125" style="1" customWidth="1"/>
    <col min="3" max="3" width="6.5703125" style="1" customWidth="1"/>
    <col min="4" max="4" width="25.28515625" style="1" customWidth="1"/>
    <col min="5" max="5" width="16.140625" style="1" customWidth="1"/>
    <col min="6" max="6" width="9.85546875" style="1" customWidth="1"/>
    <col min="7" max="7" width="14.7109375" style="1" customWidth="1"/>
    <col min="8" max="8" width="11.28515625" style="1" customWidth="1"/>
    <col min="9" max="9" width="5.5703125" style="1" customWidth="1"/>
    <col min="10" max="10" width="11.5703125" style="75" customWidth="1"/>
    <col min="11" max="11" width="9.5703125" style="1" customWidth="1"/>
    <col min="12" max="12" width="6.28515625" style="1" customWidth="1"/>
    <col min="13" max="13" width="3.85546875" style="1" customWidth="1"/>
    <col min="14" max="14" width="3.28515625" style="1" customWidth="1"/>
    <col min="15" max="15" width="6" style="1" customWidth="1"/>
    <col min="16" max="16" width="6.85546875" style="1" customWidth="1"/>
    <col min="17" max="17" width="8" style="1" customWidth="1"/>
    <col min="18" max="18" width="8.28515625" style="1" customWidth="1"/>
    <col min="19" max="20" width="73" style="1" customWidth="1"/>
    <col min="21" max="21" width="0" style="1" hidden="1" customWidth="1"/>
    <col min="22" max="16384" width="9.140625" style="1"/>
  </cols>
  <sheetData>
    <row r="1" spans="2:21" ht="3" customHeight="1" x14ac:dyDescent="0.2"/>
    <row r="2" spans="2:21" ht="12.75" customHeight="1" x14ac:dyDescent="0.2">
      <c r="B2" s="52" t="str">
        <f>Basisdaten!B2</f>
        <v>Anlage EB D1.1 (Auditjahr 2026 / Kennzahlenjahr 2025)</v>
      </c>
    </row>
    <row r="3" spans="2:21" ht="15" customHeight="1" x14ac:dyDescent="0.25">
      <c r="B3" s="17" t="s">
        <v>285</v>
      </c>
    </row>
    <row r="4" spans="2:21" ht="16.5" customHeight="1" x14ac:dyDescent="0.25">
      <c r="B4" s="323"/>
      <c r="C4" s="323"/>
      <c r="D4" s="323"/>
      <c r="E4" s="323"/>
      <c r="F4" s="323"/>
      <c r="G4" s="323"/>
      <c r="H4" s="323"/>
      <c r="I4" s="323"/>
      <c r="J4" s="323"/>
      <c r="K4" s="323"/>
    </row>
    <row r="5" spans="2:21" s="18" customFormat="1" ht="15" customHeight="1" x14ac:dyDescent="0.25">
      <c r="B5" s="42" t="s">
        <v>66</v>
      </c>
      <c r="D5" s="103" t="str">
        <f>IF(Basisdaten!C6=0,"",Basisdaten!C6)</f>
        <v/>
      </c>
      <c r="E5" s="74"/>
      <c r="F5" s="42" t="s">
        <v>300</v>
      </c>
      <c r="G5" s="341" t="str">
        <f>IF(Basisdaten!C8=0,"",Basisdaten!C8)</f>
        <v/>
      </c>
      <c r="H5" s="341"/>
      <c r="I5" s="341"/>
      <c r="J5" s="341"/>
      <c r="K5" s="341"/>
      <c r="L5" s="341"/>
      <c r="M5" s="341"/>
      <c r="N5" s="341"/>
      <c r="O5" s="341"/>
      <c r="U5" s="18" t="e">
        <f>IF(#REF!&lt;&gt;"",TRUE,FALSE)</f>
        <v>#REF!</v>
      </c>
    </row>
    <row r="6" spans="2:21" ht="9" customHeight="1" thickBot="1" x14ac:dyDescent="0.25">
      <c r="D6" s="18"/>
      <c r="E6" s="59"/>
      <c r="F6" s="59"/>
      <c r="J6" s="74"/>
      <c r="K6" s="60"/>
      <c r="L6" s="60"/>
    </row>
    <row r="7" spans="2:21" ht="12" customHeight="1" thickBot="1" x14ac:dyDescent="0.25">
      <c r="B7" s="332" t="s">
        <v>13</v>
      </c>
      <c r="C7" s="333"/>
      <c r="D7" s="328" t="s">
        <v>14</v>
      </c>
      <c r="E7" s="328" t="s">
        <v>15</v>
      </c>
      <c r="F7" s="328"/>
      <c r="G7" s="332" t="s">
        <v>16</v>
      </c>
      <c r="H7" s="333"/>
      <c r="I7" s="336" t="s">
        <v>17</v>
      </c>
      <c r="J7" s="336"/>
      <c r="K7" s="328"/>
      <c r="L7" s="326" t="s">
        <v>21</v>
      </c>
      <c r="M7" s="337" t="s">
        <v>19</v>
      </c>
      <c r="N7" s="338"/>
      <c r="O7" s="326" t="s">
        <v>18</v>
      </c>
      <c r="P7" s="328" t="s">
        <v>20</v>
      </c>
      <c r="Q7" s="329"/>
      <c r="R7" s="324" t="s">
        <v>22</v>
      </c>
      <c r="S7" s="270" t="s">
        <v>23</v>
      </c>
      <c r="T7" s="270"/>
    </row>
    <row r="8" spans="2:21" ht="22.9" customHeight="1" thickBot="1" x14ac:dyDescent="0.25">
      <c r="B8" s="334"/>
      <c r="C8" s="335"/>
      <c r="D8" s="330"/>
      <c r="E8" s="330"/>
      <c r="F8" s="330"/>
      <c r="G8" s="334"/>
      <c r="H8" s="335"/>
      <c r="I8" s="330"/>
      <c r="J8" s="330"/>
      <c r="K8" s="330"/>
      <c r="L8" s="327"/>
      <c r="M8" s="339"/>
      <c r="N8" s="340"/>
      <c r="O8" s="327"/>
      <c r="P8" s="330"/>
      <c r="Q8" s="331"/>
      <c r="R8" s="325"/>
      <c r="S8" s="76" t="s">
        <v>152</v>
      </c>
      <c r="T8" s="76" t="s">
        <v>153</v>
      </c>
    </row>
    <row r="9" spans="2:21" ht="27" customHeight="1" thickBot="1" x14ac:dyDescent="0.25">
      <c r="B9" s="216">
        <v>1</v>
      </c>
      <c r="C9" s="219" t="s">
        <v>143</v>
      </c>
      <c r="D9" s="261" t="s">
        <v>92</v>
      </c>
      <c r="E9" s="280" t="s">
        <v>94</v>
      </c>
      <c r="F9" s="281"/>
      <c r="G9" s="286" t="s">
        <v>310</v>
      </c>
      <c r="H9" s="287"/>
      <c r="I9" s="292" t="s">
        <v>6</v>
      </c>
      <c r="J9" s="293"/>
      <c r="K9" s="294"/>
      <c r="L9" s="277"/>
      <c r="M9" s="271" t="s">
        <v>96</v>
      </c>
      <c r="N9" s="272"/>
      <c r="O9" s="225"/>
      <c r="P9" s="301" t="s">
        <v>24</v>
      </c>
      <c r="Q9" s="302"/>
      <c r="R9" s="305" t="str">
        <f>IF(Q9="",Berechnung1!$F$5,IF(OR(Q9&lt; Berechnung1!E25,Q9&gt;Berechnung1!F25),Berechnung1!$G$5,IF(OR(ROUND(Q9,4)&lt;Berechnung1!J25,ROUND(Q9,4)&gt;Berechnung1!K25),Berechnung1!$D$5,IF(OR(ROUND(Q9,4)&lt;Berechnung1!G25,ROUND(Q9,4)&gt;Berechnung1!H25),Berechnung1!$E$5,Berechnung1!$C$5))))</f>
        <v>Unvollständig</v>
      </c>
      <c r="S9" s="267"/>
      <c r="T9" s="267"/>
    </row>
    <row r="10" spans="2:21" ht="27" customHeight="1" thickBot="1" x14ac:dyDescent="0.25">
      <c r="B10" s="217"/>
      <c r="C10" s="220"/>
      <c r="D10" s="262"/>
      <c r="E10" s="282"/>
      <c r="F10" s="283"/>
      <c r="G10" s="288"/>
      <c r="H10" s="289"/>
      <c r="I10" s="295"/>
      <c r="J10" s="296"/>
      <c r="K10" s="297"/>
      <c r="L10" s="278"/>
      <c r="M10" s="273"/>
      <c r="N10" s="274"/>
      <c r="O10" s="226"/>
      <c r="P10" s="301"/>
      <c r="Q10" s="303"/>
      <c r="R10" s="306"/>
      <c r="S10" s="268"/>
      <c r="T10" s="268"/>
    </row>
    <row r="11" spans="2:21" ht="27" customHeight="1" thickBot="1" x14ac:dyDescent="0.25">
      <c r="B11" s="217"/>
      <c r="C11" s="221"/>
      <c r="D11" s="263"/>
      <c r="E11" s="284"/>
      <c r="F11" s="285"/>
      <c r="G11" s="290"/>
      <c r="H11" s="291"/>
      <c r="I11" s="298"/>
      <c r="J11" s="299"/>
      <c r="K11" s="300"/>
      <c r="L11" s="279"/>
      <c r="M11" s="275"/>
      <c r="N11" s="276"/>
      <c r="O11" s="227"/>
      <c r="P11" s="301"/>
      <c r="Q11" s="304"/>
      <c r="R11" s="307"/>
      <c r="S11" s="269"/>
      <c r="T11" s="269"/>
    </row>
    <row r="12" spans="2:21" ht="27" customHeight="1" thickBot="1" x14ac:dyDescent="0.25">
      <c r="B12" s="217"/>
      <c r="C12" s="222" t="s">
        <v>299</v>
      </c>
      <c r="D12" s="264" t="s">
        <v>281</v>
      </c>
      <c r="E12" s="231" t="s">
        <v>308</v>
      </c>
      <c r="F12" s="232"/>
      <c r="G12" s="237" t="s">
        <v>282</v>
      </c>
      <c r="H12" s="238"/>
      <c r="I12" s="243" t="s">
        <v>301</v>
      </c>
      <c r="J12" s="244"/>
      <c r="K12" s="245"/>
      <c r="L12" s="252"/>
      <c r="M12" s="255" t="s">
        <v>84</v>
      </c>
      <c r="N12" s="256"/>
      <c r="O12" s="228"/>
      <c r="P12" s="228"/>
      <c r="Q12" s="104"/>
      <c r="R12" s="311" t="str">
        <f>IF(Q14=Berechnung1!D28,Berechnung1!$F$15,IF(OR(Q14&lt; Berechnung1!E28,Q14&gt; Berechnung1!F28),Berechnung1!$G$15,IF(OR(ROUND(Q14,4)&lt;Berechnung1!J28,ROUND(Q14,4)&gt;Berechnung1!K28),Berechnung1!$D$15,IF(OR(ROUND(Q14,4)&lt;Berechnung1!G28,ROUND(Q14,4)&gt;Berechnung1!H28),Berechnung1!$E$15,Berechnung1!$C$15))))</f>
        <v>optional - unvollständig</v>
      </c>
      <c r="S12" s="308"/>
      <c r="T12" s="308"/>
    </row>
    <row r="13" spans="2:21" ht="27" customHeight="1" thickBot="1" x14ac:dyDescent="0.25">
      <c r="B13" s="217"/>
      <c r="C13" s="223"/>
      <c r="D13" s="265"/>
      <c r="E13" s="233"/>
      <c r="F13" s="234"/>
      <c r="G13" s="239"/>
      <c r="H13" s="240"/>
      <c r="I13" s="246"/>
      <c r="J13" s="247"/>
      <c r="K13" s="248"/>
      <c r="L13" s="253"/>
      <c r="M13" s="257"/>
      <c r="N13" s="258"/>
      <c r="O13" s="229"/>
      <c r="P13" s="229"/>
      <c r="Q13" s="105">
        <f>IF(Q9="",0,Q9)</f>
        <v>0</v>
      </c>
      <c r="R13" s="312"/>
      <c r="S13" s="309"/>
      <c r="T13" s="309"/>
    </row>
    <row r="14" spans="2:21" ht="27" customHeight="1" thickBot="1" x14ac:dyDescent="0.25">
      <c r="B14" s="218"/>
      <c r="C14" s="224"/>
      <c r="D14" s="266"/>
      <c r="E14" s="235"/>
      <c r="F14" s="236"/>
      <c r="G14" s="241"/>
      <c r="H14" s="242"/>
      <c r="I14" s="249"/>
      <c r="J14" s="250"/>
      <c r="K14" s="251"/>
      <c r="L14" s="254"/>
      <c r="M14" s="259"/>
      <c r="N14" s="260"/>
      <c r="O14" s="230"/>
      <c r="P14" s="230"/>
      <c r="Q14" s="106" t="str">
        <f>IF(Q12="","n.d.",IF(Q13="","n.d.",IF(Q13=0,"",Q12/Q13)))</f>
        <v>n.d.</v>
      </c>
      <c r="R14" s="313"/>
      <c r="S14" s="310"/>
      <c r="T14" s="310"/>
    </row>
    <row r="15" spans="2:21" ht="27" customHeight="1" thickBot="1" x14ac:dyDescent="0.25">
      <c r="B15" s="216">
        <v>2</v>
      </c>
      <c r="C15" s="368"/>
      <c r="D15" s="374" t="s">
        <v>98</v>
      </c>
      <c r="E15" s="286" t="s">
        <v>302</v>
      </c>
      <c r="F15" s="294"/>
      <c r="G15" s="286" t="s">
        <v>303</v>
      </c>
      <c r="H15" s="294"/>
      <c r="I15" s="292" t="s">
        <v>6</v>
      </c>
      <c r="J15" s="293"/>
      <c r="K15" s="294"/>
      <c r="L15" s="271"/>
      <c r="M15" s="271" t="s">
        <v>93</v>
      </c>
      <c r="N15" s="272"/>
      <c r="O15" s="277"/>
      <c r="P15" s="301" t="s">
        <v>24</v>
      </c>
      <c r="Q15" s="302"/>
      <c r="R15" s="305" t="str">
        <f>IF(Q15="",Berechnung1!$F$5,IF(OR(Q15&lt; Berechnung1!E31,Q15&gt;Berechnung1!F31),Berechnung1!$G$5,IF(OR(ROUND(Q15,4)&lt;Berechnung1!J31,ROUND(Q15,4)&gt;Berechnung1!K31),Berechnung1!$D$5,IF(OR(ROUND(Q15,4)&lt;Berechnung1!G31,ROUND(Q15,4)&gt;Berechnung1!H31),Berechnung1!$E$5,Berechnung1!$C$5))))</f>
        <v>Unvollständig</v>
      </c>
      <c r="S15" s="267"/>
      <c r="T15" s="267"/>
    </row>
    <row r="16" spans="2:21" ht="27" customHeight="1" thickBot="1" x14ac:dyDescent="0.25">
      <c r="B16" s="217"/>
      <c r="C16" s="369"/>
      <c r="D16" s="375"/>
      <c r="E16" s="295"/>
      <c r="F16" s="297"/>
      <c r="G16" s="295"/>
      <c r="H16" s="297"/>
      <c r="I16" s="295"/>
      <c r="J16" s="296"/>
      <c r="K16" s="297"/>
      <c r="L16" s="273"/>
      <c r="M16" s="273"/>
      <c r="N16" s="274"/>
      <c r="O16" s="278"/>
      <c r="P16" s="301" t="s">
        <v>25</v>
      </c>
      <c r="Q16" s="303"/>
      <c r="R16" s="306"/>
      <c r="S16" s="268"/>
      <c r="T16" s="268"/>
    </row>
    <row r="17" spans="2:20" ht="27" customHeight="1" thickBot="1" x14ac:dyDescent="0.25">
      <c r="B17" s="218"/>
      <c r="C17" s="370"/>
      <c r="D17" s="376"/>
      <c r="E17" s="298"/>
      <c r="F17" s="300"/>
      <c r="G17" s="298"/>
      <c r="H17" s="300"/>
      <c r="I17" s="298"/>
      <c r="J17" s="299"/>
      <c r="K17" s="300"/>
      <c r="L17" s="275"/>
      <c r="M17" s="275"/>
      <c r="N17" s="276"/>
      <c r="O17" s="279"/>
      <c r="P17" s="301" t="s">
        <v>26</v>
      </c>
      <c r="Q17" s="304"/>
      <c r="R17" s="307"/>
      <c r="S17" s="269"/>
      <c r="T17" s="269"/>
    </row>
    <row r="18" spans="2:20" ht="27" customHeight="1" thickBot="1" x14ac:dyDescent="0.25">
      <c r="B18" s="216">
        <v>3</v>
      </c>
      <c r="C18" s="219" t="s">
        <v>143</v>
      </c>
      <c r="D18" s="374" t="s">
        <v>304</v>
      </c>
      <c r="E18" s="286" t="s">
        <v>147</v>
      </c>
      <c r="F18" s="294"/>
      <c r="G18" s="286" t="s">
        <v>305</v>
      </c>
      <c r="H18" s="294"/>
      <c r="I18" s="292" t="s">
        <v>6</v>
      </c>
      <c r="J18" s="293"/>
      <c r="K18" s="294"/>
      <c r="L18" s="277" t="s">
        <v>148</v>
      </c>
      <c r="M18" s="271" t="s">
        <v>84</v>
      </c>
      <c r="N18" s="272"/>
      <c r="O18" s="277"/>
      <c r="P18" s="301" t="s">
        <v>24</v>
      </c>
      <c r="Q18" s="344">
        <f>COUNTIF(Basisdaten!E23:E62,"Onkologisches Zentrum")</f>
        <v>0</v>
      </c>
      <c r="R18" s="305" t="str">
        <f>IF(Q18=0,Berechnung1!$F$5,IF(Q18=0, Berechnung1!F5,IF(OR(Q18&lt; Berechnung1!E34,Q18&gt; Berechnung1!F34),Berechnung1!$G$5,IF(OR(ROUND(Q18,4)&lt;Berechnung1!J34,ROUND(Q18,4)&gt;Berechnung1!K34),Berechnung1!$D$5,IF(OR(ROUND(Q18,4)&lt;Berechnung1!G34,ROUND(Q18,4)&gt;Berechnung1!H34),Berechnung1!$E$5,Berechnung1!$C$5)))))</f>
        <v>Unvollständig</v>
      </c>
      <c r="S18" s="267"/>
      <c r="T18" s="267"/>
    </row>
    <row r="19" spans="2:20" ht="27" customHeight="1" thickBot="1" x14ac:dyDescent="0.25">
      <c r="B19" s="217"/>
      <c r="C19" s="220"/>
      <c r="D19" s="375"/>
      <c r="E19" s="295"/>
      <c r="F19" s="297"/>
      <c r="G19" s="295"/>
      <c r="H19" s="297"/>
      <c r="I19" s="295"/>
      <c r="J19" s="296"/>
      <c r="K19" s="297"/>
      <c r="L19" s="278"/>
      <c r="M19" s="273"/>
      <c r="N19" s="274"/>
      <c r="O19" s="278"/>
      <c r="P19" s="301" t="s">
        <v>25</v>
      </c>
      <c r="Q19" s="345"/>
      <c r="R19" s="306"/>
      <c r="S19" s="268"/>
      <c r="T19" s="268"/>
    </row>
    <row r="20" spans="2:20" ht="27" customHeight="1" thickBot="1" x14ac:dyDescent="0.25">
      <c r="B20" s="217"/>
      <c r="C20" s="221"/>
      <c r="D20" s="376"/>
      <c r="E20" s="298"/>
      <c r="F20" s="300"/>
      <c r="G20" s="298"/>
      <c r="H20" s="300"/>
      <c r="I20" s="298"/>
      <c r="J20" s="299"/>
      <c r="K20" s="300"/>
      <c r="L20" s="279"/>
      <c r="M20" s="275"/>
      <c r="N20" s="276"/>
      <c r="O20" s="279"/>
      <c r="P20" s="301" t="s">
        <v>26</v>
      </c>
      <c r="Q20" s="346"/>
      <c r="R20" s="307"/>
      <c r="S20" s="269"/>
      <c r="T20" s="269"/>
    </row>
    <row r="21" spans="2:20" ht="27" customHeight="1" thickBot="1" x14ac:dyDescent="0.25">
      <c r="B21" s="217"/>
      <c r="C21" s="219" t="s">
        <v>144</v>
      </c>
      <c r="D21" s="374" t="s">
        <v>306</v>
      </c>
      <c r="E21" s="286" t="s">
        <v>149</v>
      </c>
      <c r="F21" s="294"/>
      <c r="G21" s="286" t="s">
        <v>306</v>
      </c>
      <c r="H21" s="294"/>
      <c r="I21" s="292" t="s">
        <v>6</v>
      </c>
      <c r="J21" s="293"/>
      <c r="K21" s="294"/>
      <c r="L21" s="277" t="s">
        <v>148</v>
      </c>
      <c r="M21" s="271" t="s">
        <v>84</v>
      </c>
      <c r="N21" s="272"/>
      <c r="O21" s="277"/>
      <c r="P21" s="301" t="s">
        <v>24</v>
      </c>
      <c r="Q21" s="344">
        <f>COUNTIF(Basisdaten!E23:E62,"Organkrebszentrum/ Modul")</f>
        <v>0</v>
      </c>
      <c r="R21" s="305" t="str">
        <f>IF(Q21=0,Berechnung1!$F$5,IF(Q21=0, Berechnung1!F8,IF(OR(Q21&lt; Berechnung1!E37,Q21&gt; Berechnung1!F37),Berechnung1!$G$5,IF(OR(ROUND(Q21,4)&lt;Berechnung1!J37,ROUND(Q21,4)&gt;Berechnung1!K37),Berechnung1!$D$5,IF(OR(ROUND(Q21,4)&lt;Berechnung1!G37,ROUND(Q21,4)&gt;Berechnung1!H37),Berechnung1!$E$5,Berechnung1!$C$5)))))</f>
        <v>Unvollständig</v>
      </c>
      <c r="S21" s="267"/>
      <c r="T21" s="267"/>
    </row>
    <row r="22" spans="2:20" ht="27" customHeight="1" thickBot="1" x14ac:dyDescent="0.25">
      <c r="B22" s="217"/>
      <c r="C22" s="220"/>
      <c r="D22" s="375"/>
      <c r="E22" s="295"/>
      <c r="F22" s="297"/>
      <c r="G22" s="295"/>
      <c r="H22" s="297"/>
      <c r="I22" s="295"/>
      <c r="J22" s="296"/>
      <c r="K22" s="297"/>
      <c r="L22" s="278"/>
      <c r="M22" s="273"/>
      <c r="N22" s="274"/>
      <c r="O22" s="278"/>
      <c r="P22" s="301" t="s">
        <v>25</v>
      </c>
      <c r="Q22" s="345"/>
      <c r="R22" s="306"/>
      <c r="S22" s="268"/>
      <c r="T22" s="268"/>
    </row>
    <row r="23" spans="2:20" ht="27" customHeight="1" thickBot="1" x14ac:dyDescent="0.25">
      <c r="B23" s="218"/>
      <c r="C23" s="221"/>
      <c r="D23" s="376"/>
      <c r="E23" s="298"/>
      <c r="F23" s="300"/>
      <c r="G23" s="298"/>
      <c r="H23" s="300"/>
      <c r="I23" s="298"/>
      <c r="J23" s="299"/>
      <c r="K23" s="300"/>
      <c r="L23" s="279"/>
      <c r="M23" s="275"/>
      <c r="N23" s="276"/>
      <c r="O23" s="279"/>
      <c r="P23" s="301" t="s">
        <v>26</v>
      </c>
      <c r="Q23" s="346"/>
      <c r="R23" s="307"/>
      <c r="S23" s="269"/>
      <c r="T23" s="269"/>
    </row>
    <row r="24" spans="2:20" ht="27" customHeight="1" thickBot="1" x14ac:dyDescent="0.25">
      <c r="B24" s="216">
        <v>4</v>
      </c>
      <c r="C24" s="368"/>
      <c r="D24" s="371" t="s">
        <v>85</v>
      </c>
      <c r="E24" s="386" t="s">
        <v>86</v>
      </c>
      <c r="F24" s="387"/>
      <c r="G24" s="353" t="s">
        <v>95</v>
      </c>
      <c r="H24" s="377"/>
      <c r="I24" s="353" t="s">
        <v>87</v>
      </c>
      <c r="J24" s="354"/>
      <c r="K24" s="355"/>
      <c r="L24" s="277" t="s">
        <v>97</v>
      </c>
      <c r="M24" s="347" t="s">
        <v>84</v>
      </c>
      <c r="N24" s="348"/>
      <c r="O24" s="277"/>
      <c r="P24" s="5" t="s">
        <v>16</v>
      </c>
      <c r="Q24" s="15"/>
      <c r="R24" s="305" t="str">
        <f>IF(Q26=Berechnung1!D40,Berechnung1!$F$5,IF(OR(Q26&lt; Berechnung1!E40,Q26&gt; Berechnung1!F40),Berechnung1!$G$5,IF(OR(ROUND(Q26,4)&lt;Berechnung1!J40,ROUND(Q26,4)&gt;Berechnung1!K40),Berechnung1!$D$5,IF(OR(ROUND(Q26,4)&lt;Berechnung1!G40,ROUND(Q26,4)&gt;Berechnung1!H40),Berechnung1!$E$5,Berechnung1!$C$5))))</f>
        <v>Unvollständig</v>
      </c>
      <c r="S24" s="267"/>
      <c r="T24" s="267"/>
    </row>
    <row r="25" spans="2:20" ht="27" customHeight="1" thickBot="1" x14ac:dyDescent="0.25">
      <c r="B25" s="217"/>
      <c r="C25" s="369"/>
      <c r="D25" s="372"/>
      <c r="E25" s="382"/>
      <c r="F25" s="388"/>
      <c r="G25" s="356"/>
      <c r="H25" s="378"/>
      <c r="I25" s="356"/>
      <c r="J25" s="357"/>
      <c r="K25" s="358"/>
      <c r="L25" s="278"/>
      <c r="M25" s="349"/>
      <c r="N25" s="350"/>
      <c r="O25" s="278"/>
      <c r="P25" s="5" t="s">
        <v>25</v>
      </c>
      <c r="Q25" s="65">
        <f>IF(Q9="",0,Q9)</f>
        <v>0</v>
      </c>
      <c r="R25" s="306"/>
      <c r="S25" s="268"/>
      <c r="T25" s="268"/>
    </row>
    <row r="26" spans="2:20" ht="27" customHeight="1" thickBot="1" x14ac:dyDescent="0.25">
      <c r="B26" s="218"/>
      <c r="C26" s="370"/>
      <c r="D26" s="373"/>
      <c r="E26" s="384"/>
      <c r="F26" s="389"/>
      <c r="G26" s="359"/>
      <c r="H26" s="379"/>
      <c r="I26" s="359"/>
      <c r="J26" s="360"/>
      <c r="K26" s="361"/>
      <c r="L26" s="279"/>
      <c r="M26" s="351"/>
      <c r="N26" s="352"/>
      <c r="O26" s="279"/>
      <c r="P26" s="5" t="s">
        <v>26</v>
      </c>
      <c r="Q26" s="16" t="str">
        <f>IF(Q24="","n.d.",IF(Q25="","n.d.",IF(Q25=0,"",Q24/Q25)))</f>
        <v>n.d.</v>
      </c>
      <c r="R26" s="307"/>
      <c r="S26" s="269"/>
      <c r="T26" s="269"/>
    </row>
    <row r="27" spans="2:20" ht="27" customHeight="1" thickBot="1" x14ac:dyDescent="0.25">
      <c r="B27" s="216">
        <v>5</v>
      </c>
      <c r="C27" s="368"/>
      <c r="D27" s="371" t="s">
        <v>88</v>
      </c>
      <c r="E27" s="386" t="s">
        <v>307</v>
      </c>
      <c r="F27" s="387"/>
      <c r="G27" s="353" t="s">
        <v>227</v>
      </c>
      <c r="H27" s="377"/>
      <c r="I27" s="353" t="s">
        <v>89</v>
      </c>
      <c r="J27" s="354"/>
      <c r="K27" s="355"/>
      <c r="L27" s="365" t="s">
        <v>97</v>
      </c>
      <c r="M27" s="347" t="s">
        <v>84</v>
      </c>
      <c r="N27" s="348"/>
      <c r="O27" s="277"/>
      <c r="P27" s="5" t="s">
        <v>16</v>
      </c>
      <c r="Q27" s="15"/>
      <c r="R27" s="305" t="str">
        <f>IF(Q29=Berechnung1!D43,Berechnung1!$F$5,IF(OR(Q29&lt; Berechnung1!E43,Q29&gt; Berechnung1!F43),Berechnung1!$G$5,IF(OR(ROUND(Q29,4)&lt;Berechnung1!J43,ROUND(Q29,4)&gt;Berechnung1!K43),Berechnung1!$D$5,IF(OR(ROUND(Q29,4)&lt;Berechnung1!G43,ROUND(Q29,4)&gt;Berechnung1!H43),Berechnung1!$E$5,Berechnung1!$C$5))))</f>
        <v>Unvollständig</v>
      </c>
      <c r="S27" s="343"/>
      <c r="T27" s="267"/>
    </row>
    <row r="28" spans="2:20" ht="27" customHeight="1" thickBot="1" x14ac:dyDescent="0.25">
      <c r="B28" s="217"/>
      <c r="C28" s="369"/>
      <c r="D28" s="372"/>
      <c r="E28" s="382"/>
      <c r="F28" s="388"/>
      <c r="G28" s="356"/>
      <c r="H28" s="378"/>
      <c r="I28" s="356"/>
      <c r="J28" s="357"/>
      <c r="K28" s="358"/>
      <c r="L28" s="366"/>
      <c r="M28" s="349"/>
      <c r="N28" s="350"/>
      <c r="O28" s="278"/>
      <c r="P28" s="5" t="s">
        <v>25</v>
      </c>
      <c r="Q28" s="65">
        <f>IF(Q9="",0,Q9)</f>
        <v>0</v>
      </c>
      <c r="R28" s="306"/>
      <c r="S28" s="268"/>
      <c r="T28" s="268"/>
    </row>
    <row r="29" spans="2:20" ht="27" customHeight="1" thickBot="1" x14ac:dyDescent="0.25">
      <c r="B29" s="218"/>
      <c r="C29" s="370"/>
      <c r="D29" s="373"/>
      <c r="E29" s="384"/>
      <c r="F29" s="389"/>
      <c r="G29" s="359"/>
      <c r="H29" s="379"/>
      <c r="I29" s="359"/>
      <c r="J29" s="360"/>
      <c r="K29" s="361"/>
      <c r="L29" s="367"/>
      <c r="M29" s="351"/>
      <c r="N29" s="352"/>
      <c r="O29" s="279"/>
      <c r="P29" s="5" t="s">
        <v>26</v>
      </c>
      <c r="Q29" s="16" t="str">
        <f>IF(Q27="","n.d.",IF(Q28="","n.d.",IF(Q28=0,"",Q27/Q28)))</f>
        <v>n.d.</v>
      </c>
      <c r="R29" s="307"/>
      <c r="S29" s="269"/>
      <c r="T29" s="269"/>
    </row>
    <row r="30" spans="2:20" ht="27" customHeight="1" thickBot="1" x14ac:dyDescent="0.25">
      <c r="B30" s="216">
        <v>6</v>
      </c>
      <c r="C30" s="368"/>
      <c r="D30" s="371" t="s">
        <v>90</v>
      </c>
      <c r="E30" s="380" t="s">
        <v>6</v>
      </c>
      <c r="F30" s="381"/>
      <c r="G30" s="353" t="s">
        <v>228</v>
      </c>
      <c r="H30" s="390"/>
      <c r="I30" s="353" t="s">
        <v>89</v>
      </c>
      <c r="J30" s="354"/>
      <c r="K30" s="362"/>
      <c r="L30" s="365" t="s">
        <v>142</v>
      </c>
      <c r="M30" s="347" t="s">
        <v>84</v>
      </c>
      <c r="N30" s="348"/>
      <c r="O30" s="342"/>
      <c r="P30" s="5" t="s">
        <v>16</v>
      </c>
      <c r="Q30" s="15"/>
      <c r="R30" s="305" t="str">
        <f>IF(Q32=Berechnung1!D46,Berechnung1!$F$5,IF(OR(Q32&lt; Berechnung1!E46,Q32&gt; Berechnung1!F46),Berechnung1!$G$5,IF(OR(ROUND(Q32,4)&lt;Berechnung1!J46,ROUND(Q32,4)&gt;Berechnung1!K46),Berechnung1!$D$5,IF(OR(ROUND(Q32,4)&lt;Berechnung1!G46,ROUND(Q32,4)&gt;Berechnung1!H46),Berechnung1!$E$5,Berechnung1!$C$5))))</f>
        <v>Unvollständig</v>
      </c>
      <c r="S30" s="267"/>
      <c r="T30" s="267"/>
    </row>
    <row r="31" spans="2:20" ht="27" customHeight="1" thickBot="1" x14ac:dyDescent="0.25">
      <c r="B31" s="217"/>
      <c r="C31" s="369"/>
      <c r="D31" s="372"/>
      <c r="E31" s="382"/>
      <c r="F31" s="383"/>
      <c r="G31" s="356"/>
      <c r="H31" s="391"/>
      <c r="I31" s="356"/>
      <c r="J31" s="357"/>
      <c r="K31" s="363"/>
      <c r="L31" s="366"/>
      <c r="M31" s="349"/>
      <c r="N31" s="350"/>
      <c r="O31" s="278"/>
      <c r="P31" s="5" t="s">
        <v>25</v>
      </c>
      <c r="Q31" s="65">
        <f>IF(Q9="",0,Q9)</f>
        <v>0</v>
      </c>
      <c r="R31" s="306"/>
      <c r="S31" s="268"/>
      <c r="T31" s="268"/>
    </row>
    <row r="32" spans="2:20" ht="27" customHeight="1" thickBot="1" x14ac:dyDescent="0.25">
      <c r="B32" s="218"/>
      <c r="C32" s="370"/>
      <c r="D32" s="373"/>
      <c r="E32" s="384"/>
      <c r="F32" s="385"/>
      <c r="G32" s="359"/>
      <c r="H32" s="392"/>
      <c r="I32" s="359"/>
      <c r="J32" s="360"/>
      <c r="K32" s="364"/>
      <c r="L32" s="367"/>
      <c r="M32" s="351"/>
      <c r="N32" s="352"/>
      <c r="O32" s="279"/>
      <c r="P32" s="5" t="s">
        <v>26</v>
      </c>
      <c r="Q32" s="16" t="str">
        <f>IF(Q30="","n.d.",IF(Q31="","n.d.",IF(Q31=0,"",Q30/Q31)))</f>
        <v>n.d.</v>
      </c>
      <c r="R32" s="307"/>
      <c r="S32" s="269"/>
      <c r="T32" s="269"/>
    </row>
    <row r="33" spans="2:18" ht="7.5" customHeight="1" x14ac:dyDescent="0.2"/>
    <row r="34" spans="2:18" ht="18" customHeight="1" thickBot="1" x14ac:dyDescent="0.3">
      <c r="B34" s="2" t="s">
        <v>7</v>
      </c>
      <c r="C34" s="52"/>
      <c r="D34" s="52"/>
      <c r="E34" s="52"/>
      <c r="F34" s="52"/>
      <c r="G34" s="52"/>
      <c r="H34" s="52"/>
    </row>
    <row r="35" spans="2:18" ht="18" customHeight="1" thickBot="1" x14ac:dyDescent="0.25">
      <c r="B35" s="52"/>
      <c r="C35" s="52"/>
      <c r="D35" s="315" t="s">
        <v>155</v>
      </c>
      <c r="E35" s="53" t="s">
        <v>8</v>
      </c>
      <c r="F35" s="54" t="str">
        <f>CONCATENATE(TEXT(Berechnung1!C9,"0,00%")," (",Berechnung1!C6,")")</f>
        <v>0,00% (0)</v>
      </c>
      <c r="G35" s="317" t="str">
        <f>CONCATENATE(TEXT(Berechnung1!D10,"0,00%")," (",Berechnung1!D7,")")</f>
        <v>0,00% (0)</v>
      </c>
      <c r="H35" s="321" t="s">
        <v>81</v>
      </c>
    </row>
    <row r="36" spans="2:18" ht="18" customHeight="1" thickBot="1" x14ac:dyDescent="0.25">
      <c r="B36" s="52"/>
      <c r="C36" s="52"/>
      <c r="D36" s="316"/>
      <c r="E36" s="55" t="s">
        <v>9</v>
      </c>
      <c r="F36" s="55" t="str">
        <f>CONCATENATE(TEXT(Berechnung1!K9,"0,00%")," (",Berechnung1!K6,")")</f>
        <v>0,00% (0)</v>
      </c>
      <c r="G36" s="317"/>
      <c r="H36" s="322"/>
    </row>
    <row r="37" spans="2:18" ht="18" customHeight="1" thickBot="1" x14ac:dyDescent="0.25">
      <c r="B37" s="52"/>
      <c r="C37" s="52"/>
      <c r="D37" s="318" t="s">
        <v>309</v>
      </c>
      <c r="E37" s="318"/>
      <c r="F37" s="318"/>
      <c r="G37" s="56" t="str">
        <f>CONCATENATE(TEXT(Berechnung1!E10,"0,00%")," (",Berechnung1!E7,")")</f>
        <v>0,00% (0)</v>
      </c>
      <c r="H37" s="58" t="str">
        <f>CONCATENATE(TEXT(Berechnung1!E11,"0,00%")," (",Berechnung1!E8,")")</f>
        <v>0,00% (0)</v>
      </c>
    </row>
    <row r="38" spans="2:18" ht="18" customHeight="1" thickBot="1" x14ac:dyDescent="0.25">
      <c r="B38" s="52"/>
      <c r="C38" s="52"/>
      <c r="D38" s="319" t="s">
        <v>10</v>
      </c>
      <c r="E38" s="57" t="s">
        <v>11</v>
      </c>
      <c r="F38" s="57" t="str">
        <f>CONCATENATE(TEXT(Berechnung1!G9,"0,00%")," (",Berechnung1!G6,")")</f>
        <v>0,00% (0)</v>
      </c>
      <c r="G38" s="317" t="str">
        <f>CONCATENATE(TEXT(Berechnung1!G10,"0,00%")," (",Berechnung1!G8,")")</f>
        <v>100,00% (7)</v>
      </c>
      <c r="H38" s="317"/>
    </row>
    <row r="39" spans="2:18" ht="18" customHeight="1" thickBot="1" x14ac:dyDescent="0.25">
      <c r="B39" s="52"/>
      <c r="C39" s="52"/>
      <c r="D39" s="320"/>
      <c r="E39" s="57" t="s">
        <v>12</v>
      </c>
      <c r="F39" s="57" t="str">
        <f>CONCATENATE(TEXT(Berechnung1!F9,"0,00%")," (",Berechnung1!F6,")")</f>
        <v>100,00% (7)</v>
      </c>
      <c r="G39" s="317"/>
      <c r="H39" s="317"/>
    </row>
    <row r="40" spans="2:18" ht="7.5" customHeight="1" x14ac:dyDescent="0.2"/>
    <row r="41" spans="2:18" ht="13.5" customHeight="1" x14ac:dyDescent="0.2">
      <c r="B41" s="6" t="s">
        <v>27</v>
      </c>
    </row>
    <row r="42" spans="2:18" ht="12.75" customHeight="1" x14ac:dyDescent="0.2">
      <c r="B42" s="173" t="s">
        <v>311</v>
      </c>
      <c r="C42" s="173"/>
      <c r="D42" s="173"/>
      <c r="E42" s="173"/>
      <c r="F42" s="173"/>
      <c r="G42" s="173"/>
      <c r="H42" s="173"/>
      <c r="I42" s="173"/>
      <c r="J42" s="173"/>
      <c r="K42" s="173"/>
      <c r="L42" s="173"/>
      <c r="M42" s="173"/>
      <c r="N42" s="173"/>
      <c r="O42" s="173"/>
      <c r="P42" s="173"/>
      <c r="Q42" s="173"/>
      <c r="R42" s="173"/>
    </row>
    <row r="43" spans="2:18" ht="123.75" customHeight="1" x14ac:dyDescent="0.2">
      <c r="B43" s="173" t="s">
        <v>151</v>
      </c>
      <c r="C43" s="173"/>
      <c r="D43" s="173"/>
      <c r="E43" s="173"/>
      <c r="F43" s="173"/>
      <c r="G43" s="173"/>
      <c r="H43" s="173"/>
      <c r="I43" s="173"/>
      <c r="J43" s="173"/>
      <c r="K43" s="173"/>
      <c r="L43" s="173"/>
      <c r="M43" s="173"/>
      <c r="N43" s="173"/>
      <c r="O43" s="173"/>
      <c r="P43" s="173"/>
      <c r="Q43" s="173"/>
      <c r="R43" s="173"/>
    </row>
    <row r="44" spans="2:18" x14ac:dyDescent="0.2">
      <c r="B44" s="6" t="s">
        <v>82</v>
      </c>
    </row>
    <row r="45" spans="2:18" ht="24" customHeight="1" x14ac:dyDescent="0.2">
      <c r="B45" s="314" t="s">
        <v>83</v>
      </c>
      <c r="C45" s="314"/>
      <c r="D45" s="314"/>
      <c r="E45" s="314"/>
      <c r="F45" s="314"/>
      <c r="G45" s="314"/>
      <c r="H45" s="314"/>
      <c r="I45" s="314"/>
      <c r="J45" s="314"/>
      <c r="K45" s="314"/>
      <c r="L45" s="314"/>
      <c r="M45" s="314"/>
      <c r="N45" s="314"/>
      <c r="O45" s="314"/>
      <c r="P45" s="314"/>
      <c r="Q45" s="314"/>
      <c r="R45" s="314"/>
    </row>
  </sheetData>
  <sheetProtection algorithmName="SHA-512" hashValue="e3wJmvAnAMiVuxOJtCbJF8i9hQPQGNw8XHymud8VNdkHjNMWF9MtXZeM57KK66OMhkjUMQby14mkq/5vrn/aUA==" saltValue="8zAFyxAvtBx+3WTEWOZJXg==" spinCount="100000" sheet="1" objects="1" selectLockedCells="1"/>
  <mergeCells count="121">
    <mergeCell ref="B24:C26"/>
    <mergeCell ref="B27:C29"/>
    <mergeCell ref="B30:C32"/>
    <mergeCell ref="G15:H17"/>
    <mergeCell ref="D30:D32"/>
    <mergeCell ref="D27:D29"/>
    <mergeCell ref="D24:D26"/>
    <mergeCell ref="D18:D20"/>
    <mergeCell ref="G27:H29"/>
    <mergeCell ref="E15:F17"/>
    <mergeCell ref="E30:F32"/>
    <mergeCell ref="E27:F29"/>
    <mergeCell ref="E24:F26"/>
    <mergeCell ref="G18:H20"/>
    <mergeCell ref="G24:H26"/>
    <mergeCell ref="B15:C17"/>
    <mergeCell ref="D15:D17"/>
    <mergeCell ref="G30:H32"/>
    <mergeCell ref="E18:F20"/>
    <mergeCell ref="B18:B23"/>
    <mergeCell ref="C18:C20"/>
    <mergeCell ref="C21:C23"/>
    <mergeCell ref="D21:D23"/>
    <mergeCell ref="E21:F23"/>
    <mergeCell ref="L24:L26"/>
    <mergeCell ref="M24:N26"/>
    <mergeCell ref="I18:K20"/>
    <mergeCell ref="M30:N32"/>
    <mergeCell ref="I27:K29"/>
    <mergeCell ref="I30:K32"/>
    <mergeCell ref="M18:N20"/>
    <mergeCell ref="G21:H23"/>
    <mergeCell ref="I21:K23"/>
    <mergeCell ref="L21:L23"/>
    <mergeCell ref="M21:N23"/>
    <mergeCell ref="L30:L32"/>
    <mergeCell ref="L27:L29"/>
    <mergeCell ref="M27:N29"/>
    <mergeCell ref="I24:K26"/>
    <mergeCell ref="L18:L20"/>
    <mergeCell ref="O30:O32"/>
    <mergeCell ref="T18:T20"/>
    <mergeCell ref="S18:S20"/>
    <mergeCell ref="T24:T26"/>
    <mergeCell ref="S27:S29"/>
    <mergeCell ref="T27:T29"/>
    <mergeCell ref="S30:S32"/>
    <mergeCell ref="T30:T32"/>
    <mergeCell ref="S24:S26"/>
    <mergeCell ref="R30:R32"/>
    <mergeCell ref="R27:R29"/>
    <mergeCell ref="O27:O29"/>
    <mergeCell ref="T21:T23"/>
    <mergeCell ref="O18:O20"/>
    <mergeCell ref="O24:O26"/>
    <mergeCell ref="R24:R26"/>
    <mergeCell ref="P18:P20"/>
    <mergeCell ref="Q18:Q20"/>
    <mergeCell ref="O21:O23"/>
    <mergeCell ref="P21:P23"/>
    <mergeCell ref="Q21:Q23"/>
    <mergeCell ref="R21:R23"/>
    <mergeCell ref="R18:R20"/>
    <mergeCell ref="S21:S23"/>
    <mergeCell ref="B4:K4"/>
    <mergeCell ref="R7:R8"/>
    <mergeCell ref="L7:L8"/>
    <mergeCell ref="O7:O8"/>
    <mergeCell ref="P7:Q8"/>
    <mergeCell ref="D7:D8"/>
    <mergeCell ref="E7:F8"/>
    <mergeCell ref="G7:H8"/>
    <mergeCell ref="I7:K8"/>
    <mergeCell ref="B7:C8"/>
    <mergeCell ref="M7:N8"/>
    <mergeCell ref="G5:O5"/>
    <mergeCell ref="B45:R45"/>
    <mergeCell ref="D35:D36"/>
    <mergeCell ref="G35:G36"/>
    <mergeCell ref="D37:F37"/>
    <mergeCell ref="D38:D39"/>
    <mergeCell ref="G38:H39"/>
    <mergeCell ref="H35:H36"/>
    <mergeCell ref="B42:R42"/>
    <mergeCell ref="B43:R43"/>
    <mergeCell ref="T15:T17"/>
    <mergeCell ref="S7:T7"/>
    <mergeCell ref="T9:T11"/>
    <mergeCell ref="S9:S11"/>
    <mergeCell ref="M9:N11"/>
    <mergeCell ref="M15:N17"/>
    <mergeCell ref="L15:L17"/>
    <mergeCell ref="L9:L11"/>
    <mergeCell ref="E9:F11"/>
    <mergeCell ref="G9:H11"/>
    <mergeCell ref="I15:K17"/>
    <mergeCell ref="I9:K11"/>
    <mergeCell ref="P9:P11"/>
    <mergeCell ref="Q9:Q11"/>
    <mergeCell ref="R9:R11"/>
    <mergeCell ref="Q15:Q17"/>
    <mergeCell ref="R15:R17"/>
    <mergeCell ref="S15:S17"/>
    <mergeCell ref="O15:O17"/>
    <mergeCell ref="P15:P17"/>
    <mergeCell ref="T12:T14"/>
    <mergeCell ref="P12:P14"/>
    <mergeCell ref="R12:R14"/>
    <mergeCell ref="S12:S14"/>
    <mergeCell ref="B9:B14"/>
    <mergeCell ref="C9:C11"/>
    <mergeCell ref="C12:C14"/>
    <mergeCell ref="O9:O11"/>
    <mergeCell ref="O12:O14"/>
    <mergeCell ref="E12:F14"/>
    <mergeCell ref="G12:H14"/>
    <mergeCell ref="I12:K14"/>
    <mergeCell ref="L12:L14"/>
    <mergeCell ref="M12:N14"/>
    <mergeCell ref="D9:D11"/>
    <mergeCell ref="D12:D14"/>
  </mergeCells>
  <phoneticPr fontId="82" type="noConversion"/>
  <conditionalFormatting sqref="E6:F6 K6">
    <cfRule type="expression" dxfId="24" priority="144">
      <formula>OR(AND($D$5="Dysplasie-Sprechstunde",ISNUMBER(SEARCH("DYS-E",#REF!))),AND($D$5="Dysplasie-Einheit",ISNUMBER(SEARCH("DYS-S",#REF!))))</formula>
    </cfRule>
  </conditionalFormatting>
  <conditionalFormatting sqref="Q9">
    <cfRule type="expression" dxfId="23" priority="80" stopIfTrue="1">
      <formula>LEN(TRIM(Q9))=0</formula>
    </cfRule>
  </conditionalFormatting>
  <conditionalFormatting sqref="Q12:Q13">
    <cfRule type="expression" dxfId="22" priority="6" stopIfTrue="1">
      <formula>LEN(TRIM(Q12))=0</formula>
    </cfRule>
  </conditionalFormatting>
  <conditionalFormatting sqref="Q15">
    <cfRule type="expression" dxfId="21" priority="22" stopIfTrue="1">
      <formula>LEN(TRIM(Q15))=0</formula>
    </cfRule>
  </conditionalFormatting>
  <conditionalFormatting sqref="Q18">
    <cfRule type="expression" dxfId="20" priority="4" stopIfTrue="1">
      <formula>LEN(TRIM(Q18))=0</formula>
    </cfRule>
    <cfRule type="expression" dxfId="19" priority="5" stopIfTrue="1">
      <formula>ISNUMBER(FIND("Dysplasie-Sprechstunde",#REF!))</formula>
    </cfRule>
  </conditionalFormatting>
  <conditionalFormatting sqref="Q21">
    <cfRule type="expression" dxfId="18" priority="2" stopIfTrue="1">
      <formula>LEN(TRIM(Q21))=0</formula>
    </cfRule>
    <cfRule type="expression" dxfId="17" priority="3" stopIfTrue="1">
      <formula>ISNUMBER(FIND("Dysplasie-Sprechstunde",#REF!))</formula>
    </cfRule>
  </conditionalFormatting>
  <conditionalFormatting sqref="Q24:Q25">
    <cfRule type="expression" dxfId="16" priority="16" stopIfTrue="1">
      <formula>LEN(TRIM(Q24))=0</formula>
    </cfRule>
  </conditionalFormatting>
  <conditionalFormatting sqref="Q27:Q28">
    <cfRule type="expression" dxfId="15" priority="52" stopIfTrue="1">
      <formula>LEN(TRIM(Q27))=0</formula>
    </cfRule>
  </conditionalFormatting>
  <conditionalFormatting sqref="Q30:Q31">
    <cfRule type="expression" dxfId="14" priority="17" stopIfTrue="1">
      <formula>LEN(TRIM(Q30))=0</formula>
    </cfRule>
  </conditionalFormatting>
  <conditionalFormatting sqref="R9:R32">
    <cfRule type="cellIs" dxfId="13" priority="1" stopIfTrue="1" operator="equal">
      <formula>"optional - I.O."</formula>
    </cfRule>
    <cfRule type="expression" dxfId="12" priority="120" stopIfTrue="1">
      <formula>OR(R9=$E$39,R9=$E$38)</formula>
    </cfRule>
    <cfRule type="cellIs" dxfId="11" priority="121" stopIfTrue="1" operator="equal">
      <formula>"Ausnahme (Plausibilität unklar)"</formula>
    </cfRule>
    <cfRule type="cellIs" dxfId="10" priority="122" stopIfTrue="1" operator="equal">
      <formula>"I.O. (Plausibilität unklar)"</formula>
    </cfRule>
    <cfRule type="cellIs" dxfId="9" priority="123" stopIfTrue="1" operator="equal">
      <formula>"Sollvorgabe nicht erfüllt"</formula>
    </cfRule>
    <cfRule type="cellIs" dxfId="8" priority="124" stopIfTrue="1" operator="equal">
      <formula>"I.O."</formula>
    </cfRule>
  </conditionalFormatting>
  <conditionalFormatting sqref="S9:S32">
    <cfRule type="notContainsBlanks" dxfId="7" priority="127" stopIfTrue="1">
      <formula>LEN(TRIM(S9))&gt;0</formula>
    </cfRule>
    <cfRule type="expression" dxfId="6" priority="128" stopIfTrue="1">
      <formula>OR($R9=$E$39,$R9="optional - Sollvorgabe nicht erfüllt",$R9="I.O. (Plausibilität unklar)",$R9="optional - unvollständig",$R9="optional - inkorrekt",$R9="Unvollständig", $R9="Sollvorgabe nicht erfüllt",$R9="inkorrekt")</formula>
    </cfRule>
  </conditionalFormatting>
  <dataValidations count="8">
    <dataValidation type="whole" showInputMessage="1" showErrorMessage="1" errorTitle="Eingabefehler" error="1.Zähler muss eine positive ganze Zahl sein._x000a_2.Zähler kann nicht größer als Nenner sein." sqref="Q24 Q30" xr:uid="{00000000-0002-0000-0000-000000000000}">
      <formula1>0</formula1>
      <formula2>IF(Q25="",5000,Q25)</formula2>
    </dataValidation>
    <dataValidation type="whole" showInputMessage="1" showErrorMessage="1" errorTitle="Eingabefehler" error="1.Nenner muss eine positive ganze Zahl sein. _x000a_2.Nenner kann nicht kleiner als Zähler sein." sqref="Q31 Q25" xr:uid="{00000000-0002-0000-0000-000001000000}">
      <formula1>Q24</formula1>
      <formula2>5000</formula2>
    </dataValidation>
    <dataValidation type="textLength" allowBlank="1" showInputMessage="1" showErrorMessage="1" errorTitle="Zeichenlänge" error="Minimal 30 Zeichen und max. 500 Zeichen." sqref="S15:T32 T9:T14" xr:uid="{00000000-0002-0000-0000-000002000000}">
      <formula1>30</formula1>
      <formula2>500</formula2>
    </dataValidation>
    <dataValidation type="textLength" allowBlank="1" showInputMessage="1" showErrorMessage="1" errorTitle="Zeichenlänge" error="Minimal 30 Zeichen und max. 500 Zeichen." promptTitle="Hinweis" prompt="Wenn die Datenqualität nicht &quot;I.O.&quot;, ist der Kennzahlenwert zu begründen." sqref="S9:S14" xr:uid="{00000000-0002-0000-0000-000005000000}">
      <formula1>30</formula1>
      <formula2>500</formula2>
    </dataValidation>
    <dataValidation type="whole" allowBlank="1" showInputMessage="1" showErrorMessage="1" errorTitle="Eingabefehler" error="Ganze Zahl zwischen 0 und 5000 eingeben." sqref="Q15:Q23 Q9:Q11 Q13" xr:uid="{00000000-0002-0000-0000-000006000000}">
      <formula1>0</formula1>
      <formula2>5000</formula2>
    </dataValidation>
    <dataValidation showInputMessage="1" showErrorMessage="1" errorTitle="Eingabefehler" error="1.Nenner muss eine positive ganze Zahl sein. _x000a_2.Nenner kann nicht kleiner als Zähler sein." sqref="Q28" xr:uid="{00000000-0002-0000-0000-000007000000}"/>
    <dataValidation type="whole" showInputMessage="1" showErrorMessage="1" errorTitle="Eingabefehler" error="1.Zähler muss eine positive ganze Zahl sein._x000a_2.Zähler kann nicht größer als Nenner sein." sqref="Q27" xr:uid="{00000000-0002-0000-0000-000008000000}">
      <formula1>0</formula1>
      <formula2>IF(Q28="",0,5000)</formula2>
    </dataValidation>
    <dataValidation type="whole" allowBlank="1" showInputMessage="1" showErrorMessage="1" errorTitle="Eingabefehler" error="1.Zähler muss eine positive ganze Zahl sein._x000a_2.Zähler kann nicht größer als Nenner sein." sqref="Q12" xr:uid="{0E143076-7E96-403A-BF67-805A0269FFEC}">
      <formula1>0</formula1>
      <formula2>IF(Q13="",5000,Q13)</formula2>
    </dataValidation>
  </dataValidations>
  <pageMargins left="0.43307086614173229" right="7.874015748031496E-2" top="0.59055118110236227" bottom="0.39370078740157483" header="0.11811023622047245" footer="0.11811023622047245"/>
  <pageSetup paperSize="9" scale="87" fitToHeight="0" orientation="landscape" r:id="rId1"/>
  <headerFooter>
    <oddFooter>&amp;L
&amp;"Arial,Standard"&amp;7&amp;F&amp;C&amp;"Arial,Standard"&amp;7
 © DKG  Alle Rechte vorbehalten&amp;R&amp;"Arial,Standard"&amp;7&amp;P</oddFooter>
  </headerFooter>
  <rowBreaks count="1" manualBreakCount="1">
    <brk id="23" min="1" max="17"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dimension ref="A1:R30"/>
  <sheetViews>
    <sheetView showGridLines="0" workbookViewId="0"/>
  </sheetViews>
  <sheetFormatPr defaultColWidth="9.140625" defaultRowHeight="15" x14ac:dyDescent="0.25"/>
  <cols>
    <col min="1" max="1" width="13" style="4" customWidth="1"/>
    <col min="2" max="2" width="59" style="4" customWidth="1"/>
    <col min="3" max="3" width="36.85546875" style="4" customWidth="1"/>
    <col min="4" max="4" width="22" style="4" bestFit="1" customWidth="1"/>
    <col min="5" max="5" width="6.28515625" style="4" bestFit="1" customWidth="1"/>
    <col min="6" max="6" width="9.42578125" style="4" bestFit="1" customWidth="1"/>
    <col min="7" max="7" width="19" style="4" customWidth="1"/>
    <col min="8" max="8" width="15.7109375" style="4" customWidth="1"/>
    <col min="9" max="9" width="16.85546875" style="28" customWidth="1"/>
    <col min="10" max="10" width="38.7109375" customWidth="1"/>
    <col min="11" max="11" width="2.85546875" customWidth="1"/>
    <col min="12" max="12" width="19.5703125" customWidth="1"/>
    <col min="13" max="13" width="9.140625" style="4" customWidth="1"/>
    <col min="14" max="14" width="24.7109375" style="4" customWidth="1"/>
    <col min="15" max="15" width="14.85546875" style="4" customWidth="1"/>
    <col min="16" max="16" width="19.28515625" style="4" customWidth="1"/>
    <col min="17" max="17" width="15" style="4" customWidth="1"/>
    <col min="18" max="19" width="9.140625" style="4" customWidth="1"/>
    <col min="20" max="20" width="15.28515625" style="4" customWidth="1"/>
    <col min="21" max="21" width="18.140625" style="4" customWidth="1"/>
    <col min="22" max="16384" width="9.140625" style="4"/>
  </cols>
  <sheetData>
    <row r="1" spans="1:18" x14ac:dyDescent="0.25">
      <c r="A1" s="77" t="s">
        <v>355</v>
      </c>
    </row>
    <row r="2" spans="1:18" s="27" customFormat="1" x14ac:dyDescent="0.25">
      <c r="A2" s="24" t="s">
        <v>3</v>
      </c>
      <c r="B2" s="24" t="s">
        <v>79</v>
      </c>
      <c r="C2" s="24" t="s">
        <v>80</v>
      </c>
      <c r="D2" s="24" t="s">
        <v>123</v>
      </c>
      <c r="E2" s="24" t="s">
        <v>124</v>
      </c>
      <c r="F2" s="24" t="s">
        <v>125</v>
      </c>
      <c r="G2" s="24" t="s">
        <v>65</v>
      </c>
      <c r="H2" s="24" t="s">
        <v>4</v>
      </c>
      <c r="I2" s="29" t="s">
        <v>91</v>
      </c>
      <c r="J2" s="29" t="s">
        <v>141</v>
      </c>
      <c r="M2" s="25"/>
      <c r="N2" s="26"/>
      <c r="O2" s="26"/>
      <c r="P2" s="26"/>
      <c r="Q2" s="26"/>
    </row>
    <row r="3" spans="1:18" s="27" customFormat="1" ht="12.75" customHeight="1" x14ac:dyDescent="0.25">
      <c r="A3" s="49" t="str">
        <f>IF(Basisdaten!C6="","",Basisdaten!C6)</f>
        <v/>
      </c>
      <c r="B3" s="49" t="str">
        <f>IF($A$3="","",VLOOKUP($A$3,$A$6:$J$30,2,FALSE))</f>
        <v/>
      </c>
      <c r="C3" s="49" t="str">
        <f>IF($A$3="","",VLOOKUP($A$3,$A$6:$J$30,3,FALSE))</f>
        <v/>
      </c>
      <c r="D3" s="49" t="str">
        <f>IF($A$3="","",VLOOKUP($A$3,$A$6:$J$30,4,FALSE))</f>
        <v/>
      </c>
      <c r="E3" s="49" t="str">
        <f>IF($A$3="","",VLOOKUP($A$3,$A$6:$J$30,5,FALSE))</f>
        <v/>
      </c>
      <c r="F3" s="49" t="str">
        <f>IF($A$3="","",VLOOKUP($A$3,$A$6:$J$30,6,FALSE))</f>
        <v/>
      </c>
      <c r="G3" s="49" t="str">
        <f>IF($A$3="","",VLOOKUP($A$3,$A$6:$J$30,7,FALSE))</f>
        <v/>
      </c>
      <c r="H3" s="49" t="str">
        <f>IF($A$3="","",VLOOKUP($A$3,$A$6:$J$30,8,FALSE))</f>
        <v/>
      </c>
      <c r="I3" s="72" t="str">
        <f>IF($A$3="","",VLOOKUP($A$3,$A$6:$J$30,9,FALSE))</f>
        <v/>
      </c>
      <c r="J3" s="49" t="str">
        <f>IF($A$3="","",VLOOKUP($A$3,$A$6:$J$30,10,FALSE))</f>
        <v/>
      </c>
    </row>
    <row r="4" spans="1:18" s="27" customFormat="1" ht="36" customHeight="1" x14ac:dyDescent="0.25">
      <c r="I4" s="30"/>
    </row>
    <row r="5" spans="1:18" s="27" customFormat="1" x14ac:dyDescent="0.25">
      <c r="A5" s="24" t="s">
        <v>3</v>
      </c>
      <c r="B5" s="24" t="s">
        <v>79</v>
      </c>
      <c r="C5" s="24" t="s">
        <v>80</v>
      </c>
      <c r="D5" s="24" t="s">
        <v>123</v>
      </c>
      <c r="E5" s="24" t="s">
        <v>124</v>
      </c>
      <c r="F5" s="24" t="s">
        <v>125</v>
      </c>
      <c r="G5" s="24" t="s">
        <v>65</v>
      </c>
      <c r="H5" s="24" t="s">
        <v>4</v>
      </c>
      <c r="I5" s="35" t="s">
        <v>91</v>
      </c>
      <c r="J5" s="35" t="s">
        <v>141</v>
      </c>
      <c r="L5" s="102" t="s">
        <v>280</v>
      </c>
      <c r="M5" s="25"/>
      <c r="N5" s="26"/>
      <c r="O5" s="26"/>
      <c r="P5" s="26"/>
      <c r="Q5" s="26"/>
      <c r="R5" s="26"/>
    </row>
    <row r="6" spans="1:18" s="27" customFormat="1" x14ac:dyDescent="0.25">
      <c r="A6" s="70" t="s">
        <v>156</v>
      </c>
      <c r="B6" s="70" t="s">
        <v>99</v>
      </c>
      <c r="C6" s="70" t="s">
        <v>100</v>
      </c>
      <c r="D6" s="70" t="s">
        <v>126</v>
      </c>
      <c r="E6" s="70" t="s">
        <v>313</v>
      </c>
      <c r="F6" s="70" t="s">
        <v>102</v>
      </c>
      <c r="G6" s="70" t="s">
        <v>101</v>
      </c>
      <c r="H6" s="70" t="s">
        <v>102</v>
      </c>
      <c r="I6" s="71">
        <v>44908</v>
      </c>
      <c r="J6" s="73" t="str">
        <f>CONCATENATE(D6," / ",E6," / ",F6)</f>
        <v>Charitéplatz 1 / 10117 / Berlin</v>
      </c>
      <c r="L6" s="102" t="s">
        <v>279</v>
      </c>
      <c r="M6" s="25"/>
      <c r="N6" s="26"/>
      <c r="O6" s="26"/>
      <c r="P6" s="26"/>
      <c r="Q6" s="26"/>
      <c r="R6" s="26"/>
    </row>
    <row r="7" spans="1:18" s="27" customFormat="1" x14ac:dyDescent="0.25">
      <c r="A7" s="70" t="s">
        <v>157</v>
      </c>
      <c r="B7" s="70" t="s">
        <v>103</v>
      </c>
      <c r="C7" s="70" t="s">
        <v>104</v>
      </c>
      <c r="D7" s="70" t="s">
        <v>127</v>
      </c>
      <c r="E7" s="70" t="s">
        <v>314</v>
      </c>
      <c r="F7" s="70" t="s">
        <v>128</v>
      </c>
      <c r="G7" s="70" t="s">
        <v>101</v>
      </c>
      <c r="H7" s="70" t="s">
        <v>105</v>
      </c>
      <c r="I7" s="71">
        <v>44890</v>
      </c>
      <c r="J7" s="73" t="str">
        <f t="shared" ref="J7:J29" si="0">CONCATENATE(D7," / ",E7," / ",F7)</f>
        <v>Hugstetter Strasse 55 / 79106 / Freiburg</v>
      </c>
      <c r="M7" s="25"/>
      <c r="N7" s="26"/>
      <c r="O7" s="26"/>
      <c r="P7" s="26"/>
      <c r="Q7" s="26"/>
      <c r="R7" s="26"/>
    </row>
    <row r="8" spans="1:18" s="27" customFormat="1" x14ac:dyDescent="0.25">
      <c r="A8" s="70" t="s">
        <v>158</v>
      </c>
      <c r="B8" s="70" t="s">
        <v>159</v>
      </c>
      <c r="C8" s="70" t="s">
        <v>160</v>
      </c>
      <c r="D8" s="70" t="s">
        <v>161</v>
      </c>
      <c r="E8" s="70" t="s">
        <v>315</v>
      </c>
      <c r="F8" s="70" t="s">
        <v>162</v>
      </c>
      <c r="G8" s="70" t="s">
        <v>101</v>
      </c>
      <c r="H8" s="70" t="s">
        <v>117</v>
      </c>
      <c r="I8" s="71">
        <v>45363</v>
      </c>
      <c r="J8" s="73" t="str">
        <f t="shared" si="0"/>
        <v>Moorenstraße 5 / 40225 / Düsseldorf</v>
      </c>
      <c r="M8" s="25"/>
      <c r="N8" s="26"/>
      <c r="O8" s="26"/>
      <c r="P8" s="26"/>
      <c r="Q8" s="26"/>
      <c r="R8" s="26"/>
    </row>
    <row r="9" spans="1:18" s="27" customFormat="1" x14ac:dyDescent="0.25">
      <c r="A9" s="70" t="s">
        <v>163</v>
      </c>
      <c r="B9" s="70" t="s">
        <v>164</v>
      </c>
      <c r="C9" s="70" t="s">
        <v>165</v>
      </c>
      <c r="D9" s="70" t="s">
        <v>166</v>
      </c>
      <c r="E9" s="70" t="s">
        <v>316</v>
      </c>
      <c r="F9" s="70" t="s">
        <v>167</v>
      </c>
      <c r="G9" s="70" t="s">
        <v>101</v>
      </c>
      <c r="H9" s="70" t="s">
        <v>106</v>
      </c>
      <c r="I9" s="71">
        <v>45268</v>
      </c>
      <c r="J9" s="73" t="str">
        <f t="shared" si="0"/>
        <v>Josef Schneider Str. 6 / 97080 / Würzburg</v>
      </c>
      <c r="M9" s="25"/>
      <c r="N9" s="26"/>
      <c r="O9" s="26"/>
      <c r="P9" s="26"/>
      <c r="Q9" s="26"/>
      <c r="R9" s="26"/>
    </row>
    <row r="10" spans="1:18" s="27" customFormat="1" x14ac:dyDescent="0.25">
      <c r="A10" s="70" t="s">
        <v>168</v>
      </c>
      <c r="B10" s="70" t="s">
        <v>317</v>
      </c>
      <c r="C10" s="70" t="s">
        <v>318</v>
      </c>
      <c r="D10" s="70" t="s">
        <v>129</v>
      </c>
      <c r="E10" s="70" t="s">
        <v>319</v>
      </c>
      <c r="F10" s="70" t="s">
        <v>130</v>
      </c>
      <c r="G10" s="70" t="s">
        <v>101</v>
      </c>
      <c r="H10" s="70" t="s">
        <v>106</v>
      </c>
      <c r="I10" s="71">
        <v>44995</v>
      </c>
      <c r="J10" s="73" t="str">
        <f t="shared" si="0"/>
        <v>Ismaninger Str. 22 / 81675 / München</v>
      </c>
      <c r="M10" s="25"/>
      <c r="N10" s="26"/>
      <c r="O10" s="26"/>
      <c r="P10" s="26"/>
      <c r="Q10" s="26"/>
      <c r="R10" s="26"/>
    </row>
    <row r="11" spans="1:18" s="27" customFormat="1" x14ac:dyDescent="0.25">
      <c r="A11" s="70" t="s">
        <v>169</v>
      </c>
      <c r="B11" s="70" t="s">
        <v>107</v>
      </c>
      <c r="C11" s="70" t="s">
        <v>108</v>
      </c>
      <c r="D11" s="70" t="s">
        <v>131</v>
      </c>
      <c r="E11" s="70" t="s">
        <v>320</v>
      </c>
      <c r="F11" s="70" t="s">
        <v>132</v>
      </c>
      <c r="G11" s="70" t="s">
        <v>101</v>
      </c>
      <c r="H11" s="70" t="s">
        <v>105</v>
      </c>
      <c r="I11" s="71">
        <v>45134</v>
      </c>
      <c r="J11" s="73" t="str">
        <f t="shared" si="0"/>
        <v>Im Neuenheimer Feld 672 / 69120 / Heidelberg</v>
      </c>
      <c r="M11" s="25"/>
      <c r="N11" s="26"/>
      <c r="O11" s="26"/>
      <c r="P11" s="26"/>
      <c r="Q11" s="26"/>
      <c r="R11" s="26"/>
    </row>
    <row r="12" spans="1:18" s="27" customFormat="1" x14ac:dyDescent="0.25">
      <c r="A12" s="70" t="s">
        <v>170</v>
      </c>
      <c r="B12" s="70" t="s">
        <v>109</v>
      </c>
      <c r="C12" s="70" t="s">
        <v>110</v>
      </c>
      <c r="D12" s="70" t="s">
        <v>133</v>
      </c>
      <c r="E12" s="70" t="s">
        <v>321</v>
      </c>
      <c r="F12" s="70" t="s">
        <v>130</v>
      </c>
      <c r="G12" s="70" t="s">
        <v>101</v>
      </c>
      <c r="H12" s="70" t="s">
        <v>106</v>
      </c>
      <c r="I12" s="71">
        <v>45062</v>
      </c>
      <c r="J12" s="73" t="str">
        <f t="shared" si="0"/>
        <v>Marchioninistr. 15 / 81377 / München</v>
      </c>
      <c r="M12" s="25"/>
      <c r="N12" s="26"/>
      <c r="O12" s="26"/>
      <c r="P12" s="26"/>
      <c r="Q12" s="26"/>
      <c r="R12" s="26"/>
    </row>
    <row r="13" spans="1:18" s="27" customFormat="1" x14ac:dyDescent="0.25">
      <c r="A13" s="70" t="s">
        <v>171</v>
      </c>
      <c r="B13" s="70" t="s">
        <v>172</v>
      </c>
      <c r="C13" s="70" t="s">
        <v>111</v>
      </c>
      <c r="D13" s="70" t="s">
        <v>134</v>
      </c>
      <c r="E13" s="70" t="s">
        <v>322</v>
      </c>
      <c r="F13" s="70" t="s">
        <v>135</v>
      </c>
      <c r="G13" s="70" t="s">
        <v>101</v>
      </c>
      <c r="H13" s="70" t="s">
        <v>106</v>
      </c>
      <c r="I13" s="71">
        <v>45013</v>
      </c>
      <c r="J13" s="73" t="str">
        <f t="shared" si="0"/>
        <v>Franz-Josef-Strauss-Allee 11 / 93053 / Regensburg</v>
      </c>
      <c r="M13" s="25"/>
      <c r="N13" s="26"/>
      <c r="O13" s="26"/>
      <c r="P13" s="26"/>
      <c r="Q13" s="26"/>
      <c r="R13" s="26"/>
    </row>
    <row r="14" spans="1:18" s="27" customFormat="1" x14ac:dyDescent="0.25">
      <c r="A14" s="70" t="s">
        <v>173</v>
      </c>
      <c r="B14" s="70" t="s">
        <v>112</v>
      </c>
      <c r="C14" s="70" t="s">
        <v>113</v>
      </c>
      <c r="D14" s="70" t="s">
        <v>174</v>
      </c>
      <c r="E14" s="70" t="s">
        <v>323</v>
      </c>
      <c r="F14" s="70" t="s">
        <v>114</v>
      </c>
      <c r="G14" s="70" t="s">
        <v>101</v>
      </c>
      <c r="H14" s="70" t="s">
        <v>114</v>
      </c>
      <c r="I14" s="71">
        <v>45097</v>
      </c>
      <c r="J14" s="73" t="str">
        <f t="shared" si="0"/>
        <v>Martinistraße 52 / 20246 / Hamburg</v>
      </c>
      <c r="M14" s="25"/>
      <c r="N14" s="26"/>
      <c r="O14" s="26"/>
      <c r="P14" s="26"/>
      <c r="Q14" s="26"/>
      <c r="R14" s="26"/>
    </row>
    <row r="15" spans="1:18" s="27" customFormat="1" x14ac:dyDescent="0.25">
      <c r="A15" s="70" t="s">
        <v>175</v>
      </c>
      <c r="B15" s="70" t="s">
        <v>176</v>
      </c>
      <c r="C15" s="70" t="s">
        <v>177</v>
      </c>
      <c r="D15" s="70" t="s">
        <v>178</v>
      </c>
      <c r="E15" s="70" t="s">
        <v>324</v>
      </c>
      <c r="F15" s="70" t="s">
        <v>179</v>
      </c>
      <c r="G15" s="70" t="s">
        <v>101</v>
      </c>
      <c r="H15" s="70" t="s">
        <v>117</v>
      </c>
      <c r="I15" s="71">
        <v>45240</v>
      </c>
      <c r="J15" s="73" t="str">
        <f t="shared" si="0"/>
        <v>Pauwelsstraße 30 / 52074 / Aachen</v>
      </c>
      <c r="M15" s="25"/>
      <c r="N15" s="26"/>
      <c r="O15" s="26"/>
      <c r="P15" s="26"/>
      <c r="Q15" s="26"/>
      <c r="R15" s="26"/>
    </row>
    <row r="16" spans="1:18" s="27" customFormat="1" x14ac:dyDescent="0.25">
      <c r="A16" s="70" t="s">
        <v>180</v>
      </c>
      <c r="B16" s="70" t="s">
        <v>115</v>
      </c>
      <c r="C16" s="70" t="s">
        <v>116</v>
      </c>
      <c r="D16" s="70" t="s">
        <v>136</v>
      </c>
      <c r="E16" s="70" t="s">
        <v>325</v>
      </c>
      <c r="F16" s="70" t="s">
        <v>137</v>
      </c>
      <c r="G16" s="70" t="s">
        <v>101</v>
      </c>
      <c r="H16" s="70" t="s">
        <v>117</v>
      </c>
      <c r="I16" s="71">
        <v>45077</v>
      </c>
      <c r="J16" s="73" t="str">
        <f t="shared" si="0"/>
        <v>Venusberg-Campus 1 / 53127 / Bonn</v>
      </c>
      <c r="M16" s="25"/>
      <c r="N16" s="26"/>
      <c r="O16" s="26"/>
      <c r="P16" s="26"/>
      <c r="Q16" s="26"/>
      <c r="R16" s="26"/>
    </row>
    <row r="17" spans="1:18" s="27" customFormat="1" x14ac:dyDescent="0.25">
      <c r="A17" s="70" t="s">
        <v>181</v>
      </c>
      <c r="B17" s="70" t="s">
        <v>182</v>
      </c>
      <c r="C17" s="70" t="s">
        <v>183</v>
      </c>
      <c r="D17" s="70" t="s">
        <v>184</v>
      </c>
      <c r="E17" s="70" t="s">
        <v>326</v>
      </c>
      <c r="F17" s="70" t="s">
        <v>185</v>
      </c>
      <c r="G17" s="70" t="s">
        <v>101</v>
      </c>
      <c r="H17" s="70" t="s">
        <v>186</v>
      </c>
      <c r="I17" s="71">
        <v>45225</v>
      </c>
      <c r="J17" s="73" t="str">
        <f t="shared" si="0"/>
        <v>Baldingerstrasse / 35043 / Marburg</v>
      </c>
      <c r="M17" s="25"/>
      <c r="N17" s="26"/>
      <c r="O17" s="26"/>
      <c r="P17" s="26"/>
      <c r="Q17" s="26"/>
      <c r="R17" s="26"/>
    </row>
    <row r="18" spans="1:18" s="27" customFormat="1" x14ac:dyDescent="0.25">
      <c r="A18" s="70" t="s">
        <v>187</v>
      </c>
      <c r="B18" s="70" t="s">
        <v>118</v>
      </c>
      <c r="C18" s="70" t="s">
        <v>119</v>
      </c>
      <c r="D18" s="70" t="s">
        <v>138</v>
      </c>
      <c r="E18" s="70" t="s">
        <v>327</v>
      </c>
      <c r="F18" s="70" t="s">
        <v>139</v>
      </c>
      <c r="G18" s="70" t="s">
        <v>101</v>
      </c>
      <c r="H18" s="70" t="s">
        <v>120</v>
      </c>
      <c r="I18" s="71">
        <v>45182</v>
      </c>
      <c r="J18" s="73" t="str">
        <f t="shared" si="0"/>
        <v>Fetscherstraße 74 / 01307 / Dresden</v>
      </c>
      <c r="M18" s="25"/>
      <c r="N18" s="26"/>
      <c r="O18" s="26"/>
      <c r="P18" s="26"/>
      <c r="Q18" s="26"/>
      <c r="R18" s="26"/>
    </row>
    <row r="19" spans="1:18" s="27" customFormat="1" x14ac:dyDescent="0.25">
      <c r="A19" s="70" t="s">
        <v>188</v>
      </c>
      <c r="B19" s="70" t="s">
        <v>121</v>
      </c>
      <c r="C19" s="70" t="s">
        <v>122</v>
      </c>
      <c r="D19" s="70" t="s">
        <v>189</v>
      </c>
      <c r="E19" s="70" t="s">
        <v>328</v>
      </c>
      <c r="F19" s="70" t="s">
        <v>140</v>
      </c>
      <c r="G19" s="70" t="s">
        <v>101</v>
      </c>
      <c r="H19" s="70" t="s">
        <v>105</v>
      </c>
      <c r="I19" s="71">
        <v>45236</v>
      </c>
      <c r="J19" s="73" t="str">
        <f t="shared" si="0"/>
        <v>Röntgenweg 9 / 72070 / Tübingen</v>
      </c>
      <c r="M19" s="25"/>
      <c r="N19" s="26"/>
      <c r="O19" s="26"/>
      <c r="P19" s="26"/>
      <c r="Q19" s="26"/>
      <c r="R19" s="26"/>
    </row>
    <row r="20" spans="1:18" s="27" customFormat="1" x14ac:dyDescent="0.25">
      <c r="A20" s="70" t="s">
        <v>190</v>
      </c>
      <c r="B20" s="70" t="s">
        <v>329</v>
      </c>
      <c r="C20" s="70" t="s">
        <v>191</v>
      </c>
      <c r="D20" s="70" t="s">
        <v>192</v>
      </c>
      <c r="E20" s="70" t="s">
        <v>330</v>
      </c>
      <c r="F20" s="70" t="s">
        <v>193</v>
      </c>
      <c r="G20" s="70" t="s">
        <v>101</v>
      </c>
      <c r="H20" s="70" t="s">
        <v>194</v>
      </c>
      <c r="I20" s="71">
        <v>45253</v>
      </c>
      <c r="J20" s="73" t="str">
        <f t="shared" si="0"/>
        <v>Langenbeckstraße 1 / 55131 / Mainz</v>
      </c>
      <c r="M20" s="25"/>
      <c r="N20" s="26"/>
      <c r="O20" s="26"/>
      <c r="P20" s="26"/>
      <c r="Q20" s="26"/>
      <c r="R20" s="26"/>
    </row>
    <row r="21" spans="1:18" s="27" customFormat="1" x14ac:dyDescent="0.25">
      <c r="A21" s="70" t="s">
        <v>195</v>
      </c>
      <c r="B21" s="70" t="s">
        <v>196</v>
      </c>
      <c r="C21" s="70" t="s">
        <v>197</v>
      </c>
      <c r="D21" s="70" t="s">
        <v>198</v>
      </c>
      <c r="E21" s="70" t="s">
        <v>331</v>
      </c>
      <c r="F21" s="70" t="s">
        <v>199</v>
      </c>
      <c r="G21" s="70" t="s">
        <v>101</v>
      </c>
      <c r="H21" s="70" t="s">
        <v>200</v>
      </c>
      <c r="I21" s="71">
        <v>45238</v>
      </c>
      <c r="J21" s="73" t="str">
        <f t="shared" si="0"/>
        <v>Robert-Koch-Straße 40 / 37075 / Göttingen</v>
      </c>
      <c r="M21" s="25"/>
      <c r="N21" s="26"/>
      <c r="O21" s="26"/>
      <c r="P21" s="26"/>
      <c r="Q21" s="26"/>
      <c r="R21" s="26"/>
    </row>
    <row r="22" spans="1:18" s="27" customFormat="1" x14ac:dyDescent="0.25">
      <c r="A22" s="70" t="s">
        <v>201</v>
      </c>
      <c r="B22" s="70" t="s">
        <v>202</v>
      </c>
      <c r="C22" s="70" t="s">
        <v>203</v>
      </c>
      <c r="D22" s="70" t="s">
        <v>204</v>
      </c>
      <c r="E22" s="70" t="s">
        <v>332</v>
      </c>
      <c r="F22" s="70" t="s">
        <v>205</v>
      </c>
      <c r="G22" s="70" t="s">
        <v>101</v>
      </c>
      <c r="H22" s="70" t="s">
        <v>106</v>
      </c>
      <c r="I22" s="71">
        <v>45245</v>
      </c>
      <c r="J22" s="73" t="str">
        <f t="shared" si="0"/>
        <v>Krankenhausstraße 8-10 / 91054 / Erlangen</v>
      </c>
      <c r="M22" s="25"/>
      <c r="N22" s="26"/>
      <c r="O22" s="26"/>
      <c r="P22" s="26"/>
      <c r="Q22" s="26"/>
      <c r="R22" s="26"/>
    </row>
    <row r="23" spans="1:18" s="27" customFormat="1" x14ac:dyDescent="0.25">
      <c r="A23" s="70" t="s">
        <v>206</v>
      </c>
      <c r="B23" s="70" t="s">
        <v>207</v>
      </c>
      <c r="C23" s="70" t="s">
        <v>208</v>
      </c>
      <c r="D23" s="70" t="s">
        <v>209</v>
      </c>
      <c r="E23" s="70" t="s">
        <v>333</v>
      </c>
      <c r="F23" s="70" t="s">
        <v>210</v>
      </c>
      <c r="G23" s="70" t="s">
        <v>101</v>
      </c>
      <c r="H23" s="70" t="s">
        <v>105</v>
      </c>
      <c r="I23" s="71">
        <v>45307</v>
      </c>
      <c r="J23" s="73" t="str">
        <f t="shared" si="0"/>
        <v>Albert-Einstein-Allee 23 / 89081 / Ulm</v>
      </c>
      <c r="M23" s="25"/>
      <c r="N23" s="26"/>
      <c r="O23" s="26"/>
      <c r="P23" s="26"/>
      <c r="Q23" s="26"/>
      <c r="R23" s="26"/>
    </row>
    <row r="24" spans="1:18" s="27" customFormat="1" x14ac:dyDescent="0.25">
      <c r="A24" s="70" t="s">
        <v>211</v>
      </c>
      <c r="B24" s="70" t="s">
        <v>212</v>
      </c>
      <c r="C24" s="70" t="s">
        <v>213</v>
      </c>
      <c r="D24" s="70" t="s">
        <v>214</v>
      </c>
      <c r="E24" s="70" t="s">
        <v>334</v>
      </c>
      <c r="F24" s="70" t="s">
        <v>215</v>
      </c>
      <c r="G24" s="70" t="s">
        <v>101</v>
      </c>
      <c r="H24" s="70" t="s">
        <v>216</v>
      </c>
      <c r="I24" s="71">
        <v>45237</v>
      </c>
      <c r="J24" s="73" t="str">
        <f t="shared" si="0"/>
        <v>Ratzeburger Allee 160 / 23538 / Lübeck</v>
      </c>
      <c r="M24" s="25"/>
      <c r="N24" s="26"/>
      <c r="O24" s="26"/>
      <c r="P24" s="26"/>
      <c r="Q24" s="26"/>
      <c r="R24" s="26"/>
    </row>
    <row r="25" spans="1:18" s="27" customFormat="1" x14ac:dyDescent="0.25">
      <c r="A25" s="70" t="s">
        <v>217</v>
      </c>
      <c r="B25" s="70" t="s">
        <v>218</v>
      </c>
      <c r="C25" s="70" t="s">
        <v>219</v>
      </c>
      <c r="D25" s="70" t="s">
        <v>220</v>
      </c>
      <c r="E25" s="70" t="s">
        <v>335</v>
      </c>
      <c r="F25" s="70" t="s">
        <v>221</v>
      </c>
      <c r="G25" s="70" t="s">
        <v>101</v>
      </c>
      <c r="H25" s="70" t="s">
        <v>117</v>
      </c>
      <c r="I25" s="71">
        <v>45426</v>
      </c>
      <c r="J25" s="73" t="str">
        <f t="shared" si="0"/>
        <v>Albert-Schweitzer-Campus 1 / 48149 / Münster</v>
      </c>
      <c r="M25" s="25"/>
      <c r="N25" s="26"/>
      <c r="O25" s="26"/>
      <c r="P25" s="26"/>
      <c r="Q25" s="26"/>
      <c r="R25" s="26"/>
    </row>
    <row r="26" spans="1:18" s="27" customFormat="1" x14ac:dyDescent="0.25">
      <c r="A26" s="70" t="s">
        <v>226</v>
      </c>
      <c r="B26" s="70" t="s">
        <v>222</v>
      </c>
      <c r="C26" s="70" t="s">
        <v>223</v>
      </c>
      <c r="D26" s="70" t="s">
        <v>224</v>
      </c>
      <c r="E26" s="70" t="s">
        <v>336</v>
      </c>
      <c r="F26" s="70" t="s">
        <v>225</v>
      </c>
      <c r="G26" s="70" t="s">
        <v>101</v>
      </c>
      <c r="H26" s="70" t="s">
        <v>200</v>
      </c>
      <c r="I26" s="71">
        <v>45426</v>
      </c>
      <c r="J26" s="73" t="str">
        <f t="shared" si="0"/>
        <v>Carl-Neuberg-Straße 1 / 30625 / Hannover</v>
      </c>
      <c r="M26" s="25"/>
      <c r="N26" s="26"/>
      <c r="O26" s="26"/>
      <c r="P26" s="26"/>
      <c r="Q26" s="26"/>
      <c r="R26" s="26"/>
    </row>
    <row r="27" spans="1:18" s="27" customFormat="1" x14ac:dyDescent="0.25">
      <c r="A27" s="70" t="s">
        <v>337</v>
      </c>
      <c r="B27" s="70" t="s">
        <v>338</v>
      </c>
      <c r="C27" s="70" t="s">
        <v>339</v>
      </c>
      <c r="D27" s="70" t="s">
        <v>340</v>
      </c>
      <c r="E27" s="70" t="s">
        <v>341</v>
      </c>
      <c r="F27" s="70" t="s">
        <v>342</v>
      </c>
      <c r="G27" s="70" t="s">
        <v>101</v>
      </c>
      <c r="H27" s="70" t="s">
        <v>117</v>
      </c>
      <c r="I27" s="71">
        <v>45602</v>
      </c>
      <c r="J27" s="73" t="str">
        <f t="shared" si="0"/>
        <v>Hufelandstrasse 55 / 45147 / Essen</v>
      </c>
      <c r="M27" s="25"/>
      <c r="N27" s="26"/>
      <c r="O27" s="26"/>
      <c r="P27" s="26"/>
      <c r="Q27" s="26"/>
      <c r="R27" s="26"/>
    </row>
    <row r="28" spans="1:18" s="27" customFormat="1" x14ac:dyDescent="0.25">
      <c r="A28" s="70" t="s">
        <v>343</v>
      </c>
      <c r="B28" s="70" t="s">
        <v>344</v>
      </c>
      <c r="C28" s="70" t="s">
        <v>345</v>
      </c>
      <c r="D28" s="70" t="s">
        <v>346</v>
      </c>
      <c r="E28" s="70" t="s">
        <v>347</v>
      </c>
      <c r="F28" s="70" t="s">
        <v>348</v>
      </c>
      <c r="G28" s="70" t="s">
        <v>101</v>
      </c>
      <c r="H28" s="70" t="s">
        <v>106</v>
      </c>
      <c r="I28" s="71">
        <v>45629</v>
      </c>
      <c r="J28" s="73" t="str">
        <f t="shared" si="0"/>
        <v>Stenglinstr. 2 / 86156 / Augsburg</v>
      </c>
      <c r="M28" s="25"/>
      <c r="N28" s="26"/>
      <c r="O28" s="26"/>
      <c r="P28" s="26"/>
      <c r="Q28" s="26"/>
      <c r="R28" s="26"/>
    </row>
    <row r="29" spans="1:18" s="27" customFormat="1" x14ac:dyDescent="0.25">
      <c r="A29" s="70" t="s">
        <v>349</v>
      </c>
      <c r="B29" s="70" t="s">
        <v>350</v>
      </c>
      <c r="C29" s="70" t="s">
        <v>351</v>
      </c>
      <c r="D29" s="70" t="s">
        <v>352</v>
      </c>
      <c r="E29" s="70" t="s">
        <v>353</v>
      </c>
      <c r="F29" s="70" t="s">
        <v>354</v>
      </c>
      <c r="G29" s="70" t="s">
        <v>101</v>
      </c>
      <c r="H29" s="70" t="s">
        <v>117</v>
      </c>
      <c r="I29" s="71">
        <v>45610</v>
      </c>
      <c r="J29" s="73" t="str">
        <f t="shared" si="0"/>
        <v>Kerpener Str. 62 / 50937 / Köln</v>
      </c>
      <c r="M29" s="25"/>
      <c r="N29" s="26"/>
      <c r="O29" s="26"/>
      <c r="P29" s="26"/>
      <c r="Q29" s="26"/>
      <c r="R29" s="26"/>
    </row>
    <row r="30" spans="1:18" ht="15" customHeight="1" x14ac:dyDescent="0.25">
      <c r="A30" s="159" t="s">
        <v>5</v>
      </c>
      <c r="B30" s="23" t="s">
        <v>6</v>
      </c>
      <c r="C30" s="23" t="s">
        <v>6</v>
      </c>
      <c r="D30" s="23" t="s">
        <v>6</v>
      </c>
      <c r="E30" s="23" t="s">
        <v>6</v>
      </c>
      <c r="F30" s="23" t="s">
        <v>6</v>
      </c>
      <c r="G30" s="23" t="s">
        <v>6</v>
      </c>
      <c r="H30" s="23" t="s">
        <v>6</v>
      </c>
      <c r="I30" s="31" t="s">
        <v>6</v>
      </c>
      <c r="J30" s="73" t="str">
        <f t="shared" ref="J30" si="1">CONCATENATE(D30," / ",E30," / ",F30)</f>
        <v>----- / ----- / -----</v>
      </c>
    </row>
  </sheetData>
  <autoFilter ref="A5:I30" xr:uid="{00000000-0009-0000-0000-000001000000}"/>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7"/>
  <dimension ref="A1:F6"/>
  <sheetViews>
    <sheetView workbookViewId="0">
      <selection activeCell="A9" sqref="A9"/>
    </sheetView>
  </sheetViews>
  <sheetFormatPr defaultColWidth="11.42578125" defaultRowHeight="12" x14ac:dyDescent="0.2"/>
  <cols>
    <col min="1" max="3" width="25.7109375" style="3" customWidth="1"/>
    <col min="4" max="4" width="28.85546875" style="3" customWidth="1"/>
    <col min="5" max="5" width="35.85546875" style="3" customWidth="1"/>
    <col min="6" max="6" width="20.85546875" style="3" customWidth="1"/>
    <col min="7" max="16384" width="11.42578125" style="3"/>
  </cols>
  <sheetData>
    <row r="1" spans="1:6" x14ac:dyDescent="0.2">
      <c r="A1" s="68" t="s">
        <v>0</v>
      </c>
      <c r="B1" s="78" t="str">
        <f>IF(Basisdaten!C18=0,"",Basisdaten!C18)</f>
        <v/>
      </c>
      <c r="C1" s="48"/>
    </row>
    <row r="2" spans="1:6" x14ac:dyDescent="0.2">
      <c r="A2" s="68" t="s">
        <v>1</v>
      </c>
      <c r="B2" s="69" t="str">
        <f>IF(Basisdaten!K12=0,"",Basisdaten!K12)</f>
        <v/>
      </c>
    </row>
    <row r="3" spans="1:6" x14ac:dyDescent="0.2">
      <c r="A3" s="68" t="s">
        <v>2</v>
      </c>
      <c r="B3" s="69" t="str">
        <f>IF(Basisdaten!K14=0,"",Basisdaten!K14)</f>
        <v/>
      </c>
      <c r="C3" s="48"/>
    </row>
    <row r="5" spans="1:6" x14ac:dyDescent="0.2">
      <c r="A5" s="66" t="s">
        <v>4</v>
      </c>
      <c r="B5" s="66" t="s">
        <v>150</v>
      </c>
      <c r="C5" s="66" t="s">
        <v>154</v>
      </c>
      <c r="D5" s="21"/>
      <c r="E5" s="21"/>
      <c r="F5" s="21"/>
    </row>
    <row r="6" spans="1:6" x14ac:dyDescent="0.2">
      <c r="A6" s="67" t="str">
        <f>IF(Basisdaten!C12=0,"",Basisdaten!C12)</f>
        <v/>
      </c>
      <c r="B6" s="78" t="str">
        <f>IF(Basisdaten!C14=0,"",Basisdaten!C14)</f>
        <v/>
      </c>
      <c r="C6" s="78" t="str">
        <f>IF(Basisdaten!C16=0,"",Basisdaten!C16)</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K19"/>
  <sheetViews>
    <sheetView workbookViewId="0">
      <selection activeCell="B1" sqref="B1"/>
    </sheetView>
  </sheetViews>
  <sheetFormatPr defaultColWidth="9.140625" defaultRowHeight="12.75" x14ac:dyDescent="0.25"/>
  <cols>
    <col min="1" max="1" width="23" style="18" customWidth="1"/>
    <col min="2" max="2" width="23.140625" style="18" customWidth="1"/>
    <col min="3" max="4" width="20.7109375" style="18" customWidth="1"/>
    <col min="5" max="5" width="9.28515625" style="18" customWidth="1"/>
    <col min="6" max="7" width="39.140625" style="18" customWidth="1"/>
    <col min="8" max="8" width="9.140625" style="18" customWidth="1"/>
    <col min="9" max="11" width="23" style="18" customWidth="1"/>
    <col min="12" max="16384" width="9.140625" style="18"/>
  </cols>
  <sheetData>
    <row r="1" spans="1:11" x14ac:dyDescent="0.25">
      <c r="A1" s="7" t="s">
        <v>28</v>
      </c>
      <c r="B1" s="160">
        <v>263</v>
      </c>
    </row>
    <row r="2" spans="1:11" x14ac:dyDescent="0.25">
      <c r="A2" s="7" t="s">
        <v>3</v>
      </c>
      <c r="B2" s="22" t="str">
        <f>IF('Kennzahlenbogen_(KB)'!D5="","",'Kennzahlenbogen_(KB)'!D5)</f>
        <v/>
      </c>
      <c r="C2" s="43"/>
    </row>
    <row r="3" spans="1:11" x14ac:dyDescent="0.25">
      <c r="A3" s="7" t="s">
        <v>1</v>
      </c>
      <c r="B3" s="34" t="str">
        <f>IF(Basisdaten!K12=0,"",Basisdaten!K12)</f>
        <v/>
      </c>
    </row>
    <row r="5" spans="1:11" x14ac:dyDescent="0.25">
      <c r="A5" s="8" t="s">
        <v>29</v>
      </c>
      <c r="B5" s="8"/>
    </row>
    <row r="6" spans="1:11" x14ac:dyDescent="0.25">
      <c r="A6" s="8" t="s">
        <v>30</v>
      </c>
      <c r="B6" s="8"/>
    </row>
    <row r="7" spans="1:11" x14ac:dyDescent="0.25">
      <c r="A7" s="8" t="s">
        <v>31</v>
      </c>
      <c r="B7" s="8"/>
    </row>
    <row r="8" spans="1:11" x14ac:dyDescent="0.25">
      <c r="A8" s="8" t="s">
        <v>32</v>
      </c>
      <c r="B8" s="8"/>
      <c r="D8" s="43"/>
    </row>
    <row r="9" spans="1:11" x14ac:dyDescent="0.25">
      <c r="A9" s="8" t="s">
        <v>33</v>
      </c>
      <c r="B9" s="8"/>
      <c r="D9" s="43"/>
    </row>
    <row r="11" spans="1:11" x14ac:dyDescent="0.25">
      <c r="A11" s="9" t="s">
        <v>34</v>
      </c>
      <c r="B11" s="9" t="s">
        <v>35</v>
      </c>
      <c r="C11" s="9" t="s">
        <v>25</v>
      </c>
      <c r="D11" s="9" t="s">
        <v>36</v>
      </c>
      <c r="E11" s="9" t="s">
        <v>37</v>
      </c>
      <c r="F11" s="9" t="s">
        <v>38</v>
      </c>
      <c r="G11" s="9" t="s">
        <v>39</v>
      </c>
      <c r="H11" s="9" t="s">
        <v>40</v>
      </c>
      <c r="I11" s="9" t="s">
        <v>41</v>
      </c>
      <c r="J11" s="9" t="s">
        <v>42</v>
      </c>
      <c r="K11" s="9" t="s">
        <v>43</v>
      </c>
    </row>
    <row r="12" spans="1:11" x14ac:dyDescent="0.25">
      <c r="A12" s="19" t="s">
        <v>283</v>
      </c>
      <c r="B12" s="19" t="str">
        <f>IF('Kennzahlenbogen_(KB)'!Q9="","n.d.",'Kennzahlenbogen_(KB)'!Q9)</f>
        <v>n.d.</v>
      </c>
      <c r="C12" s="33"/>
      <c r="D12" s="51"/>
      <c r="E12" s="19">
        <f>Berechnung1!N25</f>
        <v>1</v>
      </c>
      <c r="F12" s="8" t="str">
        <f>IF('Kennzahlenbogen_(KB)'!S9=0,"",'Kennzahlenbogen_(KB)'!S9)</f>
        <v/>
      </c>
      <c r="G12" s="8" t="str">
        <f>IF('Kennzahlenbogen_(KB)'!T9=0,"",'Kennzahlenbogen_(KB)'!T9)</f>
        <v/>
      </c>
      <c r="H12" s="19">
        <f>Berechnung1!O25</f>
        <v>0</v>
      </c>
      <c r="I12" s="19"/>
      <c r="J12" s="19"/>
      <c r="K12" s="19"/>
    </row>
    <row r="13" spans="1:11" x14ac:dyDescent="0.25">
      <c r="A13" s="19" t="s">
        <v>284</v>
      </c>
      <c r="B13" s="19" t="str">
        <f>IF('Kennzahlenbogen_(KB)'!Q12="","n.d.",'Kennzahlenbogen_(KB)'!Q12)</f>
        <v>n.d.</v>
      </c>
      <c r="C13" s="19">
        <f>IF('Kennzahlenbogen_(KB)'!Q13="","",'Kennzahlenbogen_(KB)'!Q13)</f>
        <v>0</v>
      </c>
      <c r="D13" s="107" t="str">
        <f>IF('Kennzahlenbogen_(KB)'!Q14="n.d.","n.d.",'Kennzahlenbogen_(KB)'!Q14*100)</f>
        <v>n.d.</v>
      </c>
      <c r="E13" s="19">
        <f>Berechnung1!N28</f>
        <v>1</v>
      </c>
      <c r="F13" s="8" t="str">
        <f>IF('Kennzahlenbogen_(KB)'!S12=0,"",'Kennzahlenbogen_(KB)'!S12)</f>
        <v/>
      </c>
      <c r="G13" s="8" t="str">
        <f>IF('Kennzahlenbogen_(KB)'!T12=0,"",'Kennzahlenbogen_(KB)'!T12)</f>
        <v/>
      </c>
      <c r="H13" s="19">
        <f>Berechnung1!O28</f>
        <v>0</v>
      </c>
      <c r="I13" s="19"/>
      <c r="J13" s="19"/>
      <c r="K13" s="19"/>
    </row>
    <row r="14" spans="1:11" x14ac:dyDescent="0.25">
      <c r="A14" s="19">
        <v>2</v>
      </c>
      <c r="B14" s="19" t="str">
        <f>IF('Kennzahlenbogen_(KB)'!Q15="","n.d.",'Kennzahlenbogen_(KB)'!Q15)</f>
        <v>n.d.</v>
      </c>
      <c r="C14" s="33"/>
      <c r="D14" s="51"/>
      <c r="E14" s="19">
        <f>Berechnung1!N31</f>
        <v>1</v>
      </c>
      <c r="F14" s="8" t="str">
        <f>IF('Kennzahlenbogen_(KB)'!S15=0,"",'Kennzahlenbogen_(KB)'!S15)</f>
        <v/>
      </c>
      <c r="G14" s="8" t="str">
        <f>IF('Kennzahlenbogen_(KB)'!T15=0,"",'Kennzahlenbogen_(KB)'!T15)</f>
        <v/>
      </c>
      <c r="H14" s="19">
        <f>Berechnung1!O31</f>
        <v>0</v>
      </c>
      <c r="I14" s="19"/>
      <c r="J14" s="19"/>
      <c r="K14" s="19"/>
    </row>
    <row r="15" spans="1:11" x14ac:dyDescent="0.25">
      <c r="A15" s="19" t="s">
        <v>145</v>
      </c>
      <c r="B15" s="32">
        <f>IF('Kennzahlenbogen_(KB)'!Q18="","n.d.",'Kennzahlenbogen_(KB)'!Q18)</f>
        <v>0</v>
      </c>
      <c r="C15" s="33"/>
      <c r="D15" s="51"/>
      <c r="E15" s="19">
        <f>Berechnung1!N34</f>
        <v>1</v>
      </c>
      <c r="F15" s="8" t="str">
        <f>IF('Kennzahlenbogen_(KB)'!S18=0,"",'Kennzahlenbogen_(KB)'!S18)</f>
        <v/>
      </c>
      <c r="G15" s="8" t="str">
        <f>IF('Kennzahlenbogen_(KB)'!T18=0,"",'Kennzahlenbogen_(KB)'!T18)</f>
        <v/>
      </c>
      <c r="H15" s="19">
        <f>Berechnung1!O34</f>
        <v>0</v>
      </c>
      <c r="I15" s="20"/>
      <c r="J15" s="20"/>
      <c r="K15" s="20"/>
    </row>
    <row r="16" spans="1:11" x14ac:dyDescent="0.25">
      <c r="A16" s="19" t="s">
        <v>146</v>
      </c>
      <c r="B16" s="32">
        <f>IF('Kennzahlenbogen_(KB)'!Q21="","n.d.",'Kennzahlenbogen_(KB)'!Q21)</f>
        <v>0</v>
      </c>
      <c r="C16" s="33"/>
      <c r="D16" s="51"/>
      <c r="E16" s="19">
        <f>Berechnung1!N37</f>
        <v>1</v>
      </c>
      <c r="F16" s="8" t="str">
        <f>IF('Kennzahlenbogen_(KB)'!S21=0,"",'Kennzahlenbogen_(KB)'!S21)</f>
        <v/>
      </c>
      <c r="G16" s="8" t="str">
        <f>IF('Kennzahlenbogen_(KB)'!T21=0,"",'Kennzahlenbogen_(KB)'!T21)</f>
        <v/>
      </c>
      <c r="H16" s="19">
        <f>Berechnung1!O37</f>
        <v>0</v>
      </c>
      <c r="I16" s="20"/>
      <c r="J16" s="20"/>
      <c r="K16" s="20"/>
    </row>
    <row r="17" spans="1:11" x14ac:dyDescent="0.25">
      <c r="A17" s="19">
        <v>4</v>
      </c>
      <c r="B17" s="32" t="str">
        <f>IF('Kennzahlenbogen_(KB)'!Q24="","",'Kennzahlenbogen_(KB)'!Q24)</f>
        <v/>
      </c>
      <c r="C17" s="32">
        <f>IF('Kennzahlenbogen_(KB)'!Q25="","",'Kennzahlenbogen_(KB)'!Q25)</f>
        <v>0</v>
      </c>
      <c r="D17" s="50" t="str">
        <f>IF('Kennzahlenbogen_(KB)'!Q26="n.d.","n.d.",'Kennzahlenbogen_(KB)'!Q26*100)</f>
        <v>n.d.</v>
      </c>
      <c r="E17" s="19">
        <f>Berechnung1!N40</f>
        <v>1</v>
      </c>
      <c r="F17" s="8" t="str">
        <f>IF('Kennzahlenbogen_(KB)'!S24=0,"",'Kennzahlenbogen_(KB)'!S24)</f>
        <v/>
      </c>
      <c r="G17" s="8" t="str">
        <f>IF('Kennzahlenbogen_(KB)'!T24=0,"",'Kennzahlenbogen_(KB)'!T24)</f>
        <v/>
      </c>
      <c r="H17" s="19">
        <f>Berechnung1!O40</f>
        <v>0</v>
      </c>
      <c r="I17" s="20"/>
      <c r="J17" s="20"/>
      <c r="K17" s="20"/>
    </row>
    <row r="18" spans="1:11" x14ac:dyDescent="0.25">
      <c r="A18" s="19">
        <v>5</v>
      </c>
      <c r="B18" s="32" t="str">
        <f>IF('Kennzahlenbogen_(KB)'!Q27="","",'Kennzahlenbogen_(KB)'!Q27)</f>
        <v/>
      </c>
      <c r="C18" s="32">
        <f>IF('Kennzahlenbogen_(KB)'!Q28="","",'Kennzahlenbogen_(KB)'!Q28)</f>
        <v>0</v>
      </c>
      <c r="D18" s="50" t="str">
        <f>IF('Kennzahlenbogen_(KB)'!Q29="n.d.","n.d.",'Kennzahlenbogen_(KB)'!Q29*100)</f>
        <v>n.d.</v>
      </c>
      <c r="E18" s="19">
        <f>Berechnung1!N43</f>
        <v>1</v>
      </c>
      <c r="F18" s="8" t="str">
        <f>IF('Kennzahlenbogen_(KB)'!S27=0,"",'Kennzahlenbogen_(KB)'!S27)</f>
        <v/>
      </c>
      <c r="G18" s="8" t="str">
        <f>IF('Kennzahlenbogen_(KB)'!T27=0,"",'Kennzahlenbogen_(KB)'!T27)</f>
        <v/>
      </c>
      <c r="H18" s="19">
        <f>Berechnung1!O43</f>
        <v>0</v>
      </c>
      <c r="I18" s="20"/>
      <c r="J18" s="20"/>
      <c r="K18" s="20"/>
    </row>
    <row r="19" spans="1:11" x14ac:dyDescent="0.25">
      <c r="A19" s="19">
        <v>6</v>
      </c>
      <c r="B19" s="32" t="str">
        <f>IF('Kennzahlenbogen_(KB)'!Q30="","",'Kennzahlenbogen_(KB)'!Q30)</f>
        <v/>
      </c>
      <c r="C19" s="32">
        <f>IF('Kennzahlenbogen_(KB)'!Q31="","",'Kennzahlenbogen_(KB)'!Q31)</f>
        <v>0</v>
      </c>
      <c r="D19" s="50" t="str">
        <f>IF('Kennzahlenbogen_(KB)'!Q32="n.d.","n.d.",'Kennzahlenbogen_(KB)'!Q32*100)</f>
        <v>n.d.</v>
      </c>
      <c r="E19" s="19">
        <f>Berechnung1!N46</f>
        <v>1</v>
      </c>
      <c r="F19" s="8" t="str">
        <f>IF('Kennzahlenbogen_(KB)'!S30=0,"",'Kennzahlenbogen_(KB)'!S30)</f>
        <v/>
      </c>
      <c r="G19" s="8" t="str">
        <f>IF('Kennzahlenbogen_(KB)'!T30=0,"",'Kennzahlenbogen_(KB)'!T30)</f>
        <v/>
      </c>
      <c r="H19" s="19">
        <f>Berechnung1!O46</f>
        <v>0</v>
      </c>
      <c r="I19" s="20"/>
      <c r="J19" s="20"/>
      <c r="K19" s="20"/>
    </row>
  </sheetData>
  <pageMargins left="0.7" right="0.7" top="0.78740157499999996" bottom="0.78740157499999996"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B3:O48"/>
  <sheetViews>
    <sheetView topLeftCell="A4" zoomScaleNormal="100" workbookViewId="0">
      <selection activeCell="B9" sqref="B9"/>
    </sheetView>
  </sheetViews>
  <sheetFormatPr defaultColWidth="9.140625" defaultRowHeight="11.25" x14ac:dyDescent="0.2"/>
  <cols>
    <col min="1" max="3" width="9.140625" style="4" customWidth="1"/>
    <col min="4" max="4" width="12" style="4" customWidth="1"/>
    <col min="5" max="5" width="9.140625" style="4" customWidth="1"/>
    <col min="6" max="6" width="15.5703125" style="4" customWidth="1"/>
    <col min="7" max="7" width="20.7109375" style="4" customWidth="1"/>
    <col min="8" max="8" width="21" style="4" customWidth="1"/>
    <col min="9" max="9" width="9.140625" style="4" customWidth="1"/>
    <col min="10" max="10" width="11.5703125" style="4" customWidth="1"/>
    <col min="11" max="11" width="12.28515625" style="4" customWidth="1"/>
    <col min="12" max="12" width="13.140625" style="4" customWidth="1"/>
    <col min="13" max="16384" width="9.140625" style="4"/>
  </cols>
  <sheetData>
    <row r="3" spans="2:11" x14ac:dyDescent="0.2">
      <c r="C3" s="6" t="s">
        <v>44</v>
      </c>
    </row>
    <row r="4" spans="2:11" ht="22.5" x14ac:dyDescent="0.2">
      <c r="D4" s="10" t="s">
        <v>9</v>
      </c>
    </row>
    <row r="5" spans="2:11" ht="33.75" x14ac:dyDescent="0.2">
      <c r="C5" s="37" t="s">
        <v>45</v>
      </c>
      <c r="D5" s="37" t="s">
        <v>46</v>
      </c>
      <c r="E5" s="37" t="s">
        <v>47</v>
      </c>
      <c r="F5" s="37" t="s">
        <v>12</v>
      </c>
      <c r="G5" s="37" t="s">
        <v>11</v>
      </c>
      <c r="H5" s="37" t="s">
        <v>69</v>
      </c>
      <c r="I5" s="37" t="s">
        <v>48</v>
      </c>
      <c r="J5" s="38"/>
      <c r="K5" s="37" t="s">
        <v>70</v>
      </c>
    </row>
    <row r="6" spans="2:11" ht="14.25" x14ac:dyDescent="0.2">
      <c r="C6" s="37">
        <f>COUNTIF('Kennzahlenbogen_(KB)'!$R$9:$R$32,C5)</f>
        <v>0</v>
      </c>
      <c r="D6" s="37">
        <f>COUNTIF('Kennzahlenbogen_(KB)'!$R$9:$R$32,D5)</f>
        <v>0</v>
      </c>
      <c r="E6" s="37">
        <f>COUNTIF('Kennzahlenbogen_(KB)'!$R$9:$R$32,E5)</f>
        <v>0</v>
      </c>
      <c r="F6" s="37">
        <f>COUNTIF('Kennzahlenbogen_(KB)'!$R$9:$R$32,F5)</f>
        <v>7</v>
      </c>
      <c r="G6" s="37">
        <f>COUNTIF('Kennzahlenbogen_(KB)'!$R$9:$R$32,G5)</f>
        <v>0</v>
      </c>
      <c r="H6" s="37">
        <f>COUNTIF('Kennzahlenbogen_(KB)'!$R$9:$R$32,H5)</f>
        <v>0</v>
      </c>
      <c r="I6" s="37">
        <f>SUM(D6:H6)</f>
        <v>7</v>
      </c>
      <c r="J6" s="38"/>
      <c r="K6" s="37">
        <f>D6+H6</f>
        <v>0</v>
      </c>
    </row>
    <row r="7" spans="2:11" ht="14.25" x14ac:dyDescent="0.2">
      <c r="C7" s="37"/>
      <c r="D7" s="37">
        <f>C6+D6+H6</f>
        <v>0</v>
      </c>
      <c r="E7" s="37">
        <f>E6</f>
        <v>0</v>
      </c>
      <c r="F7" s="37"/>
      <c r="G7" s="37">
        <f>F6+G6</f>
        <v>7</v>
      </c>
      <c r="H7" s="37"/>
      <c r="I7" s="37">
        <f>SUM(D7:H7)</f>
        <v>7</v>
      </c>
      <c r="J7" s="38"/>
      <c r="K7" s="37"/>
    </row>
    <row r="8" spans="2:11" ht="14.25" x14ac:dyDescent="0.2">
      <c r="B8" s="4" t="s">
        <v>13</v>
      </c>
      <c r="C8" s="37"/>
      <c r="D8" s="37"/>
      <c r="E8" s="37">
        <f>D7+E7</f>
        <v>0</v>
      </c>
      <c r="F8" s="37"/>
      <c r="G8" s="37">
        <f>G7</f>
        <v>7</v>
      </c>
      <c r="H8" s="37"/>
      <c r="I8" s="37">
        <f>SUM(D8:H8)</f>
        <v>7</v>
      </c>
      <c r="J8" s="38"/>
      <c r="K8" s="37"/>
    </row>
    <row r="9" spans="2:11" ht="14.25" x14ac:dyDescent="0.2">
      <c r="B9" s="36">
        <v>7</v>
      </c>
      <c r="C9" s="39">
        <f>ROUND(C6/$B$9,4)</f>
        <v>0</v>
      </c>
      <c r="D9" s="39">
        <f>ROUND(D6/$B$9,4)</f>
        <v>0</v>
      </c>
      <c r="E9" s="39">
        <f>ROUND(E6/$B$9,4)</f>
        <v>0</v>
      </c>
      <c r="F9" s="39">
        <f t="shared" ref="F9:H9" si="0">ROUND(F6/$B$9,4)</f>
        <v>1</v>
      </c>
      <c r="G9" s="39">
        <f t="shared" si="0"/>
        <v>0</v>
      </c>
      <c r="H9" s="39">
        <f t="shared" si="0"/>
        <v>0</v>
      </c>
      <c r="I9" s="39">
        <f>SUM(C9:H9)</f>
        <v>1</v>
      </c>
      <c r="J9" s="38"/>
      <c r="K9" s="39">
        <f>D9+H9</f>
        <v>0</v>
      </c>
    </row>
    <row r="10" spans="2:11" ht="14.25" x14ac:dyDescent="0.2">
      <c r="C10" s="40"/>
      <c r="D10" s="39">
        <f>ROUND((C6+D6+H6)/$B$9,4)</f>
        <v>0</v>
      </c>
      <c r="E10" s="39">
        <f>ROUND(E6/$B$9,4)</f>
        <v>0</v>
      </c>
      <c r="F10" s="39"/>
      <c r="G10" s="39">
        <f>ROUND((F6+G6)/$B$9,4)</f>
        <v>1</v>
      </c>
      <c r="H10" s="39">
        <f>ROUND((H6+D6+C6)/$B$9,4)</f>
        <v>0</v>
      </c>
      <c r="I10" s="39">
        <f>SUM(D10:G10)</f>
        <v>1</v>
      </c>
      <c r="J10" s="38"/>
      <c r="K10" s="39"/>
    </row>
    <row r="11" spans="2:11" ht="14.25" x14ac:dyDescent="0.2">
      <c r="C11" s="38"/>
      <c r="D11" s="41"/>
      <c r="E11" s="39">
        <f>ROUND((C6+D6+E6+H6)/$B$9,4)</f>
        <v>0</v>
      </c>
      <c r="F11" s="41"/>
      <c r="G11" s="39">
        <f>G10</f>
        <v>1</v>
      </c>
      <c r="H11" s="39"/>
      <c r="I11" s="39">
        <f>SUM(D11:H11)</f>
        <v>1</v>
      </c>
      <c r="J11" s="38"/>
      <c r="K11" s="38"/>
    </row>
    <row r="14" spans="2:11" x14ac:dyDescent="0.2">
      <c r="C14" s="45" t="s">
        <v>71</v>
      </c>
      <c r="D14" s="46"/>
    </row>
    <row r="15" spans="2:11" ht="33.75" x14ac:dyDescent="0.2">
      <c r="C15" s="47" t="s">
        <v>72</v>
      </c>
      <c r="D15" s="47" t="s">
        <v>73</v>
      </c>
      <c r="E15" s="47" t="s">
        <v>74</v>
      </c>
      <c r="F15" s="47" t="s">
        <v>75</v>
      </c>
      <c r="G15" s="47" t="s">
        <v>76</v>
      </c>
      <c r="H15" s="44" t="s">
        <v>77</v>
      </c>
    </row>
    <row r="20" spans="2:15" ht="15" x14ac:dyDescent="0.25">
      <c r="C20" s="2" t="s">
        <v>68</v>
      </c>
    </row>
    <row r="22" spans="2:15" x14ac:dyDescent="0.2">
      <c r="C22" s="12" t="s">
        <v>49</v>
      </c>
      <c r="D22" s="12" t="s">
        <v>50</v>
      </c>
      <c r="E22" s="12" t="s">
        <v>51</v>
      </c>
      <c r="F22" s="12" t="s">
        <v>52</v>
      </c>
      <c r="G22" s="12" t="s">
        <v>53</v>
      </c>
      <c r="H22" s="12" t="s">
        <v>54</v>
      </c>
      <c r="I22" s="12"/>
      <c r="J22" s="12" t="s">
        <v>55</v>
      </c>
      <c r="K22" s="12" t="s">
        <v>56</v>
      </c>
      <c r="L22" s="12" t="s">
        <v>57</v>
      </c>
      <c r="M22" s="12" t="s">
        <v>58</v>
      </c>
      <c r="N22" s="12" t="s">
        <v>59</v>
      </c>
      <c r="O22" s="12" t="s">
        <v>60</v>
      </c>
    </row>
    <row r="23" spans="2:15" x14ac:dyDescent="0.2">
      <c r="C23" s="11"/>
      <c r="D23" s="11"/>
      <c r="E23" s="11"/>
      <c r="F23" s="11"/>
      <c r="G23" s="11"/>
      <c r="H23" s="11"/>
      <c r="I23" s="11"/>
      <c r="J23" s="11"/>
      <c r="K23" s="11"/>
      <c r="L23" s="11"/>
      <c r="M23" s="13"/>
      <c r="N23" s="13"/>
      <c r="O23" s="13"/>
    </row>
    <row r="24" spans="2:15" x14ac:dyDescent="0.2">
      <c r="C24" s="11"/>
      <c r="D24" s="11"/>
      <c r="E24" s="11"/>
      <c r="F24" s="11"/>
      <c r="G24" s="11"/>
      <c r="H24" s="11"/>
      <c r="I24" s="11"/>
      <c r="J24" s="11"/>
      <c r="K24" s="11"/>
      <c r="L24" s="11"/>
      <c r="M24" s="13"/>
      <c r="N24" s="13"/>
      <c r="O24" s="13"/>
    </row>
    <row r="25" spans="2:15" x14ac:dyDescent="0.2">
      <c r="B25" s="108" t="s">
        <v>287</v>
      </c>
      <c r="C25" s="109" t="s">
        <v>283</v>
      </c>
      <c r="D25" s="110" t="s">
        <v>61</v>
      </c>
      <c r="E25" s="111">
        <v>0</v>
      </c>
      <c r="F25" s="112">
        <v>1000000000</v>
      </c>
      <c r="G25" s="112">
        <v>250</v>
      </c>
      <c r="H25" s="112">
        <v>1000000000000</v>
      </c>
      <c r="I25" s="111"/>
      <c r="J25" s="112">
        <v>-10000</v>
      </c>
      <c r="K25" s="112">
        <v>10000</v>
      </c>
      <c r="L25" s="113">
        <f>'Kennzahlenbogen_(KB)'!Q9</f>
        <v>0</v>
      </c>
      <c r="M25" s="113">
        <f>IF('Kennzahlenbogen_(KB)'!R9=Berechnung1!$G$5,1,IF('Kennzahlenbogen_(KB)'!R9=Berechnung1!$F$5,1,IF('Kennzahlenbogen_(KB)'!R9=Berechnung1!$E$5,2,IF('Kennzahlenbogen_(KB)'!R9=Berechnung1!$D$5,3,IF('Kennzahlenbogen_(KB)'!R9=Berechnung1!$C$5,4,"")))))</f>
        <v>1</v>
      </c>
      <c r="N25" s="113">
        <f>IF(M25&gt;1,M25+3,M25)</f>
        <v>1</v>
      </c>
      <c r="O25" s="113">
        <f>IF('Kennzahlenbogen_(KB)'!T9="",0,1)</f>
        <v>0</v>
      </c>
    </row>
    <row r="26" spans="2:15" x14ac:dyDescent="0.2">
      <c r="C26" s="11"/>
      <c r="D26" s="11"/>
      <c r="E26" s="11"/>
      <c r="F26" s="11"/>
      <c r="G26" s="11"/>
      <c r="H26" s="11"/>
      <c r="I26" s="11"/>
      <c r="J26" s="11"/>
      <c r="K26" s="11"/>
      <c r="L26" s="11"/>
      <c r="M26" s="13"/>
      <c r="N26" s="13"/>
      <c r="O26" s="13"/>
    </row>
    <row r="27" spans="2:15" x14ac:dyDescent="0.2">
      <c r="C27" s="11"/>
      <c r="D27" s="11"/>
      <c r="E27" s="11"/>
      <c r="F27" s="11"/>
      <c r="G27" s="11"/>
      <c r="H27" s="11"/>
      <c r="I27" s="11"/>
      <c r="J27" s="11"/>
      <c r="K27" s="11"/>
      <c r="L27" s="11"/>
      <c r="M27" s="13"/>
      <c r="N27" s="13"/>
      <c r="O27" s="13"/>
    </row>
    <row r="28" spans="2:15" x14ac:dyDescent="0.2">
      <c r="B28" s="155" t="s">
        <v>298</v>
      </c>
      <c r="C28" s="61" t="s">
        <v>284</v>
      </c>
      <c r="D28" s="62" t="s">
        <v>61</v>
      </c>
      <c r="E28" s="63">
        <v>0</v>
      </c>
      <c r="F28" s="63">
        <v>1</v>
      </c>
      <c r="G28" s="63">
        <v>-10000</v>
      </c>
      <c r="H28" s="63">
        <v>10000</v>
      </c>
      <c r="I28" s="63"/>
      <c r="J28" s="63">
        <v>-10000</v>
      </c>
      <c r="K28" s="63">
        <v>1000000</v>
      </c>
      <c r="L28" s="116" t="str">
        <f>'Kennzahlenbogen_(KB)'!Q14</f>
        <v>n.d.</v>
      </c>
      <c r="M28" s="64">
        <f>IF('Kennzahlenbogen_(KB)'!R12=Berechnung1!$G$15,1,IF('Kennzahlenbogen_(KB)'!R12=Berechnung1!$F$15,1,IF('Kennzahlenbogen_(KB)'!R12=Berechnung1!$E$15,2,IF('Kennzahlenbogen_(KB)'!R12=Berechnung1!$D$15,3,IF('Kennzahlenbogen_(KB)'!R12=Berechnung1!$C$15,4,"")))))</f>
        <v>1</v>
      </c>
      <c r="N28" s="64">
        <f t="shared" ref="N28" si="1">IF(M28&gt;1,M28+3,M28)</f>
        <v>1</v>
      </c>
      <c r="O28" s="64">
        <f>IF('Kennzahlenbogen_(KB)'!T12="",0,1)</f>
        <v>0</v>
      </c>
    </row>
    <row r="29" spans="2:15" x14ac:dyDescent="0.2">
      <c r="C29" s="11"/>
      <c r="D29" s="11"/>
      <c r="E29" s="11"/>
      <c r="F29" s="11"/>
      <c r="G29" s="11"/>
      <c r="H29" s="11"/>
      <c r="I29" s="11"/>
      <c r="J29" s="11"/>
      <c r="K29" s="11"/>
      <c r="L29" s="14"/>
      <c r="M29" s="13"/>
      <c r="N29" s="13"/>
      <c r="O29" s="13"/>
    </row>
    <row r="30" spans="2:15" x14ac:dyDescent="0.2">
      <c r="C30" s="11"/>
      <c r="D30" s="11"/>
      <c r="E30" s="11"/>
      <c r="F30" s="11"/>
      <c r="G30" s="11"/>
      <c r="H30" s="11"/>
      <c r="I30" s="11"/>
      <c r="J30" s="11"/>
      <c r="K30" s="11"/>
      <c r="L30" s="14"/>
      <c r="M30" s="13"/>
      <c r="N30" s="13"/>
      <c r="O30" s="13"/>
    </row>
    <row r="31" spans="2:15" x14ac:dyDescent="0.2">
      <c r="B31" s="108" t="s">
        <v>287</v>
      </c>
      <c r="C31" s="109" t="s">
        <v>78</v>
      </c>
      <c r="D31" s="110">
        <v>0</v>
      </c>
      <c r="E31" s="112">
        <v>0</v>
      </c>
      <c r="F31" s="112">
        <v>1000000</v>
      </c>
      <c r="G31" s="112">
        <v>350</v>
      </c>
      <c r="H31" s="112">
        <v>1000000000</v>
      </c>
      <c r="I31" s="111"/>
      <c r="J31" s="112">
        <v>-10000</v>
      </c>
      <c r="K31" s="112">
        <v>10000</v>
      </c>
      <c r="L31" s="113">
        <f>'Kennzahlenbogen_(KB)'!Q15</f>
        <v>0</v>
      </c>
      <c r="M31" s="113">
        <f>IF('Kennzahlenbogen_(KB)'!R15=Berechnung1!$G$5,1,IF('Kennzahlenbogen_(KB)'!R15=Berechnung1!$F$5,1,IF('Kennzahlenbogen_(KB)'!R15=Berechnung1!$E$5,2,IF('Kennzahlenbogen_(KB)'!R15=Berechnung1!$D$5,3,IF('Kennzahlenbogen_(KB)'!R15=Berechnung1!$C$5,4,"")))))</f>
        <v>1</v>
      </c>
      <c r="N31" s="113">
        <f>IF(M31&gt;1,M31+3,M31)</f>
        <v>1</v>
      </c>
      <c r="O31" s="113">
        <f>IF('Kennzahlenbogen_(KB)'!T15="",0,1)</f>
        <v>0</v>
      </c>
    </row>
    <row r="32" spans="2:15" x14ac:dyDescent="0.2">
      <c r="C32" s="11"/>
      <c r="D32" s="11"/>
      <c r="E32" s="11"/>
      <c r="F32" s="11"/>
      <c r="G32" s="11"/>
      <c r="H32" s="11"/>
      <c r="I32" s="11"/>
      <c r="J32" s="11"/>
      <c r="K32" s="11"/>
      <c r="L32" s="14"/>
      <c r="M32" s="13"/>
      <c r="N32" s="13"/>
      <c r="O32" s="13"/>
    </row>
    <row r="33" spans="2:15" x14ac:dyDescent="0.2">
      <c r="C33" s="11"/>
      <c r="D33" s="11"/>
      <c r="E33" s="11"/>
      <c r="F33" s="11"/>
      <c r="G33" s="11"/>
      <c r="H33" s="11"/>
      <c r="I33" s="11"/>
      <c r="J33" s="11"/>
      <c r="K33" s="11"/>
      <c r="L33" s="14"/>
      <c r="M33" s="13"/>
      <c r="N33" s="13"/>
      <c r="O33" s="13"/>
    </row>
    <row r="34" spans="2:15" x14ac:dyDescent="0.2">
      <c r="B34" s="108" t="s">
        <v>287</v>
      </c>
      <c r="C34" s="109" t="s">
        <v>145</v>
      </c>
      <c r="D34" s="110" t="s">
        <v>61</v>
      </c>
      <c r="E34" s="112">
        <v>0</v>
      </c>
      <c r="F34" s="112">
        <v>1000000</v>
      </c>
      <c r="G34" s="112">
        <v>-1000000</v>
      </c>
      <c r="H34" s="112">
        <v>1000000</v>
      </c>
      <c r="I34" s="111"/>
      <c r="J34" s="112">
        <v>3</v>
      </c>
      <c r="K34" s="112">
        <v>10000</v>
      </c>
      <c r="L34" s="113">
        <f>'Kennzahlenbogen_(KB)'!Q18</f>
        <v>0</v>
      </c>
      <c r="M34" s="113">
        <f>IF('Kennzahlenbogen_(KB)'!R18=Berechnung1!$G$5,1,IF('Kennzahlenbogen_(KB)'!R18=Berechnung1!$F$5,1,IF('Kennzahlenbogen_(KB)'!R18=Berechnung1!$E$5,2,IF('Kennzahlenbogen_(KB)'!R18=Berechnung1!$D$5,3,IF('Kennzahlenbogen_(KB)'!R18=Berechnung1!$C$5,4,"")))))</f>
        <v>1</v>
      </c>
      <c r="N34" s="113">
        <f>IF(M34&gt;1,M34+3,M34)</f>
        <v>1</v>
      </c>
      <c r="O34" s="113">
        <f>IF('Kennzahlenbogen_(KB)'!T18="",0,1)</f>
        <v>0</v>
      </c>
    </row>
    <row r="35" spans="2:15" x14ac:dyDescent="0.2">
      <c r="C35" s="11"/>
      <c r="D35" s="11"/>
      <c r="E35" s="11"/>
      <c r="F35" s="11"/>
      <c r="G35" s="11"/>
      <c r="H35" s="11"/>
      <c r="I35" s="11"/>
      <c r="J35" s="11"/>
      <c r="K35" s="11"/>
      <c r="L35" s="13"/>
      <c r="M35" s="13"/>
      <c r="N35" s="13"/>
      <c r="O35" s="13"/>
    </row>
    <row r="36" spans="2:15" x14ac:dyDescent="0.2">
      <c r="C36" s="11"/>
      <c r="D36" s="11"/>
      <c r="E36" s="11"/>
      <c r="F36" s="11"/>
      <c r="G36" s="11"/>
      <c r="H36" s="11"/>
      <c r="I36" s="11"/>
      <c r="J36" s="11"/>
      <c r="K36" s="11"/>
      <c r="L36" s="13"/>
      <c r="M36" s="13"/>
      <c r="N36" s="13"/>
      <c r="O36" s="13"/>
    </row>
    <row r="37" spans="2:15" x14ac:dyDescent="0.2">
      <c r="B37" s="108" t="s">
        <v>287</v>
      </c>
      <c r="C37" s="114" t="s">
        <v>146</v>
      </c>
      <c r="D37" s="114" t="s">
        <v>61</v>
      </c>
      <c r="E37" s="112">
        <v>0</v>
      </c>
      <c r="F37" s="112">
        <v>1000000</v>
      </c>
      <c r="G37" s="112">
        <v>-1000000</v>
      </c>
      <c r="H37" s="112">
        <v>1000000</v>
      </c>
      <c r="I37" s="115"/>
      <c r="J37" s="114">
        <v>3</v>
      </c>
      <c r="K37" s="114">
        <v>10000</v>
      </c>
      <c r="L37" s="113">
        <f>'Kennzahlenbogen_(KB)'!Q21</f>
        <v>0</v>
      </c>
      <c r="M37" s="113">
        <f>IF('Kennzahlenbogen_(KB)'!R21=Berechnung1!$G$5,1,IF('Kennzahlenbogen_(KB)'!R21=Berechnung1!$F$5,1,IF('Kennzahlenbogen_(KB)'!R21=Berechnung1!$E$5,2,IF('Kennzahlenbogen_(KB)'!R21=Berechnung1!$D$5,3,IF('Kennzahlenbogen_(KB)'!R21=Berechnung1!$C$5,4,"")))))</f>
        <v>1</v>
      </c>
      <c r="N37" s="113">
        <f t="shared" ref="N37" si="2">IF(M37&gt;1,M37+3,M37)</f>
        <v>1</v>
      </c>
      <c r="O37" s="113">
        <f>IF('Kennzahlenbogen_(KB)'!T21="",0,1)</f>
        <v>0</v>
      </c>
    </row>
    <row r="38" spans="2:15" x14ac:dyDescent="0.2">
      <c r="C38" s="11"/>
      <c r="D38" s="11"/>
      <c r="E38" s="11"/>
      <c r="F38" s="11"/>
      <c r="G38" s="11"/>
      <c r="H38" s="11"/>
      <c r="I38" s="11"/>
      <c r="J38" s="11"/>
      <c r="K38" s="11"/>
      <c r="L38" s="14"/>
      <c r="M38" s="13"/>
      <c r="N38" s="13"/>
      <c r="O38" s="13"/>
    </row>
    <row r="39" spans="2:15" x14ac:dyDescent="0.2">
      <c r="C39" s="11"/>
      <c r="D39" s="11"/>
      <c r="E39" s="11"/>
      <c r="F39" s="11"/>
      <c r="G39" s="11"/>
      <c r="H39" s="11"/>
      <c r="I39" s="11"/>
      <c r="J39" s="11"/>
      <c r="K39" s="11"/>
      <c r="L39" s="14"/>
      <c r="M39" s="13"/>
      <c r="N39" s="13"/>
      <c r="O39" s="13"/>
    </row>
    <row r="40" spans="2:15" x14ac:dyDescent="0.2">
      <c r="C40" s="61" t="s">
        <v>62</v>
      </c>
      <c r="D40" s="62" t="s">
        <v>61</v>
      </c>
      <c r="E40" s="63">
        <v>0</v>
      </c>
      <c r="F40" s="63">
        <v>1</v>
      </c>
      <c r="G40" s="63">
        <v>-10000</v>
      </c>
      <c r="H40" s="63">
        <v>10000</v>
      </c>
      <c r="I40" s="63"/>
      <c r="J40" s="63">
        <v>0.15</v>
      </c>
      <c r="K40" s="63">
        <v>1000000</v>
      </c>
      <c r="L40" s="116" t="str">
        <f>'Kennzahlenbogen_(KB)'!Q26</f>
        <v>n.d.</v>
      </c>
      <c r="M40" s="64">
        <f>IF('Kennzahlenbogen_(KB)'!R24=Berechnung1!$G$5,1,IF('Kennzahlenbogen_(KB)'!R24=Berechnung1!$F$5,1,IF('Kennzahlenbogen_(KB)'!R24=Berechnung1!$E$5,2,IF('Kennzahlenbogen_(KB)'!R24=Berechnung1!$D$5,3,IF('Kennzahlenbogen_(KB)'!R24=Berechnung1!$C$5,4,"")))))</f>
        <v>1</v>
      </c>
      <c r="N40" s="64">
        <f>IF(M40&gt;1,M40+3,M40)</f>
        <v>1</v>
      </c>
      <c r="O40" s="64">
        <f>IF('Kennzahlenbogen_(KB)'!T24="",0,1)</f>
        <v>0</v>
      </c>
    </row>
    <row r="41" spans="2:15" x14ac:dyDescent="0.2">
      <c r="C41" s="11"/>
      <c r="D41" s="11"/>
      <c r="E41" s="11"/>
      <c r="F41" s="11"/>
      <c r="G41" s="11"/>
      <c r="H41" s="11"/>
      <c r="I41" s="11"/>
      <c r="J41" s="11"/>
      <c r="K41" s="11"/>
      <c r="L41" s="14"/>
      <c r="M41" s="13"/>
      <c r="N41" s="13"/>
      <c r="O41" s="13"/>
    </row>
    <row r="42" spans="2:15" x14ac:dyDescent="0.2">
      <c r="C42" s="11"/>
      <c r="D42" s="11"/>
      <c r="E42" s="11"/>
      <c r="F42" s="11"/>
      <c r="G42" s="11"/>
      <c r="H42" s="11"/>
      <c r="I42" s="11"/>
      <c r="J42" s="11"/>
      <c r="K42" s="11"/>
      <c r="L42" s="14"/>
      <c r="M42" s="13"/>
      <c r="N42" s="13"/>
      <c r="O42" s="13"/>
    </row>
    <row r="43" spans="2:15" x14ac:dyDescent="0.2">
      <c r="C43" s="61" t="s">
        <v>63</v>
      </c>
      <c r="D43" s="62" t="s">
        <v>61</v>
      </c>
      <c r="E43" s="63">
        <v>0</v>
      </c>
      <c r="F43" s="63">
        <v>10000</v>
      </c>
      <c r="G43" s="63">
        <v>-10000</v>
      </c>
      <c r="H43" s="63">
        <v>10000</v>
      </c>
      <c r="I43" s="63"/>
      <c r="J43" s="63">
        <v>0.15</v>
      </c>
      <c r="K43" s="63">
        <v>10000</v>
      </c>
      <c r="L43" s="116" t="str">
        <f>'Kennzahlenbogen_(KB)'!Q29</f>
        <v>n.d.</v>
      </c>
      <c r="M43" s="64">
        <f>IF('Kennzahlenbogen_(KB)'!R27=Berechnung1!$G$5,1,IF('Kennzahlenbogen_(KB)'!R27=Berechnung1!$F$5,1,IF('Kennzahlenbogen_(KB)'!R27=Berechnung1!$E$5,2,IF('Kennzahlenbogen_(KB)'!R27=Berechnung1!$D$5,3,IF('Kennzahlenbogen_(KB)'!R27=Berechnung1!$C$5,4,"")))))</f>
        <v>1</v>
      </c>
      <c r="N43" s="64">
        <f>IF(M43&gt;1,M43+3,M43)</f>
        <v>1</v>
      </c>
      <c r="O43" s="64">
        <f>IF('Kennzahlenbogen_(KB)'!T27="",0,1)</f>
        <v>0</v>
      </c>
    </row>
    <row r="44" spans="2:15" x14ac:dyDescent="0.2">
      <c r="C44" s="11"/>
      <c r="D44" s="11"/>
      <c r="E44" s="11"/>
      <c r="F44" s="11"/>
      <c r="G44" s="11"/>
      <c r="H44" s="11"/>
      <c r="I44" s="11"/>
      <c r="J44" s="11"/>
      <c r="K44" s="11"/>
      <c r="L44" s="14"/>
      <c r="M44" s="13"/>
      <c r="N44" s="13"/>
      <c r="O44" s="13"/>
    </row>
    <row r="45" spans="2:15" x14ac:dyDescent="0.2">
      <c r="C45" s="11"/>
      <c r="D45" s="11"/>
      <c r="E45" s="11"/>
      <c r="F45" s="11"/>
      <c r="G45" s="11"/>
      <c r="H45" s="11"/>
      <c r="I45" s="11"/>
      <c r="J45" s="11"/>
      <c r="K45" s="11"/>
      <c r="L45" s="14"/>
      <c r="M45" s="13"/>
      <c r="N45" s="13"/>
      <c r="O45" s="13"/>
    </row>
    <row r="46" spans="2:15" x14ac:dyDescent="0.2">
      <c r="C46" s="61" t="s">
        <v>64</v>
      </c>
      <c r="D46" s="62" t="s">
        <v>61</v>
      </c>
      <c r="E46" s="63">
        <v>0</v>
      </c>
      <c r="F46" s="63">
        <v>1</v>
      </c>
      <c r="G46" s="63">
        <v>-10000</v>
      </c>
      <c r="H46" s="63">
        <v>10000</v>
      </c>
      <c r="I46" s="63"/>
      <c r="J46" s="63">
        <v>0.3</v>
      </c>
      <c r="K46" s="63">
        <v>1000000</v>
      </c>
      <c r="L46" s="116" t="str">
        <f>'Kennzahlenbogen_(KB)'!Q32</f>
        <v>n.d.</v>
      </c>
      <c r="M46" s="64">
        <f>IF('Kennzahlenbogen_(KB)'!R30=Berechnung1!$G$5,1,IF('Kennzahlenbogen_(KB)'!R30=Berechnung1!$F$5,1,IF('Kennzahlenbogen_(KB)'!R30=Berechnung1!$E$5,2,IF('Kennzahlenbogen_(KB)'!R30=Berechnung1!$D$5,3,IF('Kennzahlenbogen_(KB)'!R30=Berechnung1!$C$5,4,"")))))</f>
        <v>1</v>
      </c>
      <c r="N46" s="64">
        <f>IF(M46&gt;1,M46+3,M46)</f>
        <v>1</v>
      </c>
      <c r="O46" s="64">
        <f>IF('Kennzahlenbogen_(KB)'!T30="",0,1)</f>
        <v>0</v>
      </c>
    </row>
    <row r="47" spans="2:15" x14ac:dyDescent="0.2">
      <c r="C47" s="11"/>
      <c r="D47" s="11"/>
      <c r="E47" s="11"/>
      <c r="F47" s="11"/>
      <c r="G47" s="11"/>
      <c r="H47" s="11"/>
      <c r="I47" s="11"/>
      <c r="J47" s="11"/>
      <c r="K47" s="11"/>
      <c r="L47" s="14"/>
      <c r="M47" s="13"/>
      <c r="N47" s="13"/>
      <c r="O47" s="13"/>
    </row>
    <row r="48" spans="2:15" x14ac:dyDescent="0.2">
      <c r="C48" s="11"/>
      <c r="D48" s="11"/>
      <c r="E48" s="11"/>
      <c r="F48" s="11"/>
      <c r="G48" s="11"/>
      <c r="H48" s="11"/>
      <c r="I48" s="11"/>
      <c r="J48" s="11"/>
      <c r="K48" s="11"/>
      <c r="L48" s="14"/>
      <c r="M48" s="13"/>
      <c r="N48" s="13"/>
      <c r="O48" s="13"/>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AF8F4-B529-480F-8E2D-5B060554D4F8}">
  <dimension ref="B1:N20"/>
  <sheetViews>
    <sheetView showGridLines="0" showWhiteSpace="0" topLeftCell="A2" zoomScaleNormal="100" workbookViewId="0">
      <selection activeCell="AN15" sqref="AN15"/>
    </sheetView>
  </sheetViews>
  <sheetFormatPr defaultColWidth="11.42578125" defaultRowHeight="15" x14ac:dyDescent="0.25"/>
  <cols>
    <col min="1" max="1" width="0.7109375" customWidth="1"/>
    <col min="2" max="2" width="3.7109375" customWidth="1"/>
    <col min="3" max="3" width="18" customWidth="1"/>
    <col min="4" max="4" width="6.5703125" customWidth="1"/>
    <col min="5" max="5" width="12.85546875" customWidth="1"/>
    <col min="6" max="7" width="7.140625" customWidth="1"/>
    <col min="8" max="8" width="6.42578125" customWidth="1"/>
    <col min="9" max="9" width="7.140625" customWidth="1"/>
    <col min="10" max="10" width="10.42578125" customWidth="1"/>
    <col min="11" max="12" width="39.7109375" customWidth="1"/>
    <col min="13" max="13" width="1.5703125" customWidth="1"/>
    <col min="14" max="14" width="11.7109375" hidden="1" customWidth="1"/>
  </cols>
  <sheetData>
    <row r="1" spans="2:14" s="117" customFormat="1" ht="18" hidden="1" customHeight="1" x14ac:dyDescent="0.2">
      <c r="C1" s="118" t="str">
        <f ca="1">IF($N$11=TRUE,"A1:L15",CONCATENATE("A1:L",MATCH(0,B:B,-1)))</f>
        <v>A1:L20</v>
      </c>
    </row>
    <row r="2" spans="2:14" s="117" customFormat="1" ht="21.75" customHeight="1" x14ac:dyDescent="0.2">
      <c r="B2" s="119" t="s">
        <v>288</v>
      </c>
    </row>
    <row r="3" spans="2:14" s="117" customFormat="1" ht="16.5" x14ac:dyDescent="0.25">
      <c r="B3" s="120" t="s">
        <v>297</v>
      </c>
      <c r="L3" s="121"/>
    </row>
    <row r="4" spans="2:14" s="117" customFormat="1" ht="9" customHeight="1" x14ac:dyDescent="0.2">
      <c r="L4" s="121"/>
    </row>
    <row r="5" spans="2:14" s="117" customFormat="1" ht="9" customHeight="1" x14ac:dyDescent="0.2">
      <c r="D5" s="122"/>
      <c r="E5" s="122"/>
      <c r="F5" s="122"/>
      <c r="G5" s="122"/>
      <c r="H5" s="122"/>
      <c r="I5" s="122"/>
      <c r="J5" s="122"/>
      <c r="K5" s="122"/>
      <c r="L5" s="121"/>
    </row>
    <row r="6" spans="2:14" s="123" customFormat="1" ht="15" customHeight="1" x14ac:dyDescent="0.2">
      <c r="C6" s="124" t="s">
        <v>79</v>
      </c>
      <c r="D6" s="393" t="str">
        <f>IF(Basisdaten!C8=0,"",Basisdaten!C8)</f>
        <v/>
      </c>
      <c r="E6" s="394"/>
      <c r="F6" s="394"/>
      <c r="G6" s="394"/>
      <c r="H6" s="394"/>
      <c r="I6" s="394"/>
      <c r="J6" s="394"/>
      <c r="K6" s="395"/>
      <c r="L6" s="121"/>
    </row>
    <row r="7" spans="2:14" s="123" customFormat="1" ht="6.95" customHeight="1" x14ac:dyDescent="0.2">
      <c r="C7" s="125"/>
      <c r="D7" s="122"/>
      <c r="E7" s="122"/>
      <c r="F7" s="122"/>
      <c r="G7" s="122"/>
      <c r="H7" s="122"/>
      <c r="I7" s="122"/>
      <c r="J7" s="122"/>
      <c r="K7" s="122"/>
      <c r="L7" s="121"/>
    </row>
    <row r="8" spans="2:14" s="123" customFormat="1" ht="15" customHeight="1" x14ac:dyDescent="0.25">
      <c r="C8" s="124" t="s">
        <v>232</v>
      </c>
      <c r="D8" s="396" t="str">
        <f>IF(Basisdaten!C6=0,"",Basisdaten!C6)</f>
        <v/>
      </c>
      <c r="E8" s="397"/>
      <c r="F8" s="398"/>
      <c r="G8" s="121"/>
      <c r="I8" s="126" t="s">
        <v>289</v>
      </c>
      <c r="K8" s="127" t="str">
        <f>IF(Basisdaten!K12=0,"",Basisdaten!K12)</f>
        <v/>
      </c>
      <c r="L8" s="121"/>
    </row>
    <row r="9" spans="2:14" s="117" customFormat="1" ht="14.25" customHeight="1" x14ac:dyDescent="0.2">
      <c r="L9" s="121"/>
    </row>
    <row r="10" spans="2:14" s="117" customFormat="1" ht="14.25" customHeight="1" x14ac:dyDescent="0.2">
      <c r="C10" s="128" t="str">
        <f ca="1">IF($N$11=TRUE,"Kein Datendefizit vorhanden","")</f>
        <v/>
      </c>
      <c r="L10" s="121"/>
      <c r="N10" s="129" t="s">
        <v>290</v>
      </c>
    </row>
    <row r="11" spans="2:14" s="117" customFormat="1" ht="14.25" customHeight="1" x14ac:dyDescent="0.2">
      <c r="C11" s="130" t="str">
        <f ca="1">IF($N$11=TRUE,"","Übertragung erfolgt automatisch aus Kennzahlenbogen (Ist-Werte, Begründungen und Aktionen)")</f>
        <v>Übertragung erfolgt automatisch aus Kennzahlenbogen (Ist-Werte, Begründungen und Aktionen)</v>
      </c>
      <c r="L11" s="121"/>
      <c r="N11" s="129" t="b">
        <f t="array" aca="1" ref="N11" ca="1">$B$14:$L$20=""</f>
        <v>0</v>
      </c>
    </row>
    <row r="12" spans="2:14" ht="15" customHeight="1" x14ac:dyDescent="0.25">
      <c r="B12" s="399" t="str">
        <f ca="1">IF($N$11=TRUE,"","KN")</f>
        <v>KN</v>
      </c>
      <c r="C12" s="399" t="str">
        <f ca="1">IF($N$11=TRUE,"","Kennzahlendefinition")</f>
        <v>Kennzahlendefinition</v>
      </c>
      <c r="D12" s="399" t="str">
        <f ca="1">IF($N$11=TRUE,"","Vorgaben Datenqualität")</f>
        <v>Vorgaben Datenqualität</v>
      </c>
      <c r="E12" s="402"/>
      <c r="F12" s="402"/>
      <c r="G12" s="399" t="str">
        <f ca="1">IF($N$11=TRUE,"","Ist-Werte")</f>
        <v>Ist-Werte</v>
      </c>
      <c r="H12" s="402"/>
      <c r="I12" s="402"/>
      <c r="J12" s="399" t="str">
        <f ca="1">IF($N$11=TRUE,"","Daten-qualität")</f>
        <v>Daten-qualität</v>
      </c>
      <c r="K12" s="403" t="str">
        <f ca="1">IF($N$11=TRUE,"","Verifizierung Zentrum")</f>
        <v>Verifizierung Zentrum</v>
      </c>
      <c r="L12" s="404"/>
    </row>
    <row r="13" spans="2:14" ht="22.5" customHeight="1" x14ac:dyDescent="0.25">
      <c r="B13" s="400"/>
      <c r="C13" s="401"/>
      <c r="D13" s="133" t="str">
        <f ca="1">IF($N$11=TRUE,"","Plausi unklar")</f>
        <v>Plausi unklar</v>
      </c>
      <c r="E13" s="133" t="str">
        <f ca="1">IF($N$11=TRUE,"","Sollvorgabe")</f>
        <v>Sollvorgabe</v>
      </c>
      <c r="F13" s="133" t="str">
        <f ca="1">IF($N$11=TRUE,"","Plausi unklar")</f>
        <v>Plausi unklar</v>
      </c>
      <c r="G13" s="133" t="str">
        <f ca="1">IF($N$11=TRUE,"","Zähler / Anzahl")</f>
        <v>Zähler / Anzahl</v>
      </c>
      <c r="H13" s="133" t="str">
        <f ca="1">IF($N$11=TRUE,"","Nenner")</f>
        <v>Nenner</v>
      </c>
      <c r="I13" s="133" t="str">
        <f ca="1">IF($N$11=TRUE,"","Quote")</f>
        <v>Quote</v>
      </c>
      <c r="J13" s="401"/>
      <c r="K13" s="134" t="str">
        <f ca="1">IF($N$11=TRUE,"","Begründung / Ursache")</f>
        <v>Begründung / Ursache</v>
      </c>
      <c r="L13" s="132" t="str">
        <f ca="1">IF($N$11=TRUE,"","Eingeleitete / geplante Aktionen")</f>
        <v>Eingeleitete / geplante Aktionen</v>
      </c>
    </row>
    <row r="14" spans="2:14" ht="139.5" customHeight="1" x14ac:dyDescent="0.25">
      <c r="B14" s="135" t="str">
        <f ca="1">'Hilfstabelle Datendef_KB'!O2</f>
        <v>1a)</v>
      </c>
      <c r="C14" s="136" t="str">
        <f ca="1">'Hilfstabelle Datendef_KB'!P2</f>
        <v>Vorstellungen im Molekularen Tumorboard (MTB)</v>
      </c>
      <c r="D14" s="137" t="str">
        <f ca="1">'Hilfstabelle Datendef_KB'!Q2</f>
        <v>-----</v>
      </c>
      <c r="E14" s="137" t="str">
        <f ca="1">'Hilfstabelle Datendef_KB'!R2</f>
        <v>≥ 250</v>
      </c>
      <c r="F14" s="137" t="str">
        <f ca="1">'Hilfstabelle Datendef_KB'!S2</f>
        <v>-----</v>
      </c>
      <c r="G14" s="138" t="str">
        <f ca="1">'Hilfstabelle Datendef_KB'!T2</f>
        <v>-----</v>
      </c>
      <c r="H14" s="138" t="str">
        <f ca="1">'Hilfstabelle Datendef_KB'!U2</f>
        <v>-----</v>
      </c>
      <c r="I14" s="139" t="str">
        <f ca="1">'Hilfstabelle Datendef_KB'!V2</f>
        <v>-----</v>
      </c>
      <c r="J14" s="135" t="str">
        <f ca="1">'Hilfstabelle Datendef_KB'!W2</f>
        <v>Unvollständig</v>
      </c>
      <c r="K14" s="140" t="str">
        <f ca="1">'Hilfstabelle Datendef_KB'!X2</f>
        <v>-----</v>
      </c>
      <c r="L14" s="136" t="str">
        <f ca="1">'Hilfstabelle Datendef_KB'!Y2</f>
        <v>-----</v>
      </c>
    </row>
    <row r="15" spans="2:14" ht="139.5" customHeight="1" x14ac:dyDescent="0.25">
      <c r="B15" s="135">
        <f ca="1">'Hilfstabelle Datendef_KB'!O3</f>
        <v>2</v>
      </c>
      <c r="C15" s="136" t="str">
        <f ca="1">'Hilfstabelle Datendef_KB'!P3</f>
        <v>Erfahrung in der molekularpathologischen Analyse (WGS, WES oder NGS Multigen-Panel (mind. 1 Mbp)) bei onkologischen Pat.</v>
      </c>
      <c r="D15" s="137" t="str">
        <f ca="1">'Hilfstabelle Datendef_KB'!Q3</f>
        <v>-----</v>
      </c>
      <c r="E15" s="137" t="str">
        <f ca="1">'Hilfstabelle Datendef_KB'!R3</f>
        <v>≥ 350</v>
      </c>
      <c r="F15" s="137" t="str">
        <f ca="1">'Hilfstabelle Datendef_KB'!S3</f>
        <v>-----</v>
      </c>
      <c r="G15" s="138" t="str">
        <f ca="1">'Hilfstabelle Datendef_KB'!T3</f>
        <v>-----</v>
      </c>
      <c r="H15" s="138" t="str">
        <f ca="1">'Hilfstabelle Datendef_KB'!U3</f>
        <v>-----</v>
      </c>
      <c r="I15" s="139" t="str">
        <f ca="1">'Hilfstabelle Datendef_KB'!V3</f>
        <v>-----</v>
      </c>
      <c r="J15" s="135" t="str">
        <f ca="1">'Hilfstabelle Datendef_KB'!W3</f>
        <v>Unvollständig</v>
      </c>
      <c r="K15" s="140" t="str">
        <f ca="1">'Hilfstabelle Datendef_KB'!X3</f>
        <v>-----</v>
      </c>
      <c r="L15" s="136" t="str">
        <f ca="1">'Hilfstabelle Datendef_KB'!Y3</f>
        <v>-----</v>
      </c>
    </row>
    <row r="16" spans="2:14" ht="139.5" customHeight="1" x14ac:dyDescent="0.25">
      <c r="B16" s="135" t="str">
        <f ca="1">'Hilfstabelle Datendef_KB'!O4</f>
        <v>3a)</v>
      </c>
      <c r="C16" s="136" t="str">
        <f ca="1">'Hilfstabelle Datendef_KB'!P4</f>
        <v>Anzahl Kooperationen mit 
externen zertifizierten Zentren (Onkologische Zentren)</v>
      </c>
      <c r="D16" s="137" t="str">
        <f ca="1">'Hilfstabelle Datendef_KB'!Q4</f>
        <v>&lt; 3</v>
      </c>
      <c r="E16" s="137" t="str">
        <f ca="1">'Hilfstabelle Datendef_KB'!R4</f>
        <v>Derzeit keine Vorgaben</v>
      </c>
      <c r="F16" s="137" t="str">
        <f ca="1">'Hilfstabelle Datendef_KB'!S4</f>
        <v>-----</v>
      </c>
      <c r="G16" s="138">
        <f ca="1">'Hilfstabelle Datendef_KB'!T4</f>
        <v>0</v>
      </c>
      <c r="H16" s="138" t="str">
        <f ca="1">'Hilfstabelle Datendef_KB'!U4</f>
        <v>-----</v>
      </c>
      <c r="I16" s="139" t="str">
        <f ca="1">'Hilfstabelle Datendef_KB'!V4</f>
        <v>-----</v>
      </c>
      <c r="J16" s="135" t="str">
        <f ca="1">'Hilfstabelle Datendef_KB'!W4</f>
        <v>Unvollständig</v>
      </c>
      <c r="K16" s="140" t="str">
        <f ca="1">'Hilfstabelle Datendef_KB'!X4</f>
        <v>-----</v>
      </c>
      <c r="L16" s="136" t="str">
        <f ca="1">'Hilfstabelle Datendef_KB'!Y4</f>
        <v>-----</v>
      </c>
    </row>
    <row r="17" spans="2:12" ht="139.5" customHeight="1" x14ac:dyDescent="0.25">
      <c r="B17" s="135" t="str">
        <f ca="1">'Hilfstabelle Datendef_KB'!O5</f>
        <v>3b)</v>
      </c>
      <c r="C17" s="136" t="str">
        <f ca="1">'Hilfstabelle Datendef_KB'!P5</f>
        <v>Anzahl Kooperationen mit 
externen zertifizierten Zentren (Organkrebszentren/ Module, die nicht Teil eines Onkologischen Zentrums sind)</v>
      </c>
      <c r="D17" s="137" t="str">
        <f ca="1">'Hilfstabelle Datendef_KB'!Q5</f>
        <v>&lt; 3</v>
      </c>
      <c r="E17" s="137" t="str">
        <f ca="1">'Hilfstabelle Datendef_KB'!R5</f>
        <v>Derzeit keine Vorgaben</v>
      </c>
      <c r="F17" s="137" t="str">
        <f ca="1">'Hilfstabelle Datendef_KB'!S5</f>
        <v>-----</v>
      </c>
      <c r="G17" s="138">
        <f ca="1">'Hilfstabelle Datendef_KB'!T5</f>
        <v>0</v>
      </c>
      <c r="H17" s="138" t="str">
        <f ca="1">'Hilfstabelle Datendef_KB'!U5</f>
        <v>-----</v>
      </c>
      <c r="I17" s="139" t="str">
        <f ca="1">'Hilfstabelle Datendef_KB'!V5</f>
        <v>-----</v>
      </c>
      <c r="J17" s="135" t="str">
        <f ca="1">'Hilfstabelle Datendef_KB'!W5</f>
        <v>Unvollständig</v>
      </c>
      <c r="K17" s="140" t="str">
        <f ca="1">'Hilfstabelle Datendef_KB'!X5</f>
        <v>-----</v>
      </c>
      <c r="L17" s="136" t="str">
        <f ca="1">'Hilfstabelle Datendef_KB'!Y5</f>
        <v>-----</v>
      </c>
    </row>
    <row r="18" spans="2:12" ht="139.5" customHeight="1" x14ac:dyDescent="0.25">
      <c r="B18" s="135">
        <f ca="1">'Hilfstabelle Datendef_KB'!O6</f>
        <v>4</v>
      </c>
      <c r="C18" s="136" t="str">
        <f ca="1">'Hilfstabelle Datendef_KB'!P6</f>
        <v>Anteil externe Patientinnen und Patienten im MTB</v>
      </c>
      <c r="D18" s="137" t="str">
        <f ca="1">'Hilfstabelle Datendef_KB'!Q6</f>
        <v>&lt; 15%</v>
      </c>
      <c r="E18" s="137" t="str">
        <f ca="1">'Hilfstabelle Datendef_KB'!R6</f>
        <v>Derzeit keine Vorgaben</v>
      </c>
      <c r="F18" s="137" t="str">
        <f ca="1">'Hilfstabelle Datendef_KB'!S6</f>
        <v>-----</v>
      </c>
      <c r="G18" s="138" t="str">
        <f ca="1">'Hilfstabelle Datendef_KB'!T6</f>
        <v>-----</v>
      </c>
      <c r="H18" s="138">
        <f ca="1">'Hilfstabelle Datendef_KB'!U6</f>
        <v>0</v>
      </c>
      <c r="I18" s="139" t="str">
        <f ca="1">'Hilfstabelle Datendef_KB'!V6</f>
        <v>n.d.</v>
      </c>
      <c r="J18" s="135" t="str">
        <f ca="1">'Hilfstabelle Datendef_KB'!W6</f>
        <v>Unvollständig</v>
      </c>
      <c r="K18" s="140" t="str">
        <f ca="1">'Hilfstabelle Datendef_KB'!X6</f>
        <v>-----</v>
      </c>
      <c r="L18" s="136" t="str">
        <f ca="1">'Hilfstabelle Datendef_KB'!Y6</f>
        <v>-----</v>
      </c>
    </row>
    <row r="19" spans="2:12" ht="139.5" customHeight="1" x14ac:dyDescent="0.25">
      <c r="B19" s="135">
        <f ca="1">'Hilfstabelle Datendef_KB'!O7</f>
        <v>5</v>
      </c>
      <c r="C19" s="136" t="str">
        <f ca="1">'Hilfstabelle Datendef_KB'!P7</f>
        <v>Studienquote</v>
      </c>
      <c r="D19" s="137" t="str">
        <f ca="1">'Hilfstabelle Datendef_KB'!Q7</f>
        <v>&lt; 15%</v>
      </c>
      <c r="E19" s="137" t="str">
        <f ca="1">'Hilfstabelle Datendef_KB'!R7</f>
        <v>Derzeit keine Vorgaben</v>
      </c>
      <c r="F19" s="137" t="str">
        <f ca="1">'Hilfstabelle Datendef_KB'!S7</f>
        <v>-----</v>
      </c>
      <c r="G19" s="138" t="str">
        <f ca="1">'Hilfstabelle Datendef_KB'!T7</f>
        <v>-----</v>
      </c>
      <c r="H19" s="138">
        <f ca="1">'Hilfstabelle Datendef_KB'!U7</f>
        <v>0</v>
      </c>
      <c r="I19" s="139" t="str">
        <f ca="1">'Hilfstabelle Datendef_KB'!V7</f>
        <v>n.d.</v>
      </c>
      <c r="J19" s="135" t="str">
        <f ca="1">'Hilfstabelle Datendef_KB'!W7</f>
        <v>Unvollständig</v>
      </c>
      <c r="K19" s="140" t="str">
        <f ca="1">'Hilfstabelle Datendef_KB'!X7</f>
        <v>-----</v>
      </c>
      <c r="L19" s="136" t="str">
        <f ca="1">'Hilfstabelle Datendef_KB'!Y7</f>
        <v>-----</v>
      </c>
    </row>
    <row r="20" spans="2:12" ht="139.5" customHeight="1" x14ac:dyDescent="0.25">
      <c r="B20" s="135">
        <f ca="1">'Hilfstabelle Datendef_KB'!O8</f>
        <v>6</v>
      </c>
      <c r="C20" s="136" t="str">
        <f ca="1">'Hilfstabelle Datendef_KB'!P8</f>
        <v>Off-label-use</v>
      </c>
      <c r="D20" s="137" t="str">
        <f ca="1">'Hilfstabelle Datendef_KB'!Q8</f>
        <v>&lt; 30%</v>
      </c>
      <c r="E20" s="137" t="str">
        <f ca="1">'Hilfstabelle Datendef_KB'!R8</f>
        <v>Derzeit keine Vorgaben</v>
      </c>
      <c r="F20" s="137" t="str">
        <f ca="1">'Hilfstabelle Datendef_KB'!S8</f>
        <v>-----</v>
      </c>
      <c r="G20" s="138" t="str">
        <f ca="1">'Hilfstabelle Datendef_KB'!T8</f>
        <v>-----</v>
      </c>
      <c r="H20" s="138">
        <f ca="1">'Hilfstabelle Datendef_KB'!U8</f>
        <v>0</v>
      </c>
      <c r="I20" s="139" t="str">
        <f ca="1">'Hilfstabelle Datendef_KB'!V8</f>
        <v>n.d.</v>
      </c>
      <c r="J20" s="135" t="str">
        <f ca="1">'Hilfstabelle Datendef_KB'!W8</f>
        <v>Unvollständig</v>
      </c>
      <c r="K20" s="140" t="str">
        <f ca="1">'Hilfstabelle Datendef_KB'!X8</f>
        <v>-----</v>
      </c>
      <c r="L20" s="136" t="str">
        <f ca="1">'Hilfstabelle Datendef_KB'!Y8</f>
        <v>-----</v>
      </c>
    </row>
  </sheetData>
  <sheetProtection algorithmName="SHA-512" hashValue="BQ8aGEHjzr/35i3hgMyoqAcO7kOYurgDerjL4y2xrF4DJn8dDQAPzcOamz/xm/JxeQ8f01RQ9L7JFV1lk2qXcA==" saltValue="7Ws7XDf56KmVCCY3V8HhHg==" spinCount="100000" sheet="1" objects="1" scenarios="1" selectLockedCells="1"/>
  <mergeCells count="8">
    <mergeCell ref="D6:K6"/>
    <mergeCell ref="D8:F8"/>
    <mergeCell ref="B12:B13"/>
    <mergeCell ref="C12:C13"/>
    <mergeCell ref="D12:F12"/>
    <mergeCell ref="G12:I12"/>
    <mergeCell ref="J12:J13"/>
    <mergeCell ref="K12:L12"/>
  </mergeCells>
  <conditionalFormatting sqref="B14:I20 K14:L20">
    <cfRule type="notContainsBlanks" dxfId="5" priority="6" stopIfTrue="1">
      <formula>LEN(TRIM(B14))&gt;0</formula>
    </cfRule>
  </conditionalFormatting>
  <conditionalFormatting sqref="B12:K12 B13:L13">
    <cfRule type="expression" dxfId="4" priority="2" stopIfTrue="1">
      <formula>$C$10="Kein Datendefizit vorhanden"</formula>
    </cfRule>
  </conditionalFormatting>
  <conditionalFormatting sqref="J14:J20">
    <cfRule type="expression" dxfId="3" priority="1" stopIfTrue="1">
      <formula>OR(AND($J14&lt;&gt;"",$J14="Unvollständig"),AND($J14&lt;&gt;"",$J14="Inkorrekt"))</formula>
    </cfRule>
    <cfRule type="expression" dxfId="2" priority="3" stopIfTrue="1">
      <formula>AND($J14&lt;&gt;"",$J14="Sollvorgabe nicht erfüllt")</formula>
    </cfRule>
    <cfRule type="expression" dxfId="1" priority="4">
      <formula>AND($J14&lt;&gt;"",$J14="Ausnahme (Plausibilität unklar)")=TRUE</formula>
    </cfRule>
    <cfRule type="expression" dxfId="0" priority="5" stopIfTrue="1">
      <formula>AND($J14&lt;&gt;"",$J14="I.O. (Plausibilität unklar)")</formula>
    </cfRule>
  </conditionalFormatting>
  <pageMargins left="7.874015748031496E-2" right="7.874015748031496E-2" top="0.19685039370078741" bottom="0.27559055118110237" header="0.11811023622047245" footer="0.11811023622047245"/>
  <pageSetup paperSize="9" scale="89" orientation="landscape" r:id="rId1"/>
  <headerFooter>
    <oddFooter>&amp;L&amp;"Arial,Standard"&amp;7&amp;F&amp;C&amp;"Arial,Standard"&amp;7 © DKG  Alle Rechte vorbehalten&amp;R&amp;"Arial,Standard"&amp;7&amp;P</oddFooter>
  </headerFooter>
  <rowBreaks count="2" manualBreakCount="2">
    <brk id="16" min="1" max="11" man="1"/>
    <brk id="19" min="1" max="11"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DE9B4-F1BD-48B8-BE63-62A8213E2EFF}">
  <dimension ref="A1:Y33"/>
  <sheetViews>
    <sheetView showGridLines="0" zoomScaleNormal="100" workbookViewId="0">
      <selection activeCell="A40" sqref="A40"/>
    </sheetView>
  </sheetViews>
  <sheetFormatPr defaultColWidth="11.42578125" defaultRowHeight="11.25" x14ac:dyDescent="0.25"/>
  <cols>
    <col min="1" max="1" width="21.42578125" style="142" customWidth="1"/>
    <col min="2" max="2" width="6" style="142" customWidth="1"/>
    <col min="3" max="3" width="7.28515625" style="142" customWidth="1"/>
    <col min="4" max="4" width="28.42578125" style="94" customWidth="1"/>
    <col min="5" max="5" width="9.140625" style="142" customWidth="1"/>
    <col min="6" max="6" width="16.140625" style="144" customWidth="1"/>
    <col min="7" max="10" width="9.140625" style="142" customWidth="1"/>
    <col min="11" max="11" width="16.85546875" style="142" customWidth="1"/>
    <col min="12" max="12" width="23.7109375" style="142" customWidth="1"/>
    <col min="13" max="13" width="25.28515625" style="142" customWidth="1"/>
    <col min="14" max="14" width="8" style="142" customWidth="1"/>
    <col min="15" max="15" width="7" style="142" customWidth="1"/>
    <col min="16" max="16" width="27.85546875" style="142" customWidth="1"/>
    <col min="17" max="17" width="9.140625" style="142" customWidth="1"/>
    <col min="18" max="18" width="14.42578125" style="144" customWidth="1"/>
    <col min="19" max="22" width="9.140625" style="142" customWidth="1"/>
    <col min="23" max="23" width="21.42578125" style="142" customWidth="1"/>
    <col min="24" max="24" width="18.7109375" style="142" customWidth="1"/>
    <col min="25" max="25" width="20.7109375" style="142" customWidth="1"/>
    <col min="26" max="16384" width="11.42578125" style="142"/>
  </cols>
  <sheetData>
    <row r="1" spans="1:25" ht="36" customHeight="1" x14ac:dyDescent="0.25">
      <c r="A1" s="141" t="s">
        <v>291</v>
      </c>
      <c r="C1" s="131" t="s">
        <v>13</v>
      </c>
      <c r="D1" s="131" t="s">
        <v>14</v>
      </c>
      <c r="E1" s="131" t="s">
        <v>18</v>
      </c>
      <c r="F1" s="143" t="s">
        <v>292</v>
      </c>
      <c r="G1" s="131" t="s">
        <v>18</v>
      </c>
      <c r="H1" s="131" t="s">
        <v>293</v>
      </c>
      <c r="I1" s="131" t="s">
        <v>25</v>
      </c>
      <c r="J1" s="131" t="s">
        <v>36</v>
      </c>
      <c r="K1" s="131" t="s">
        <v>291</v>
      </c>
      <c r="L1" s="131" t="s">
        <v>294</v>
      </c>
      <c r="M1" s="131" t="s">
        <v>295</v>
      </c>
      <c r="O1" s="153" t="s">
        <v>296</v>
      </c>
      <c r="P1" s="154"/>
    </row>
    <row r="2" spans="1:25" ht="45" customHeight="1" x14ac:dyDescent="0.25">
      <c r="A2" s="145" t="str">
        <f>IF('Kennzahlenbogen_(KB)'!R9=0,"",'Kennzahlenbogen_(KB)'!R9)</f>
        <v>Unvollständig</v>
      </c>
      <c r="C2" s="146" t="str">
        <f>IF($A2="I.O.","",CONCATENATE('Kennzahlenbogen_(KB)'!B9,'Kennzahlenbogen_(KB)'!C9))</f>
        <v>1a)</v>
      </c>
      <c r="D2" s="147" t="str">
        <f>IF($A2="I.O.","",'Kennzahlenbogen_(KB)'!D9)</f>
        <v>Vorstellungen im Molekularen Tumorboard (MTB)</v>
      </c>
      <c r="E2" s="148" t="str">
        <f>IF(AND('Kennzahlenbogen_(KB)'!L9="",$A2&lt;&gt;"I.O."),"-----",IF($A2="I.O.","",'Kennzahlenbogen_(KB)'!L9))</f>
        <v>-----</v>
      </c>
      <c r="F2" s="149" t="str">
        <f>IF($A2="I.O.","",'Kennzahlenbogen_(KB)'!M9)</f>
        <v>≥ 250</v>
      </c>
      <c r="G2" s="148" t="str">
        <f>IF(AND('Kennzahlenbogen_(KB)'!O8="",$A2&lt;&gt;"I.O."),"-----",IF($A2="I.O.","",'Kennzahlenbogen_(KB)'!O9))</f>
        <v>-----</v>
      </c>
      <c r="H2" s="150" t="str">
        <f>IF($A2="I.O.","",IF('Kennzahlenbogen_(KB)'!Q9="","-----",'Kennzahlenbogen_(KB)'!Q9))</f>
        <v>-----</v>
      </c>
      <c r="I2" s="150" t="str">
        <f>IF($A2="I.O.","","-----")</f>
        <v>-----</v>
      </c>
      <c r="J2" s="148" t="str">
        <f>IF($A2="I.O.","","-----")</f>
        <v>-----</v>
      </c>
      <c r="K2" s="145" t="str">
        <f>IF($A2="I.O.","",'Kennzahlenbogen_(KB)'!R9)</f>
        <v>Unvollständig</v>
      </c>
      <c r="L2" s="147" t="str">
        <f>IF(AND('Kennzahlenbogen_(KB)'!S9="",$A2&lt;&gt;"I.O."),"-----",IF($A2="I.O.","",'Kennzahlenbogen_(KB)'!S9))</f>
        <v>-----</v>
      </c>
      <c r="M2" s="147" t="str">
        <f>IF(AND('Kennzahlenbogen_(KB)'!T9="",$A2&lt;&gt;"I.O."),"-----",IF($A2="I.O.","",'Kennzahlenbogen_(KB)'!T9))</f>
        <v>-----</v>
      </c>
      <c r="O2" s="145" t="str">
        <f t="array" aca="1" ref="O2" ca="1">IF(ROW()-ROW($D$2:$D$8)+1&gt;ROWS($C$2:$C$8)-COUNTBLANK($C$2:$C$8),"",INDIRECT(ADDRESS(SMALL((IF($C$2:$C$8&lt;&gt;"",ROW($C$2:$C$8),ROW()+ROWS($C$2:$C$8))),ROW()-ROW($D$2:$D$8)+1),COLUMN($C$2:$C$8),4)))</f>
        <v>1a)</v>
      </c>
      <c r="P2" s="151" t="str">
        <f t="array" aca="1" ref="P2" ca="1">IF(ROW()-ROW($E$2:$E$8)+1&gt;ROWS($D$2:$D$8)-COUNTBLANK($D$2:$D$8),"",INDIRECT(ADDRESS(SMALL((IF($D$2:$D$8&gt;"",ROW($D$2:$D$8),ROW()+ROWS($D$2:$D$8))),ROW()-ROW($E$2:$E$8)+1),COLUMN($D$2:$D$8),4)))</f>
        <v>Vorstellungen im Molekularen Tumorboard (MTB)</v>
      </c>
      <c r="Q2" s="148" t="str">
        <f t="array" aca="1" ref="Q2" ca="1">IF(ROW()-ROW($F$2:$F$8)+1&gt;ROWS($E$2:$E$8)-COUNTBLANK($E$2:$E$8),"",INDIRECT(ADDRESS(SMALL((IF($E$2:$E$8&gt;"",ROW($E$2:$E$8),ROW()+ROWS($E$2:$E$8))),ROW()-ROW($F$2:$F$8)+1),COLUMN($E$2:$E$8),4)))</f>
        <v>-----</v>
      </c>
      <c r="R2" s="149" t="str">
        <f t="array" aca="1" ref="R2" ca="1">IF(ROW()-ROW($G$2:$G$8)+1&gt;ROWS($F$2:$F$8)-COUNTBLANK($F$2:$F$8),"",INDIRECT(ADDRESS(SMALL((IF($F$2:$F$8&gt;"",ROW($F$2:$F$8),ROW()+ROWS($F$2:$F$8))),ROW()-ROW($G$2:$G$8)+1),COLUMN($F$2:$F$8),4)))</f>
        <v>≥ 250</v>
      </c>
      <c r="S2" s="148" t="str">
        <f t="array" aca="1" ref="S2" ca="1">IF(ROW()-ROW($H$2:$H$8)+1&gt;ROWS($G$2:$G$8)-COUNTBLANK($G$2:$G$8),"",INDIRECT(ADDRESS(SMALL((IF($G$2:$G$8&lt;&gt;"",ROW($G$2:$G$8),ROW()+ROWS($G$2:$G$8))),ROW()-ROW($H$2:$H$8)+1),COLUMN($G$2:$G$8),4)))</f>
        <v>-----</v>
      </c>
      <c r="T2" s="150" t="str">
        <f t="array" aca="1" ref="T2" ca="1">IF(ROW()-ROW($I$2:$I$8)+1&gt;ROWS($H$2:$H$8)-COUNTBLANK($H$2:$H$8),"",INDIRECT(ADDRESS(SMALL((IF($H$2:$H$8&lt;&gt;"",ROW($H$2:$H$8),ROW()+ROWS($H$2:$H$8))),ROW()-ROW($I$2:$I$8)+1),COLUMN($H$2:$H$8),4)))</f>
        <v>-----</v>
      </c>
      <c r="U2" s="150" t="str">
        <f t="array" aca="1" ref="U2" ca="1">IF(ROW()-ROW($J$2:$J$8)+1&gt;ROWS($I$2:$I$8)-COUNTBLANK($I$2:$I$8),"",INDIRECT(ADDRESS(SMALL((IF($I$2:$I$8&lt;&gt;"",ROW($I$2:$I$8),ROW()+ROWS($I$2:$I$8))),ROW()-ROW($J$2:$J$8)+1),COLUMN($I$2:$I$8),4)))</f>
        <v>-----</v>
      </c>
      <c r="V2" s="152" t="str">
        <f t="array" aca="1" ref="V2" ca="1">IF(ROW()-ROW($K$2:$K$8)+1&gt;ROWS($J$2:$J$8)-COUNTBLANK($J$2:$J$8),"",INDIRECT(ADDRESS(SMALL((IF($J$2:$J$8&lt;&gt;"",ROW($J$2:$J$8),ROW()+ROWS($J$2:$J$8))),ROW()-ROW($K$2:$K$8)+1),COLUMN($J$2:$J$8),4)))</f>
        <v>-----</v>
      </c>
      <c r="W2" s="145" t="str">
        <f t="array" aca="1" ref="W2" ca="1">IF(ROW()-ROW($L$2:$L$8)+1&gt;ROWS($K$2:$K$8)-COUNTBLANK($K$2:$K$8),"",INDIRECT(ADDRESS(SMALL((IF($K$2:$K$8&lt;&gt;"",ROW($K$2:$K$8),ROW()+ROWS($K$2:$K$8))),ROW()-ROW($L$2:$L$8)+1),COLUMN($K$2:$K$8),4)))</f>
        <v>Unvollständig</v>
      </c>
      <c r="X2" s="147" t="str">
        <f t="array" aca="1" ref="X2" ca="1">IF(ROW()-ROW($M$2:$M$8)+1&gt;ROWS($L$2:$L$8)-COUNTBLANK($L$2:$L$8),"",INDIRECT(ADDRESS(SMALL((IF($L$2:$L$8&lt;&gt;"",ROW($L$2:$L$8),ROW()+ROWS($L$2:$L$8))),ROW()-ROW($M$2:$M$8)+1),COLUMN($L$2:$L$8),4)))</f>
        <v>-----</v>
      </c>
      <c r="Y2" s="147" t="str">
        <f t="array" aca="1" ref="Y2" ca="1">IF(ROW()-ROW($N$2:$N$8)+1&gt;ROWS($M$2:$M$8)-COUNTBLANK($M$2:$M$8),"",INDIRECT(ADDRESS(SMALL((IF($M$2:$M$8&lt;&gt;"",ROW($M$2:$M$8),ROW()+ROWS($M$2:$M$8))),ROW()-ROW($N$2:$N$8)+1),COLUMN($M$2:$M$8),4)))</f>
        <v>-----</v>
      </c>
    </row>
    <row r="3" spans="1:25" ht="45" customHeight="1" x14ac:dyDescent="0.25">
      <c r="A3" s="145" t="str">
        <f>IF('Kennzahlenbogen_(KB)'!R15=0,"",'Kennzahlenbogen_(KB)'!R15)</f>
        <v>Unvollständig</v>
      </c>
      <c r="C3" s="146">
        <f>IF($A3="I.O.","",'Kennzahlenbogen_(KB)'!B15)</f>
        <v>2</v>
      </c>
      <c r="D3" s="147" t="str">
        <f>IF($A3="I.O.","",'Kennzahlenbogen_(KB)'!D15)</f>
        <v>Erfahrung in der molekularpathologischen Analyse (WGS, WES oder NGS Multigen-Panel (mind. 1 Mbp)) bei onkologischen Pat.</v>
      </c>
      <c r="E3" s="148" t="str">
        <f>IF(AND('Kennzahlenbogen_(KB)'!L15="",$A3&lt;&gt;"I.O."),"-----",IF($A3="I.O.","",'Kennzahlenbogen_(KB)'!L15))</f>
        <v>-----</v>
      </c>
      <c r="F3" s="149" t="str">
        <f>IF($A3="I.O.","",'Kennzahlenbogen_(KB)'!M15)</f>
        <v>≥ 350</v>
      </c>
      <c r="G3" s="148" t="str">
        <f>IF(AND('Kennzahlenbogen_(KB)'!O14="",$A3&lt;&gt;"I.O."),"-----",IF($A3="I.O.","",'Kennzahlenbogen_(KB)'!O15))</f>
        <v>-----</v>
      </c>
      <c r="H3" s="150" t="str">
        <f>IF($A3="I.O.","",IF('Kennzahlenbogen_(KB)'!Q15="","-----",'Kennzahlenbogen_(KB)'!Q15))</f>
        <v>-----</v>
      </c>
      <c r="I3" s="150" t="str">
        <f>IF($A3="I.O.","","-----")</f>
        <v>-----</v>
      </c>
      <c r="J3" s="148" t="str">
        <f t="shared" ref="I3:J5" si="0">IF($A3="I.O.","","-----")</f>
        <v>-----</v>
      </c>
      <c r="K3" s="145" t="str">
        <f>IF($A3="I.O.","",'Kennzahlenbogen_(KB)'!R15)</f>
        <v>Unvollständig</v>
      </c>
      <c r="L3" s="147" t="str">
        <f>IF(AND('Kennzahlenbogen_(KB)'!S15="",$A3&lt;&gt;"I.O."),"-----",IF($A3="I.O.","",'Kennzahlenbogen_(KB)'!S15))</f>
        <v>-----</v>
      </c>
      <c r="M3" s="147" t="str">
        <f>IF(AND('Kennzahlenbogen_(KB)'!T15="",$A3&lt;&gt;"I.O."),"-----",IF($A3="I.O.","",'Kennzahlenbogen_(KB)'!T15))</f>
        <v>-----</v>
      </c>
      <c r="O3" s="145">
        <f t="array" aca="1" ref="O3" ca="1">IF(ROW()-ROW($D$2:$D$8)+1&gt;ROWS($C$2:$C$8)-COUNTBLANK($C$2:$C$8),"",INDIRECT(ADDRESS(SMALL((IF($C$2:$C$8&lt;&gt;"",ROW($C$2:$C$8),ROW()+ROWS($C$2:$C$8))),ROW()-ROW($D$2:$D$8)+1),COLUMN($C$2:$C$8),4)))</f>
        <v>2</v>
      </c>
      <c r="P3" s="151" t="str">
        <f t="array" aca="1" ref="P3" ca="1">IF(ROW()-ROW($E$2:$E$8)+1&gt;ROWS($D$2:$D$8)-COUNTBLANK($D$2:$D$8),"",INDIRECT(ADDRESS(SMALL((IF($D$2:$D$8&gt;"",ROW($D$2:$D$8),ROW()+ROWS($D$2:$D$8))),ROW()-ROW($E$2:$E$8)+1),COLUMN($D$2:$D$8),4)))</f>
        <v>Erfahrung in der molekularpathologischen Analyse (WGS, WES oder NGS Multigen-Panel (mind. 1 Mbp)) bei onkologischen Pat.</v>
      </c>
      <c r="Q3" s="148" t="str">
        <f t="array" aca="1" ref="Q3" ca="1">IF(ROW()-ROW($F$2:$F$8)+1&gt;ROWS($E$2:$E$8)-COUNTBLANK($E$2:$E$8),"",INDIRECT(ADDRESS(SMALL((IF($E$2:$E$8&gt;"",ROW($E$2:$E$8),ROW()+ROWS($E$2:$E$8))),ROW()-ROW($F$2:$F$8)+1),COLUMN($E$2:$E$8),4)))</f>
        <v>-----</v>
      </c>
      <c r="R3" s="149" t="str">
        <f t="array" aca="1" ref="R3" ca="1">IF(ROW()-ROW($G$2:$G$8)+1&gt;ROWS($F$2:$F$8)-COUNTBLANK($F$2:$F$8),"",INDIRECT(ADDRESS(SMALL((IF($F$2:$F$8&gt;"",ROW($F$2:$F$8),ROW()+ROWS($F$2:$F$8))),ROW()-ROW($G$2:$G$8)+1),COLUMN($F$2:$F$8),4)))</f>
        <v>≥ 350</v>
      </c>
      <c r="S3" s="148" t="str">
        <f t="array" aca="1" ref="S3" ca="1">IF(ROW()-ROW($H$2:$H$8)+1&gt;ROWS($G$2:$G$8)-COUNTBLANK($G$2:$G$8),"",INDIRECT(ADDRESS(SMALL((IF($G$2:$G$8&lt;&gt;"",ROW($G$2:$G$8),ROW()+ROWS($G$2:$G$8))),ROW()-ROW($H$2:$H$8)+1),COLUMN($G$2:$G$8),4)))</f>
        <v>-----</v>
      </c>
      <c r="T3" s="150" t="str">
        <f t="array" aca="1" ref="T3" ca="1">IF(ROW()-ROW($I$2:$I$8)+1&gt;ROWS($H$2:$H$8)-COUNTBLANK($H$2:$H$8),"",INDIRECT(ADDRESS(SMALL((IF($H$2:$H$8&lt;&gt;"",ROW($H$2:$H$8),ROW()+ROWS($H$2:$H$8))),ROW()-ROW($I$2:$I$8)+1),COLUMN($H$2:$H$8),4)))</f>
        <v>-----</v>
      </c>
      <c r="U3" s="150" t="str">
        <f t="array" aca="1" ref="U3" ca="1">IF(ROW()-ROW($J$2:$J$8)+1&gt;ROWS($I$2:$I$8)-COUNTBLANK($I$2:$I$8),"",INDIRECT(ADDRESS(SMALL((IF($I$2:$I$8&lt;&gt;"",ROW($I$2:$I$8),ROW()+ROWS($I$2:$I$8))),ROW()-ROW($J$2:$J$8)+1),COLUMN($I$2:$I$8),4)))</f>
        <v>-----</v>
      </c>
      <c r="V3" s="152" t="str">
        <f t="array" aca="1" ref="V3" ca="1">IF(ROW()-ROW($K$2:$K$8)+1&gt;ROWS($J$2:$J$8)-COUNTBLANK($J$2:$J$8),"",INDIRECT(ADDRESS(SMALL((IF($J$2:$J$8&lt;&gt;"",ROW($J$2:$J$8),ROW()+ROWS($J$2:$J$8))),ROW()-ROW($K$2:$K$8)+1),COLUMN($J$2:$J$8),4)))</f>
        <v>-----</v>
      </c>
      <c r="W3" s="145" t="str">
        <f t="array" aca="1" ref="W3" ca="1">IF(ROW()-ROW($L$2:$L$8)+1&gt;ROWS($K$2:$K$8)-COUNTBLANK($K$2:$K$8),"",INDIRECT(ADDRESS(SMALL((IF($K$2:$K$8&lt;&gt;"",ROW($K$2:$K$8),ROW()+ROWS($K$2:$K$8))),ROW()-ROW($L$2:$L$8)+1),COLUMN($K$2:$K$8),4)))</f>
        <v>Unvollständig</v>
      </c>
      <c r="X3" s="147" t="str">
        <f t="array" aca="1" ref="X3" ca="1">IF(ROW()-ROW($M$2:$M$8)+1&gt;ROWS($L$2:$L$8)-COUNTBLANK($L$2:$L$8),"",INDIRECT(ADDRESS(SMALL((IF($L$2:$L$8&lt;&gt;"",ROW($L$2:$L$8),ROW()+ROWS($L$2:$L$8))),ROW()-ROW($M$2:$M$8)+1),COLUMN($L$2:$L$8),4)))</f>
        <v>-----</v>
      </c>
      <c r="Y3" s="147" t="str">
        <f t="array" aca="1" ref="Y3" ca="1">IF(ROW()-ROW($N$2:$N$8)+1&gt;ROWS($M$2:$M$8)-COUNTBLANK($M$2:$M$8),"",INDIRECT(ADDRESS(SMALL((IF($M$2:$M$8&lt;&gt;"",ROW($M$2:$M$8),ROW()+ROWS($M$2:$M$8))),ROW()-ROW($N$2:$N$8)+1),COLUMN($M$2:$M$8),4)))</f>
        <v>-----</v>
      </c>
    </row>
    <row r="4" spans="1:25" ht="45" customHeight="1" x14ac:dyDescent="0.25">
      <c r="A4" s="145" t="str">
        <f>IF('Kennzahlenbogen_(KB)'!R18=0,"",'Kennzahlenbogen_(KB)'!R18)</f>
        <v>Unvollständig</v>
      </c>
      <c r="C4" s="146" t="str">
        <f>IF($A4="I.O.","",CONCATENATE('Kennzahlenbogen_(KB)'!B18,'Kennzahlenbogen_(KB)'!C18))</f>
        <v>3a)</v>
      </c>
      <c r="D4" s="147" t="str">
        <f>IF($A4="I.O.","",'Kennzahlenbogen_(KB)'!D18)</f>
        <v>Anzahl Kooperationen mit 
externen zertifizierten Zentren (Onkologische Zentren)</v>
      </c>
      <c r="E4" s="148" t="str">
        <f>IF(AND('Kennzahlenbogen_(KB)'!L18="",$A4&lt;&gt;"I.O."),"-----",IF($A4="I.O.","",'Kennzahlenbogen_(KB)'!L18))</f>
        <v>&lt; 3</v>
      </c>
      <c r="F4" s="149" t="str">
        <f>IF($A4="I.O.","",'Kennzahlenbogen_(KB)'!M18)</f>
        <v>Derzeit keine Vorgaben</v>
      </c>
      <c r="G4" s="148" t="str">
        <f>IF(AND('Kennzahlenbogen_(KB)'!O17="",$A4&lt;&gt;"I.O."),"-----",IF($A4="I.O.","",'Kennzahlenbogen_(KB)'!O18))</f>
        <v>-----</v>
      </c>
      <c r="H4" s="150">
        <f>IF($A4="I.O.","",IF('Kennzahlenbogen_(KB)'!Q18="","-----",'Kennzahlenbogen_(KB)'!Q18))</f>
        <v>0</v>
      </c>
      <c r="I4" s="150" t="str">
        <f t="shared" si="0"/>
        <v>-----</v>
      </c>
      <c r="J4" s="148" t="str">
        <f t="shared" si="0"/>
        <v>-----</v>
      </c>
      <c r="K4" s="145" t="str">
        <f>IF($A4="I.O.","",'Kennzahlenbogen_(KB)'!R18)</f>
        <v>Unvollständig</v>
      </c>
      <c r="L4" s="147" t="str">
        <f>IF(AND('Kennzahlenbogen_(KB)'!S18="",$A4&lt;&gt;"I.O."),"-----",IF($A4="I.O.","",'Kennzahlenbogen_(KB)'!S18))</f>
        <v>-----</v>
      </c>
      <c r="M4" s="147" t="str">
        <f>IF(AND('Kennzahlenbogen_(KB)'!T18="",$A4&lt;&gt;"I.O."),"-----",IF($A4="I.O.","",'Kennzahlenbogen_(KB)'!T18))</f>
        <v>-----</v>
      </c>
      <c r="O4" s="145" t="str">
        <f t="array" aca="1" ref="O4" ca="1">IF(ROW()-ROW($D$2:$D$8)+1&gt;ROWS($C$2:$C$8)-COUNTBLANK($C$2:$C$8),"",INDIRECT(ADDRESS(SMALL((IF($C$2:$C$8&lt;&gt;"",ROW($C$2:$C$8),ROW()+ROWS($C$2:$C$8))),ROW()-ROW($D$2:$D$8)+1),COLUMN($C$2:$C$8),4)))</f>
        <v>3a)</v>
      </c>
      <c r="P4" s="151" t="str">
        <f t="array" aca="1" ref="P4" ca="1">IF(ROW()-ROW($E$2:$E$8)+1&gt;ROWS($D$2:$D$8)-COUNTBLANK($D$2:$D$8),"",INDIRECT(ADDRESS(SMALL((IF($D$2:$D$8&gt;"",ROW($D$2:$D$8),ROW()+ROWS($D$2:$D$8))),ROW()-ROW($E$2:$E$8)+1),COLUMN($D$2:$D$8),4)))</f>
        <v>Anzahl Kooperationen mit 
externen zertifizierten Zentren (Onkologische Zentren)</v>
      </c>
      <c r="Q4" s="148" t="str">
        <f t="array" aca="1" ref="Q4" ca="1">IF(ROW()-ROW($F$2:$F$8)+1&gt;ROWS($E$2:$E$8)-COUNTBLANK($E$2:$E$8),"",INDIRECT(ADDRESS(SMALL((IF($E$2:$E$8&gt;"",ROW($E$2:$E$8),ROW()+ROWS($E$2:$E$8))),ROW()-ROW($F$2:$F$8)+1),COLUMN($E$2:$E$8),4)))</f>
        <v>&lt; 3</v>
      </c>
      <c r="R4" s="149" t="str">
        <f t="array" aca="1" ref="R4" ca="1">IF(ROW()-ROW($G$2:$G$8)+1&gt;ROWS($F$2:$F$8)-COUNTBLANK($F$2:$F$8),"",INDIRECT(ADDRESS(SMALL((IF($F$2:$F$8&gt;"",ROW($F$2:$F$8),ROW()+ROWS($F$2:$F$8))),ROW()-ROW($G$2:$G$8)+1),COLUMN($F$2:$F$8),4)))</f>
        <v>Derzeit keine Vorgaben</v>
      </c>
      <c r="S4" s="148" t="str">
        <f t="array" aca="1" ref="S4" ca="1">IF(ROW()-ROW($H$2:$H$8)+1&gt;ROWS($G$2:$G$8)-COUNTBLANK($G$2:$G$8),"",INDIRECT(ADDRESS(SMALL((IF($G$2:$G$8&lt;&gt;"",ROW($G$2:$G$8),ROW()+ROWS($G$2:$G$8))),ROW()-ROW($H$2:$H$8)+1),COLUMN($G$2:$G$8),4)))</f>
        <v>-----</v>
      </c>
      <c r="T4" s="150">
        <f t="array" aca="1" ref="T4" ca="1">IF(ROW()-ROW($I$2:$I$8)+1&gt;ROWS($H$2:$H$8)-COUNTBLANK($H$2:$H$8),"",INDIRECT(ADDRESS(SMALL((IF($H$2:$H$8&lt;&gt;"",ROW($H$2:$H$8),ROW()+ROWS($H$2:$H$8))),ROW()-ROW($I$2:$I$8)+1),COLUMN($H$2:$H$8),4)))</f>
        <v>0</v>
      </c>
      <c r="U4" s="150" t="str">
        <f t="array" aca="1" ref="U4" ca="1">IF(ROW()-ROW($J$2:$J$8)+1&gt;ROWS($I$2:$I$8)-COUNTBLANK($I$2:$I$8),"",INDIRECT(ADDRESS(SMALL((IF($I$2:$I$8&lt;&gt;"",ROW($I$2:$I$8),ROW()+ROWS($I$2:$I$8))),ROW()-ROW($J$2:$J$8)+1),COLUMN($I$2:$I$8),4)))</f>
        <v>-----</v>
      </c>
      <c r="V4" s="152" t="str">
        <f t="array" aca="1" ref="V4" ca="1">IF(ROW()-ROW($K$2:$K$8)+1&gt;ROWS($J$2:$J$8)-COUNTBLANK($J$2:$J$8),"",INDIRECT(ADDRESS(SMALL((IF($J$2:$J$8&lt;&gt;"",ROW($J$2:$J$8),ROW()+ROWS($J$2:$J$8))),ROW()-ROW($K$2:$K$8)+1),COLUMN($J$2:$J$8),4)))</f>
        <v>-----</v>
      </c>
      <c r="W4" s="145" t="str">
        <f t="array" aca="1" ref="W4" ca="1">IF(ROW()-ROW($L$2:$L$8)+1&gt;ROWS($K$2:$K$8)-COUNTBLANK($K$2:$K$8),"",INDIRECT(ADDRESS(SMALL((IF($K$2:$K$8&lt;&gt;"",ROW($K$2:$K$8),ROW()+ROWS($K$2:$K$8))),ROW()-ROW($L$2:$L$8)+1),COLUMN($K$2:$K$8),4)))</f>
        <v>Unvollständig</v>
      </c>
      <c r="X4" s="147" t="str">
        <f t="array" aca="1" ref="X4" ca="1">IF(ROW()-ROW($M$2:$M$8)+1&gt;ROWS($L$2:$L$8)-COUNTBLANK($L$2:$L$8),"",INDIRECT(ADDRESS(SMALL((IF($L$2:$L$8&lt;&gt;"",ROW($L$2:$L$8),ROW()+ROWS($L$2:$L$8))),ROW()-ROW($M$2:$M$8)+1),COLUMN($L$2:$L$8),4)))</f>
        <v>-----</v>
      </c>
      <c r="Y4" s="147" t="str">
        <f t="array" aca="1" ref="Y4" ca="1">IF(ROW()-ROW($N$2:$N$8)+1&gt;ROWS($M$2:$M$8)-COUNTBLANK($M$2:$M$8),"",INDIRECT(ADDRESS(SMALL((IF($M$2:$M$8&lt;&gt;"",ROW($M$2:$M$8),ROW()+ROWS($M$2:$M$8))),ROW()-ROW($N$2:$N$8)+1),COLUMN($M$2:$M$8),4)))</f>
        <v>-----</v>
      </c>
    </row>
    <row r="5" spans="1:25" ht="45" customHeight="1" x14ac:dyDescent="0.25">
      <c r="A5" s="145" t="str">
        <f>IF('Kennzahlenbogen_(KB)'!R21=0,"",'Kennzahlenbogen_(KB)'!R21)</f>
        <v>Unvollständig</v>
      </c>
      <c r="C5" s="146" t="str">
        <f>IF($A5="I.O.","",CONCATENATE('Kennzahlenbogen_(KB)'!B18,'Kennzahlenbogen_(KB)'!C21))</f>
        <v>3b)</v>
      </c>
      <c r="D5" s="147" t="str">
        <f>IF($A5="I.O.","",'Kennzahlenbogen_(KB)'!D21)</f>
        <v>Anzahl Kooperationen mit 
externen zertifizierten Zentren (Organkrebszentren/ Module, die nicht Teil eines Onkologischen Zentrums sind)</v>
      </c>
      <c r="E5" s="148" t="str">
        <f>IF(AND('Kennzahlenbogen_(KB)'!L21="",$A5&lt;&gt;"I.O."),"-----",IF($A5="I.O.","",'Kennzahlenbogen_(KB)'!L21))</f>
        <v>&lt; 3</v>
      </c>
      <c r="F5" s="149" t="str">
        <f>IF($A5="I.O.","",'Kennzahlenbogen_(KB)'!M21)</f>
        <v>Derzeit keine Vorgaben</v>
      </c>
      <c r="G5" s="148" t="str">
        <f>IF(AND('Kennzahlenbogen_(KB)'!O20="",$A5&lt;&gt;"I.O."),"-----",IF($A5="I.O.","",'Kennzahlenbogen_(KB)'!O21))</f>
        <v>-----</v>
      </c>
      <c r="H5" s="150">
        <f>IF($A5="I.O.","",IF('Kennzahlenbogen_(KB)'!Q21="","-----",'Kennzahlenbogen_(KB)'!Q21))</f>
        <v>0</v>
      </c>
      <c r="I5" s="150" t="str">
        <f t="shared" si="0"/>
        <v>-----</v>
      </c>
      <c r="J5" s="148" t="str">
        <f t="shared" si="0"/>
        <v>-----</v>
      </c>
      <c r="K5" s="145" t="str">
        <f>IF($A5="I.O.","",'Kennzahlenbogen_(KB)'!R21)</f>
        <v>Unvollständig</v>
      </c>
      <c r="L5" s="147" t="str">
        <f>IF(AND('Kennzahlenbogen_(KB)'!S21="",$A5&lt;&gt;"I.O."),"-----",IF($A5="I.O.","",'Kennzahlenbogen_(KB)'!S21))</f>
        <v>-----</v>
      </c>
      <c r="M5" s="147" t="str">
        <f>IF(AND('Kennzahlenbogen_(KB)'!T21="",$A5&lt;&gt;"I.O."),"-----",IF($A5="I.O.","",'Kennzahlenbogen_(KB)'!T21))</f>
        <v>-----</v>
      </c>
      <c r="O5" s="145" t="str">
        <f t="array" aca="1" ref="O5" ca="1">IF(ROW()-ROW($D$2:$D$8)+1&gt;ROWS($C$2:$C$8)-COUNTBLANK($C$2:$C$8),"",INDIRECT(ADDRESS(SMALL((IF($C$2:$C$8&lt;&gt;"",ROW($C$2:$C$8),ROW()+ROWS($C$2:$C$8))),ROW()-ROW($D$2:$D$8)+1),COLUMN($C$2:$C$8),4)))</f>
        <v>3b)</v>
      </c>
      <c r="P5" s="151" t="str">
        <f t="array" aca="1" ref="P5" ca="1">IF(ROW()-ROW($E$2:$E$8)+1&gt;ROWS($D$2:$D$8)-COUNTBLANK($D$2:$D$8),"",INDIRECT(ADDRESS(SMALL((IF($D$2:$D$8&gt;"",ROW($D$2:$D$8),ROW()+ROWS($D$2:$D$8))),ROW()-ROW($E$2:$E$8)+1),COLUMN($D$2:$D$8),4)))</f>
        <v>Anzahl Kooperationen mit 
externen zertifizierten Zentren (Organkrebszentren/ Module, die nicht Teil eines Onkologischen Zentrums sind)</v>
      </c>
      <c r="Q5" s="148" t="str">
        <f t="array" aca="1" ref="Q5" ca="1">IF(ROW()-ROW($F$2:$F$8)+1&gt;ROWS($E$2:$E$8)-COUNTBLANK($E$2:$E$8),"",INDIRECT(ADDRESS(SMALL((IF($E$2:$E$8&gt;"",ROW($E$2:$E$8),ROW()+ROWS($E$2:$E$8))),ROW()-ROW($F$2:$F$8)+1),COLUMN($E$2:$E$8),4)))</f>
        <v>&lt; 3</v>
      </c>
      <c r="R5" s="149" t="str">
        <f t="array" aca="1" ref="R5" ca="1">IF(ROW()-ROW($G$2:$G$8)+1&gt;ROWS($F$2:$F$8)-COUNTBLANK($F$2:$F$8),"",INDIRECT(ADDRESS(SMALL((IF($F$2:$F$8&gt;"",ROW($F$2:$F$8),ROW()+ROWS($F$2:$F$8))),ROW()-ROW($G$2:$G$8)+1),COLUMN($F$2:$F$8),4)))</f>
        <v>Derzeit keine Vorgaben</v>
      </c>
      <c r="S5" s="148" t="str">
        <f t="array" aca="1" ref="S5" ca="1">IF(ROW()-ROW($H$2:$H$8)+1&gt;ROWS($G$2:$G$8)-COUNTBLANK($G$2:$G$8),"",INDIRECT(ADDRESS(SMALL((IF($G$2:$G$8&lt;&gt;"",ROW($G$2:$G$8),ROW()+ROWS($G$2:$G$8))),ROW()-ROW($H$2:$H$8)+1),COLUMN($G$2:$G$8),4)))</f>
        <v>-----</v>
      </c>
      <c r="T5" s="150">
        <f t="array" aca="1" ref="T5" ca="1">IF(ROW()-ROW($I$2:$I$8)+1&gt;ROWS($H$2:$H$8)-COUNTBLANK($H$2:$H$8),"",INDIRECT(ADDRESS(SMALL((IF($H$2:$H$8&lt;&gt;"",ROW($H$2:$H$8),ROW()+ROWS($H$2:$H$8))),ROW()-ROW($I$2:$I$8)+1),COLUMN($H$2:$H$8),4)))</f>
        <v>0</v>
      </c>
      <c r="U5" s="150" t="str">
        <f t="array" aca="1" ref="U5" ca="1">IF(ROW()-ROW($J$2:$J$8)+1&gt;ROWS($I$2:$I$8)-COUNTBLANK($I$2:$I$8),"",INDIRECT(ADDRESS(SMALL((IF($I$2:$I$8&lt;&gt;"",ROW($I$2:$I$8),ROW()+ROWS($I$2:$I$8))),ROW()-ROW($J$2:$J$8)+1),COLUMN($I$2:$I$8),4)))</f>
        <v>-----</v>
      </c>
      <c r="V5" s="152" t="str">
        <f t="array" aca="1" ref="V5" ca="1">IF(ROW()-ROW($K$2:$K$8)+1&gt;ROWS($J$2:$J$8)-COUNTBLANK($J$2:$J$8),"",INDIRECT(ADDRESS(SMALL((IF($J$2:$J$8&lt;&gt;"",ROW($J$2:$J$8),ROW()+ROWS($J$2:$J$8))),ROW()-ROW($K$2:$K$8)+1),COLUMN($J$2:$J$8),4)))</f>
        <v>-----</v>
      </c>
      <c r="W5" s="145" t="str">
        <f t="array" aca="1" ref="W5" ca="1">IF(ROW()-ROW($L$2:$L$8)+1&gt;ROWS($K$2:$K$8)-COUNTBLANK($K$2:$K$8),"",INDIRECT(ADDRESS(SMALL((IF($K$2:$K$8&lt;&gt;"",ROW($K$2:$K$8),ROW()+ROWS($K$2:$K$8))),ROW()-ROW($L$2:$L$8)+1),COLUMN($K$2:$K$8),4)))</f>
        <v>Unvollständig</v>
      </c>
      <c r="X5" s="147" t="str">
        <f t="array" aca="1" ref="X5" ca="1">IF(ROW()-ROW($M$2:$M$8)+1&gt;ROWS($L$2:$L$8)-COUNTBLANK($L$2:$L$8),"",INDIRECT(ADDRESS(SMALL((IF($L$2:$L$8&lt;&gt;"",ROW($L$2:$L$8),ROW()+ROWS($L$2:$L$8))),ROW()-ROW($M$2:$M$8)+1),COLUMN($L$2:$L$8),4)))</f>
        <v>-----</v>
      </c>
      <c r="Y5" s="147" t="str">
        <f t="array" aca="1" ref="Y5" ca="1">IF(ROW()-ROW($N$2:$N$8)+1&gt;ROWS($M$2:$M$8)-COUNTBLANK($M$2:$M$8),"",INDIRECT(ADDRESS(SMALL((IF($M$2:$M$8&lt;&gt;"",ROW($M$2:$M$8),ROW()+ROWS($M$2:$M$8))),ROW()-ROW($N$2:$N$8)+1),COLUMN($M$2:$M$8),4)))</f>
        <v>-----</v>
      </c>
    </row>
    <row r="6" spans="1:25" ht="45" customHeight="1" x14ac:dyDescent="0.25">
      <c r="A6" s="145" t="str">
        <f>IF('Kennzahlenbogen_(KB)'!R24=0,"",'Kennzahlenbogen_(KB)'!R24)</f>
        <v>Unvollständig</v>
      </c>
      <c r="C6" s="146">
        <f>IF($A6="I.O.","",'Kennzahlenbogen_(KB)'!B24)</f>
        <v>4</v>
      </c>
      <c r="D6" s="147" t="str">
        <f>IF($A6="I.O.","",'Kennzahlenbogen_(KB)'!D24)</f>
        <v>Anteil externe Patientinnen und Patienten im MTB</v>
      </c>
      <c r="E6" s="148" t="str">
        <f>IF(AND('Kennzahlenbogen_(KB)'!L24="",$A6&lt;&gt;"I.O."),"-----",IF($A6="I.O.","",'Kennzahlenbogen_(KB)'!L24))</f>
        <v>&lt; 15%</v>
      </c>
      <c r="F6" s="149" t="str">
        <f>IF($A6="I.O.","",'Kennzahlenbogen_(KB)'!M24)</f>
        <v>Derzeit keine Vorgaben</v>
      </c>
      <c r="G6" s="148" t="str">
        <f>IF(AND('Kennzahlenbogen_(KB)'!O23="",$A6&lt;&gt;"I.O."),"-----",IF($A6="I.O.","",'Kennzahlenbogen_(KB)'!O24))</f>
        <v>-----</v>
      </c>
      <c r="H6" s="150" t="str">
        <f>IF($A6="I.O.","",IF('Kennzahlenbogen_(KB)'!Q24="","-----",'Kennzahlenbogen_(KB)'!Q24))</f>
        <v>-----</v>
      </c>
      <c r="I6" s="150">
        <f>IF($A6="I.O.","",IF('Kennzahlenbogen_(KB)'!Q25="","-----",'Kennzahlenbogen_(KB)'!Q25))</f>
        <v>0</v>
      </c>
      <c r="J6" s="148" t="str">
        <f>IF($A6="I.O.","",IF('Kennzahlenbogen_(KB)'!Q26="","-----",'Kennzahlenbogen_(KB)'!Q26))</f>
        <v>n.d.</v>
      </c>
      <c r="K6" s="145" t="str">
        <f>IF($A6="I.O.","",'Kennzahlenbogen_(KB)'!R24)</f>
        <v>Unvollständig</v>
      </c>
      <c r="L6" s="147" t="str">
        <f>IF(AND('Kennzahlenbogen_(KB)'!S24="",$A6&lt;&gt;"I.O."),"-----",IF($A6="I.O.","",'Kennzahlenbogen_(KB)'!S24))</f>
        <v>-----</v>
      </c>
      <c r="M6" s="147" t="str">
        <f>IF(AND('Kennzahlenbogen_(KB)'!T24="",$A6&lt;&gt;"I.O."),"-----",IF($A6="I.O.","",'Kennzahlenbogen_(KB)'!T24))</f>
        <v>-----</v>
      </c>
      <c r="O6" s="145">
        <f t="array" aca="1" ref="O6" ca="1">IF(ROW()-ROW($D$2:$D$8)+1&gt;ROWS($C$2:$C$8)-COUNTBLANK($C$2:$C$8),"",INDIRECT(ADDRESS(SMALL((IF($C$2:$C$8&lt;&gt;"",ROW($C$2:$C$8),ROW()+ROWS($C$2:$C$8))),ROW()-ROW($D$2:$D$8)+1),COLUMN($C$2:$C$8),4)))</f>
        <v>4</v>
      </c>
      <c r="P6" s="151" t="str">
        <f t="array" aca="1" ref="P6" ca="1">IF(ROW()-ROW($E$2:$E$8)+1&gt;ROWS($D$2:$D$8)-COUNTBLANK($D$2:$D$8),"",INDIRECT(ADDRESS(SMALL((IF($D$2:$D$8&gt;"",ROW($D$2:$D$8),ROW()+ROWS($D$2:$D$8))),ROW()-ROW($E$2:$E$8)+1),COLUMN($D$2:$D$8),4)))</f>
        <v>Anteil externe Patientinnen und Patienten im MTB</v>
      </c>
      <c r="Q6" s="148" t="str">
        <f t="array" aca="1" ref="Q6" ca="1">IF(ROW()-ROW($F$2:$F$8)+1&gt;ROWS($E$2:$E$8)-COUNTBLANK($E$2:$E$8),"",INDIRECT(ADDRESS(SMALL((IF($E$2:$E$8&gt;"",ROW($E$2:$E$8),ROW()+ROWS($E$2:$E$8))),ROW()-ROW($F$2:$F$8)+1),COLUMN($E$2:$E$8),4)))</f>
        <v>&lt; 15%</v>
      </c>
      <c r="R6" s="149" t="str">
        <f t="array" aca="1" ref="R6" ca="1">IF(ROW()-ROW($G$2:$G$8)+1&gt;ROWS($F$2:$F$8)-COUNTBLANK($F$2:$F$8),"",INDIRECT(ADDRESS(SMALL((IF($F$2:$F$8&gt;"",ROW($F$2:$F$8),ROW()+ROWS($F$2:$F$8))),ROW()-ROW($G$2:$G$8)+1),COLUMN($F$2:$F$8),4)))</f>
        <v>Derzeit keine Vorgaben</v>
      </c>
      <c r="S6" s="148" t="str">
        <f t="array" aca="1" ref="S6" ca="1">IF(ROW()-ROW($H$2:$H$8)+1&gt;ROWS($G$2:$G$8)-COUNTBLANK($G$2:$G$8),"",INDIRECT(ADDRESS(SMALL((IF($G$2:$G$8&lt;&gt;"",ROW($G$2:$G$8),ROW()+ROWS($G$2:$G$8))),ROW()-ROW($H$2:$H$8)+1),COLUMN($G$2:$G$8),4)))</f>
        <v>-----</v>
      </c>
      <c r="T6" s="150" t="str">
        <f t="array" aca="1" ref="T6" ca="1">IF(ROW()-ROW($I$2:$I$8)+1&gt;ROWS($H$2:$H$8)-COUNTBLANK($H$2:$H$8),"",INDIRECT(ADDRESS(SMALL((IF($H$2:$H$8&lt;&gt;"",ROW($H$2:$H$8),ROW()+ROWS($H$2:$H$8))),ROW()-ROW($I$2:$I$8)+1),COLUMN($H$2:$H$8),4)))</f>
        <v>-----</v>
      </c>
      <c r="U6" s="150">
        <f t="array" aca="1" ref="U6" ca="1">IF(ROW()-ROW($J$2:$J$8)+1&gt;ROWS($I$2:$I$8)-COUNTBLANK($I$2:$I$8),"",INDIRECT(ADDRESS(SMALL((IF($I$2:$I$8&lt;&gt;"",ROW($I$2:$I$8),ROW()+ROWS($I$2:$I$8))),ROW()-ROW($J$2:$J$8)+1),COLUMN($I$2:$I$8),4)))</f>
        <v>0</v>
      </c>
      <c r="V6" s="152" t="str">
        <f t="array" aca="1" ref="V6" ca="1">IF(ROW()-ROW($K$2:$K$8)+1&gt;ROWS($J$2:$J$8)-COUNTBLANK($J$2:$J$8),"",INDIRECT(ADDRESS(SMALL((IF($J$2:$J$8&lt;&gt;"",ROW($J$2:$J$8),ROW()+ROWS($J$2:$J$8))),ROW()-ROW($K$2:$K$8)+1),COLUMN($J$2:$J$8),4)))</f>
        <v>n.d.</v>
      </c>
      <c r="W6" s="145" t="str">
        <f t="array" aca="1" ref="W6" ca="1">IF(ROW()-ROW($L$2:$L$8)+1&gt;ROWS($K$2:$K$8)-COUNTBLANK($K$2:$K$8),"",INDIRECT(ADDRESS(SMALL((IF($K$2:$K$8&lt;&gt;"",ROW($K$2:$K$8),ROW()+ROWS($K$2:$K$8))),ROW()-ROW($L$2:$L$8)+1),COLUMN($K$2:$K$8),4)))</f>
        <v>Unvollständig</v>
      </c>
      <c r="X6" s="147" t="str">
        <f t="array" aca="1" ref="X6" ca="1">IF(ROW()-ROW($M$2:$M$8)+1&gt;ROWS($L$2:$L$8)-COUNTBLANK($L$2:$L$8),"",INDIRECT(ADDRESS(SMALL((IF($L$2:$L$8&lt;&gt;"",ROW($L$2:$L$8),ROW()+ROWS($L$2:$L$8))),ROW()-ROW($M$2:$M$8)+1),COLUMN($L$2:$L$8),4)))</f>
        <v>-----</v>
      </c>
      <c r="Y6" s="147" t="str">
        <f t="array" aca="1" ref="Y6" ca="1">IF(ROW()-ROW($N$2:$N$8)+1&gt;ROWS($M$2:$M$8)-COUNTBLANK($M$2:$M$8),"",INDIRECT(ADDRESS(SMALL((IF($M$2:$M$8&lt;&gt;"",ROW($M$2:$M$8),ROW()+ROWS($M$2:$M$8))),ROW()-ROW($N$2:$N$8)+1),COLUMN($M$2:$M$8),4)))</f>
        <v>-----</v>
      </c>
    </row>
    <row r="7" spans="1:25" ht="45" customHeight="1" x14ac:dyDescent="0.25">
      <c r="A7" s="145" t="str">
        <f>IF('Kennzahlenbogen_(KB)'!R27=0,"",'Kennzahlenbogen_(KB)'!R27)</f>
        <v>Unvollständig</v>
      </c>
      <c r="C7" s="146">
        <f>IF($A7="I.O.","",'Kennzahlenbogen_(KB)'!B27)</f>
        <v>5</v>
      </c>
      <c r="D7" s="147" t="str">
        <f>IF($A7="I.O.","",'Kennzahlenbogen_(KB)'!D27)</f>
        <v>Studienquote</v>
      </c>
      <c r="E7" s="148" t="str">
        <f>IF(AND('Kennzahlenbogen_(KB)'!L27="",$A7&lt;&gt;"I.O."),"-----",IF($A7="I.O.","",'Kennzahlenbogen_(KB)'!L27))</f>
        <v>&lt; 15%</v>
      </c>
      <c r="F7" s="149" t="str">
        <f>IF($A7="I.O.","",'Kennzahlenbogen_(KB)'!M27)</f>
        <v>Derzeit keine Vorgaben</v>
      </c>
      <c r="G7" s="148" t="str">
        <f>IF(AND('Kennzahlenbogen_(KB)'!O26="",$A7&lt;&gt;"I.O."),"-----",IF($A7="I.O.","",'Kennzahlenbogen_(KB)'!O27))</f>
        <v>-----</v>
      </c>
      <c r="H7" s="150" t="str">
        <f>IF($A7="I.O.","",IF('Kennzahlenbogen_(KB)'!Q27="","-----",'Kennzahlenbogen_(KB)'!Q27))</f>
        <v>-----</v>
      </c>
      <c r="I7" s="150">
        <f>IF($A7="I.O.","",IF('Kennzahlenbogen_(KB)'!Q28="","-----",'Kennzahlenbogen_(KB)'!Q28))</f>
        <v>0</v>
      </c>
      <c r="J7" s="148" t="str">
        <f>IF($A7="I.O.","",IF('Kennzahlenbogen_(KB)'!Q29="","-----",'Kennzahlenbogen_(KB)'!Q29))</f>
        <v>n.d.</v>
      </c>
      <c r="K7" s="145" t="str">
        <f>IF($A7="I.O.","",'Kennzahlenbogen_(KB)'!R27)</f>
        <v>Unvollständig</v>
      </c>
      <c r="L7" s="147" t="str">
        <f>IF(AND('Kennzahlenbogen_(KB)'!S27="",$A7&lt;&gt;"I.O."),"-----",IF($A7="I.O.","",'Kennzahlenbogen_(KB)'!S27))</f>
        <v>-----</v>
      </c>
      <c r="M7" s="147" t="str">
        <f>IF(AND('Kennzahlenbogen_(KB)'!T27="",$A7&lt;&gt;"I.O."),"-----",IF($A7="I.O.","",'Kennzahlenbogen_(KB)'!T27))</f>
        <v>-----</v>
      </c>
      <c r="O7" s="145">
        <f t="array" aca="1" ref="O7" ca="1">IF(ROW()-ROW($D$2:$D$8)+1&gt;ROWS($C$2:$C$8)-COUNTBLANK($C$2:$C$8),"",INDIRECT(ADDRESS(SMALL((IF($C$2:$C$8&lt;&gt;"",ROW($C$2:$C$8),ROW()+ROWS($C$2:$C$8))),ROW()-ROW($D$2:$D$8)+1),COLUMN($C$2:$C$8),4)))</f>
        <v>5</v>
      </c>
      <c r="P7" s="151" t="str">
        <f t="array" aca="1" ref="P7" ca="1">IF(ROW()-ROW($E$2:$E$8)+1&gt;ROWS($D$2:$D$8)-COUNTBLANK($D$2:$D$8),"",INDIRECT(ADDRESS(SMALL((IF($D$2:$D$8&gt;"",ROW($D$2:$D$8),ROW()+ROWS($D$2:$D$8))),ROW()-ROW($E$2:$E$8)+1),COLUMN($D$2:$D$8),4)))</f>
        <v>Studienquote</v>
      </c>
      <c r="Q7" s="148" t="str">
        <f t="array" aca="1" ref="Q7" ca="1">IF(ROW()-ROW($F$2:$F$8)+1&gt;ROWS($E$2:$E$8)-COUNTBLANK($E$2:$E$8),"",INDIRECT(ADDRESS(SMALL((IF($E$2:$E$8&gt;"",ROW($E$2:$E$8),ROW()+ROWS($E$2:$E$8))),ROW()-ROW($F$2:$F$8)+1),COLUMN($E$2:$E$8),4)))</f>
        <v>&lt; 15%</v>
      </c>
      <c r="R7" s="149" t="str">
        <f t="array" aca="1" ref="R7" ca="1">IF(ROW()-ROW($G$2:$G$8)+1&gt;ROWS($F$2:$F$8)-COUNTBLANK($F$2:$F$8),"",INDIRECT(ADDRESS(SMALL((IF($F$2:$F$8&gt;"",ROW($F$2:$F$8),ROW()+ROWS($F$2:$F$8))),ROW()-ROW($G$2:$G$8)+1),COLUMN($F$2:$F$8),4)))</f>
        <v>Derzeit keine Vorgaben</v>
      </c>
      <c r="S7" s="148" t="str">
        <f t="array" aca="1" ref="S7" ca="1">IF(ROW()-ROW($H$2:$H$8)+1&gt;ROWS($G$2:$G$8)-COUNTBLANK($G$2:$G$8),"",INDIRECT(ADDRESS(SMALL((IF($G$2:$G$8&lt;&gt;"",ROW($G$2:$G$8),ROW()+ROWS($G$2:$G$8))),ROW()-ROW($H$2:$H$8)+1),COLUMN($G$2:$G$8),4)))</f>
        <v>-----</v>
      </c>
      <c r="T7" s="150" t="str">
        <f t="array" aca="1" ref="T7" ca="1">IF(ROW()-ROW($I$2:$I$8)+1&gt;ROWS($H$2:$H$8)-COUNTBLANK($H$2:$H$8),"",INDIRECT(ADDRESS(SMALL((IF($H$2:$H$8&lt;&gt;"",ROW($H$2:$H$8),ROW()+ROWS($H$2:$H$8))),ROW()-ROW($I$2:$I$8)+1),COLUMN($H$2:$H$8),4)))</f>
        <v>-----</v>
      </c>
      <c r="U7" s="150">
        <f t="array" aca="1" ref="U7" ca="1">IF(ROW()-ROW($J$2:$J$8)+1&gt;ROWS($I$2:$I$8)-COUNTBLANK($I$2:$I$8),"",INDIRECT(ADDRESS(SMALL((IF($I$2:$I$8&lt;&gt;"",ROW($I$2:$I$8),ROW()+ROWS($I$2:$I$8))),ROW()-ROW($J$2:$J$8)+1),COLUMN($I$2:$I$8),4)))</f>
        <v>0</v>
      </c>
      <c r="V7" s="152" t="str">
        <f t="array" aca="1" ref="V7" ca="1">IF(ROW()-ROW($K$2:$K$8)+1&gt;ROWS($J$2:$J$8)-COUNTBLANK($J$2:$J$8),"",INDIRECT(ADDRESS(SMALL((IF($J$2:$J$8&lt;&gt;"",ROW($J$2:$J$8),ROW()+ROWS($J$2:$J$8))),ROW()-ROW($K$2:$K$8)+1),COLUMN($J$2:$J$8),4)))</f>
        <v>n.d.</v>
      </c>
      <c r="W7" s="145" t="str">
        <f t="array" aca="1" ref="W7" ca="1">IF(ROW()-ROW($L$2:$L$8)+1&gt;ROWS($K$2:$K$8)-COUNTBLANK($K$2:$K$8),"",INDIRECT(ADDRESS(SMALL((IF($K$2:$K$8&lt;&gt;"",ROW($K$2:$K$8),ROW()+ROWS($K$2:$K$8))),ROW()-ROW($L$2:$L$8)+1),COLUMN($K$2:$K$8),4)))</f>
        <v>Unvollständig</v>
      </c>
      <c r="X7" s="147" t="str">
        <f t="array" aca="1" ref="X7" ca="1">IF(ROW()-ROW($M$2:$M$8)+1&gt;ROWS($L$2:$L$8)-COUNTBLANK($L$2:$L$8),"",INDIRECT(ADDRESS(SMALL((IF($L$2:$L$8&lt;&gt;"",ROW($L$2:$L$8),ROW()+ROWS($L$2:$L$8))),ROW()-ROW($M$2:$M$8)+1),COLUMN($L$2:$L$8),4)))</f>
        <v>-----</v>
      </c>
      <c r="Y7" s="147" t="str">
        <f t="array" aca="1" ref="Y7" ca="1">IF(ROW()-ROW($N$2:$N$8)+1&gt;ROWS($M$2:$M$8)-COUNTBLANK($M$2:$M$8),"",INDIRECT(ADDRESS(SMALL((IF($M$2:$M$8&lt;&gt;"",ROW($M$2:$M$8),ROW()+ROWS($M$2:$M$8))),ROW()-ROW($N$2:$N$8)+1),COLUMN($M$2:$M$8),4)))</f>
        <v>-----</v>
      </c>
    </row>
    <row r="8" spans="1:25" ht="45" customHeight="1" x14ac:dyDescent="0.25">
      <c r="A8" s="145" t="str">
        <f>IF('Kennzahlenbogen_(KB)'!R30=0,"",'Kennzahlenbogen_(KB)'!R30)</f>
        <v>Unvollständig</v>
      </c>
      <c r="C8" s="146">
        <f>IF($A8="I.O.","",'Kennzahlenbogen_(KB)'!B30)</f>
        <v>6</v>
      </c>
      <c r="D8" s="147" t="str">
        <f>IF($A8="I.O.","",'Kennzahlenbogen_(KB)'!D30)</f>
        <v>Off-label-use</v>
      </c>
      <c r="E8" s="148" t="str">
        <f>IF(AND('Kennzahlenbogen_(KB)'!L30="",$A8&lt;&gt;"I.O."),"-----",IF($A8="I.O.","",'Kennzahlenbogen_(KB)'!L30))</f>
        <v>&lt; 30%</v>
      </c>
      <c r="F8" s="149" t="str">
        <f>IF($A8="I.O.","",'Kennzahlenbogen_(KB)'!M30)</f>
        <v>Derzeit keine Vorgaben</v>
      </c>
      <c r="G8" s="148" t="str">
        <f>IF(AND('Kennzahlenbogen_(KB)'!O29="",$A8&lt;&gt;"I.O."),"-----",IF($A8="I.O.","",'Kennzahlenbogen_(KB)'!O30))</f>
        <v>-----</v>
      </c>
      <c r="H8" s="150" t="str">
        <f>IF($A8="I.O.","",IF('Kennzahlenbogen_(KB)'!Q30="","-----",'Kennzahlenbogen_(KB)'!Q30))</f>
        <v>-----</v>
      </c>
      <c r="I8" s="150">
        <f>IF($A8="I.O.","",IF('Kennzahlenbogen_(KB)'!Q31="","-----",'Kennzahlenbogen_(KB)'!Q31))</f>
        <v>0</v>
      </c>
      <c r="J8" s="148" t="str">
        <f>IF($A8="I.O.","",IF('Kennzahlenbogen_(KB)'!Q32="","-----",'Kennzahlenbogen_(KB)'!Q32))</f>
        <v>n.d.</v>
      </c>
      <c r="K8" s="145" t="str">
        <f>IF($A8="I.O.","",'Kennzahlenbogen_(KB)'!R30)</f>
        <v>Unvollständig</v>
      </c>
      <c r="L8" s="147" t="str">
        <f>IF(AND('Kennzahlenbogen_(KB)'!S30="",$A8&lt;&gt;"I.O."),"-----",IF($A8="I.O.","",'Kennzahlenbogen_(KB)'!S30))</f>
        <v>-----</v>
      </c>
      <c r="M8" s="147" t="str">
        <f>IF(AND('Kennzahlenbogen_(KB)'!T30="",$A8&lt;&gt;"I.O."),"-----",IF($A8="I.O.","",'Kennzahlenbogen_(KB)'!T30))</f>
        <v>-----</v>
      </c>
      <c r="O8" s="145">
        <f t="array" aca="1" ref="O8" ca="1">IF(ROW()-ROW($D$2:$D$8)+1&gt;ROWS($C$2:$C$8)-COUNTBLANK($C$2:$C$8),"",INDIRECT(ADDRESS(SMALL((IF($C$2:$C$8&lt;&gt;"",ROW($C$2:$C$8),ROW()+ROWS($C$2:$C$8))),ROW()-ROW($D$2:$D$8)+1),COLUMN($C$2:$C$8),4)))</f>
        <v>6</v>
      </c>
      <c r="P8" s="151" t="str">
        <f t="array" aca="1" ref="P8" ca="1">IF(ROW()-ROW($E$2:$E$8)+1&gt;ROWS($D$2:$D$8)-COUNTBLANK($D$2:$D$8),"",INDIRECT(ADDRESS(SMALL((IF($D$2:$D$8&gt;"",ROW($D$2:$D$8),ROW()+ROWS($D$2:$D$8))),ROW()-ROW($E$2:$E$8)+1),COLUMN($D$2:$D$8),4)))</f>
        <v>Off-label-use</v>
      </c>
      <c r="Q8" s="148" t="str">
        <f t="array" aca="1" ref="Q8" ca="1">IF(ROW()-ROW($F$2:$F$8)+1&gt;ROWS($E$2:$E$8)-COUNTBLANK($E$2:$E$8),"",INDIRECT(ADDRESS(SMALL((IF($E$2:$E$8&gt;"",ROW($E$2:$E$8),ROW()+ROWS($E$2:$E$8))),ROW()-ROW($F$2:$F$8)+1),COLUMN($E$2:$E$8),4)))</f>
        <v>&lt; 30%</v>
      </c>
      <c r="R8" s="149" t="str">
        <f t="array" aca="1" ref="R8" ca="1">IF(ROW()-ROW($G$2:$G$8)+1&gt;ROWS($F$2:$F$8)-COUNTBLANK($F$2:$F$8),"",INDIRECT(ADDRESS(SMALL((IF($F$2:$F$8&gt;"",ROW($F$2:$F$8),ROW()+ROWS($F$2:$F$8))),ROW()-ROW($G$2:$G$8)+1),COLUMN($F$2:$F$8),4)))</f>
        <v>Derzeit keine Vorgaben</v>
      </c>
      <c r="S8" s="148" t="str">
        <f t="array" aca="1" ref="S8" ca="1">IF(ROW()-ROW($H$2:$H$8)+1&gt;ROWS($G$2:$G$8)-COUNTBLANK($G$2:$G$8),"",INDIRECT(ADDRESS(SMALL((IF($G$2:$G$8&lt;&gt;"",ROW($G$2:$G$8),ROW()+ROWS($G$2:$G$8))),ROW()-ROW($H$2:$H$8)+1),COLUMN($G$2:$G$8),4)))</f>
        <v>-----</v>
      </c>
      <c r="T8" s="150" t="str">
        <f t="array" aca="1" ref="T8" ca="1">IF(ROW()-ROW($I$2:$I$8)+1&gt;ROWS($H$2:$H$8)-COUNTBLANK($H$2:$H$8),"",INDIRECT(ADDRESS(SMALL((IF($H$2:$H$8&lt;&gt;"",ROW($H$2:$H$8),ROW()+ROWS($H$2:$H$8))),ROW()-ROW($I$2:$I$8)+1),COLUMN($H$2:$H$8),4)))</f>
        <v>-----</v>
      </c>
      <c r="U8" s="150">
        <f t="array" aca="1" ref="U8" ca="1">IF(ROW()-ROW($J$2:$J$8)+1&gt;ROWS($I$2:$I$8)-COUNTBLANK($I$2:$I$8),"",INDIRECT(ADDRESS(SMALL((IF($I$2:$I$8&lt;&gt;"",ROW($I$2:$I$8),ROW()+ROWS($I$2:$I$8))),ROW()-ROW($J$2:$J$8)+1),COLUMN($I$2:$I$8),4)))</f>
        <v>0</v>
      </c>
      <c r="V8" s="152" t="str">
        <f t="array" aca="1" ref="V8" ca="1">IF(ROW()-ROW($K$2:$K$8)+1&gt;ROWS($J$2:$J$8)-COUNTBLANK($J$2:$J$8),"",INDIRECT(ADDRESS(SMALL((IF($J$2:$J$8&lt;&gt;"",ROW($J$2:$J$8),ROW()+ROWS($J$2:$J$8))),ROW()-ROW($K$2:$K$8)+1),COLUMN($J$2:$J$8),4)))</f>
        <v>n.d.</v>
      </c>
      <c r="W8" s="145" t="str">
        <f t="array" aca="1" ref="W8" ca="1">IF(ROW()-ROW($L$2:$L$8)+1&gt;ROWS($K$2:$K$8)-COUNTBLANK($K$2:$K$8),"",INDIRECT(ADDRESS(SMALL((IF($K$2:$K$8&lt;&gt;"",ROW($K$2:$K$8),ROW()+ROWS($K$2:$K$8))),ROW()-ROW($L$2:$L$8)+1),COLUMN($K$2:$K$8),4)))</f>
        <v>Unvollständig</v>
      </c>
      <c r="X8" s="147" t="str">
        <f t="array" aca="1" ref="X8" ca="1">IF(ROW()-ROW($M$2:$M$8)+1&gt;ROWS($L$2:$L$8)-COUNTBLANK($L$2:$L$8),"",INDIRECT(ADDRESS(SMALL((IF($L$2:$L$8&lt;&gt;"",ROW($L$2:$L$8),ROW()+ROWS($L$2:$L$8))),ROW()-ROW($M$2:$M$8)+1),COLUMN($L$2:$L$8),4)))</f>
        <v>-----</v>
      </c>
      <c r="Y8" s="147" t="str">
        <f t="array" aca="1" ref="Y8" ca="1">IF(ROW()-ROW($N$2:$N$8)+1&gt;ROWS($M$2:$M$8)-COUNTBLANK($M$2:$M$8),"",INDIRECT(ADDRESS(SMALL((IF($M$2:$M$8&lt;&gt;"",ROW($M$2:$M$8),ROW()+ROWS($M$2:$M$8))),ROW()-ROW($N$2:$N$8)+1),COLUMN($M$2:$M$8),4)))</f>
        <v>-----</v>
      </c>
    </row>
    <row r="9" spans="1:25" x14ac:dyDescent="0.25">
      <c r="A9" s="94" t="str">
        <f>IF('Kennzahlenbogen_(KB)'!R36=0,"",'Kennzahlenbogen_(KB)'!R36)</f>
        <v/>
      </c>
    </row>
    <row r="10" spans="1:25" x14ac:dyDescent="0.25">
      <c r="A10" s="94" t="str">
        <f>IF('Kennzahlenbogen_(KB)'!R37=0,"",'Kennzahlenbogen_(KB)'!R37)</f>
        <v/>
      </c>
    </row>
    <row r="11" spans="1:25" x14ac:dyDescent="0.25">
      <c r="A11" s="94" t="str">
        <f>IF('Kennzahlenbogen_(KB)'!R38=0,"",'Kennzahlenbogen_(KB)'!R38)</f>
        <v/>
      </c>
    </row>
    <row r="12" spans="1:25" x14ac:dyDescent="0.25">
      <c r="A12" s="94" t="str">
        <f>IF('Kennzahlenbogen_(KB)'!R39=0,"",'Kennzahlenbogen_(KB)'!R39)</f>
        <v/>
      </c>
    </row>
    <row r="13" spans="1:25" x14ac:dyDescent="0.25">
      <c r="A13" s="94" t="str">
        <f>IF('Kennzahlenbogen_(KB)'!R40=0,"",'Kennzahlenbogen_(KB)'!R40)</f>
        <v/>
      </c>
    </row>
    <row r="14" spans="1:25" x14ac:dyDescent="0.25">
      <c r="A14" s="94" t="str">
        <f>IF('Kennzahlenbogen_(KB)'!R41=0,"",'Kennzahlenbogen_(KB)'!R41)</f>
        <v/>
      </c>
    </row>
    <row r="15" spans="1:25" x14ac:dyDescent="0.25">
      <c r="A15" s="94" t="str">
        <f>IF('Kennzahlenbogen_(KB)'!R42=0,"",'Kennzahlenbogen_(KB)'!R42)</f>
        <v/>
      </c>
    </row>
    <row r="16" spans="1:25" x14ac:dyDescent="0.25">
      <c r="A16" s="94" t="str">
        <f>IF('Kennzahlenbogen_(KB)'!R43=0,"",'Kennzahlenbogen_(KB)'!R43)</f>
        <v/>
      </c>
    </row>
    <row r="17" spans="1:1" x14ac:dyDescent="0.25">
      <c r="A17" s="94" t="str">
        <f>IF('Kennzahlenbogen_(KB)'!R44=0,"",'Kennzahlenbogen_(KB)'!R44)</f>
        <v/>
      </c>
    </row>
    <row r="18" spans="1:1" x14ac:dyDescent="0.25">
      <c r="A18" s="94" t="str">
        <f>IF('Kennzahlenbogen_(KB)'!R45=0,"",'Kennzahlenbogen_(KB)'!R45)</f>
        <v/>
      </c>
    </row>
    <row r="19" spans="1:1" x14ac:dyDescent="0.25">
      <c r="A19" s="94" t="str">
        <f>IF('Kennzahlenbogen_(KB)'!R46=0,"",'Kennzahlenbogen_(KB)'!R46)</f>
        <v/>
      </c>
    </row>
    <row r="20" spans="1:1" x14ac:dyDescent="0.25">
      <c r="A20" s="94" t="str">
        <f>IF('Kennzahlenbogen_(KB)'!R47=0,"",'Kennzahlenbogen_(KB)'!R47)</f>
        <v/>
      </c>
    </row>
    <row r="21" spans="1:1" x14ac:dyDescent="0.25">
      <c r="A21" s="94" t="str">
        <f>IF('Kennzahlenbogen_(KB)'!R48=0,"",'Kennzahlenbogen_(KB)'!R48)</f>
        <v/>
      </c>
    </row>
    <row r="22" spans="1:1" x14ac:dyDescent="0.25">
      <c r="A22" s="94" t="str">
        <f>IF('Kennzahlenbogen_(KB)'!R49=0,"",'Kennzahlenbogen_(KB)'!R49)</f>
        <v/>
      </c>
    </row>
    <row r="23" spans="1:1" x14ac:dyDescent="0.25">
      <c r="A23" s="94" t="str">
        <f>IF('Kennzahlenbogen_(KB)'!R50=0,"",'Kennzahlenbogen_(KB)'!R50)</f>
        <v/>
      </c>
    </row>
    <row r="24" spans="1:1" x14ac:dyDescent="0.25">
      <c r="A24" s="94" t="str">
        <f>IF('Kennzahlenbogen_(KB)'!R51=0,"",'Kennzahlenbogen_(KB)'!R51)</f>
        <v/>
      </c>
    </row>
    <row r="25" spans="1:1" x14ac:dyDescent="0.25">
      <c r="A25" s="94" t="str">
        <f>IF('Kennzahlenbogen_(KB)'!R52=0,"",'Kennzahlenbogen_(KB)'!R52)</f>
        <v/>
      </c>
    </row>
    <row r="26" spans="1:1" x14ac:dyDescent="0.25">
      <c r="A26" s="94" t="str">
        <f>IF('Kennzahlenbogen_(KB)'!R53=0,"",'Kennzahlenbogen_(KB)'!R53)</f>
        <v/>
      </c>
    </row>
    <row r="27" spans="1:1" x14ac:dyDescent="0.25">
      <c r="A27" s="94" t="str">
        <f>IF('Kennzahlenbogen_(KB)'!R54=0,"",'Kennzahlenbogen_(KB)'!R54)</f>
        <v/>
      </c>
    </row>
    <row r="28" spans="1:1" x14ac:dyDescent="0.25">
      <c r="A28" s="94" t="str">
        <f>IF('Kennzahlenbogen_(KB)'!R55=0,"",'Kennzahlenbogen_(KB)'!R55)</f>
        <v/>
      </c>
    </row>
    <row r="29" spans="1:1" x14ac:dyDescent="0.25">
      <c r="A29" s="94" t="str">
        <f>IF('Kennzahlenbogen_(KB)'!R56=0,"",'Kennzahlenbogen_(KB)'!R56)</f>
        <v/>
      </c>
    </row>
    <row r="30" spans="1:1" x14ac:dyDescent="0.25">
      <c r="A30" s="94" t="str">
        <f>IF('Kennzahlenbogen_(KB)'!R57=0,"",'Kennzahlenbogen_(KB)'!R57)</f>
        <v/>
      </c>
    </row>
    <row r="31" spans="1:1" x14ac:dyDescent="0.25">
      <c r="A31" s="94" t="str">
        <f>IF('Kennzahlenbogen_(KB)'!R58=0,"",'Kennzahlenbogen_(KB)'!R58)</f>
        <v/>
      </c>
    </row>
    <row r="32" spans="1:1" x14ac:dyDescent="0.25">
      <c r="A32" s="94" t="str">
        <f>IF('Kennzahlenbogen_(KB)'!R59=0,"",'Kennzahlenbogen_(KB)'!R59)</f>
        <v/>
      </c>
    </row>
    <row r="33" spans="1:1" x14ac:dyDescent="0.25">
      <c r="A33" s="94" t="str">
        <f>IF('Kennzahlenbogen_(KB)'!R60=0,"",'Kennzahlenbogen_(KB)'!R60)</f>
        <v/>
      </c>
    </row>
  </sheetData>
  <pageMargins left="0.7" right="0.7" top="0.78740157499999996" bottom="0.78740157499999996"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Basisdaten</vt:lpstr>
      <vt:lpstr>HilfstabelleB</vt:lpstr>
      <vt:lpstr>Kennzahlenbogen_(KB)</vt:lpstr>
      <vt:lpstr>Datenquelle</vt:lpstr>
      <vt:lpstr>HilfstabelleSD</vt:lpstr>
      <vt:lpstr>HilfstabelleKB</vt:lpstr>
      <vt:lpstr>Berechnung1</vt:lpstr>
      <vt:lpstr>Datendefizite_KB</vt:lpstr>
      <vt:lpstr>Hilfstabelle Datendef_KB</vt:lpstr>
      <vt:lpstr>Basisdaten!Print_Area</vt:lpstr>
      <vt:lpstr>'Kennzahlenbogen_(KB)'!Print_Area</vt:lpstr>
      <vt:lpstr>Basisdaten!Print_Titles</vt:lpstr>
      <vt:lpstr>Datendefizite_KB!Print_Titles</vt:lpstr>
      <vt:lpstr>'Kennzahlenbogen_(KB)'!Print_Titles</vt:lpstr>
      <vt:lpstr>Print_Titles</vt:lpstr>
      <vt:lpstr>Reg.Nr.</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2025-11-19T11:14:37Z</dcterms:modified>
</cp:coreProperties>
</file>